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xr:revisionPtr revIDLastSave="0" documentId="13_ncr:1_{2FBE3C71-6AD3-4C53-BBE3-DEAE98792BA9}" xr6:coauthVersionLast="45" xr6:coauthVersionMax="45" xr10:uidLastSave="{00000000-0000-0000-0000-000000000000}"/>
  <bookViews>
    <workbookView xWindow="-120" yWindow="-120" windowWidth="20730" windowHeight="11160" tabRatio="842" firstSheet="14" activeTab="26" xr2:uid="{00000000-000D-0000-FFFF-FFFF00000000}"/>
  </bookViews>
  <sheets>
    <sheet name="Sicepat_Batam April 2022" sheetId="2" r:id="rId1"/>
    <sheet name="405509" sheetId="58" r:id="rId2"/>
    <sheet name="405420" sheetId="59" r:id="rId3"/>
    <sheet name="405511" sheetId="60" r:id="rId4"/>
    <sheet name="405422" sheetId="61" r:id="rId5"/>
    <sheet name="404987" sheetId="62" r:id="rId6"/>
    <sheet name="404784" sheetId="64" r:id="rId7"/>
    <sheet name="405513" sheetId="65" r:id="rId8"/>
    <sheet name="405424" sheetId="66" r:id="rId9"/>
    <sheet name="405515" sheetId="67" r:id="rId10"/>
    <sheet name="405426" sheetId="68" r:id="rId11"/>
    <sheet name="405060" sheetId="69" r:id="rId12"/>
    <sheet name="404789" sheetId="70" r:id="rId13"/>
    <sheet name="405518" sheetId="71" r:id="rId14"/>
    <sheet name="405428" sheetId="73" r:id="rId15"/>
    <sheet name="405520" sheetId="74" r:id="rId16"/>
    <sheet name="405430" sheetId="75" r:id="rId17"/>
    <sheet name="405386" sheetId="76" r:id="rId18"/>
    <sheet name="405521" sheetId="77" r:id="rId19"/>
    <sheet name="405431" sheetId="78" r:id="rId20"/>
    <sheet name="405064" sheetId="79" r:id="rId21"/>
    <sheet name="405524" sheetId="80" r:id="rId22"/>
    <sheet name="405435" sheetId="81" r:id="rId23"/>
    <sheet name="405528" sheetId="82" r:id="rId24"/>
    <sheet name="405437" sheetId="90" r:id="rId25"/>
    <sheet name="404994" sheetId="91" r:id="rId26"/>
    <sheet name="404996" sheetId="107" r:id="rId27"/>
    <sheet name="29" sheetId="92" r:id="rId28"/>
    <sheet name="30" sheetId="93" r:id="rId29"/>
    <sheet name="31" sheetId="94" r:id="rId30"/>
    <sheet name="32" sheetId="95" r:id="rId31"/>
    <sheet name="33" sheetId="96" r:id="rId32"/>
    <sheet name="34" sheetId="97" r:id="rId33"/>
    <sheet name="35" sheetId="98" r:id="rId34"/>
    <sheet name="36" sheetId="99" r:id="rId35"/>
    <sheet name="37" sheetId="100" r:id="rId36"/>
    <sheet name="38" sheetId="106" r:id="rId37"/>
    <sheet name="39" sheetId="101" r:id="rId38"/>
    <sheet name="40" sheetId="102" r:id="rId39"/>
    <sheet name="41" sheetId="103" r:id="rId40"/>
    <sheet name="42" sheetId="104" r:id="rId41"/>
    <sheet name="43" sheetId="105" r:id="rId42"/>
    <sheet name="44" sheetId="108" r:id="rId43"/>
    <sheet name="45" sheetId="109" r:id="rId44"/>
    <sheet name="46" sheetId="110" r:id="rId45"/>
    <sheet name="47" sheetId="111" r:id="rId46"/>
    <sheet name="48" sheetId="112" r:id="rId47"/>
    <sheet name="49" sheetId="113" r:id="rId48"/>
  </sheets>
  <definedNames>
    <definedName name="_xlnm.Print_Titles" localSheetId="27">'29'!$2:$2</definedName>
    <definedName name="_xlnm.Print_Titles" localSheetId="28">'30'!$2:$2</definedName>
    <definedName name="_xlnm.Print_Titles" localSheetId="29">'31'!$2:$2</definedName>
    <definedName name="_xlnm.Print_Titles" localSheetId="30">'32'!$2:$2</definedName>
    <definedName name="_xlnm.Print_Titles" localSheetId="31">'33'!$2:$2</definedName>
    <definedName name="_xlnm.Print_Titles" localSheetId="32">'34'!$2:$2</definedName>
    <definedName name="_xlnm.Print_Titles" localSheetId="33">'35'!$2:$2</definedName>
    <definedName name="_xlnm.Print_Titles" localSheetId="34">'36'!$2:$2</definedName>
    <definedName name="_xlnm.Print_Titles" localSheetId="35">'37'!$2:$2</definedName>
    <definedName name="_xlnm.Print_Titles" localSheetId="36">'38'!$2:$2</definedName>
    <definedName name="_xlnm.Print_Titles" localSheetId="37">'39'!$2:$2</definedName>
    <definedName name="_xlnm.Print_Titles" localSheetId="38">'40'!$2:$2</definedName>
    <definedName name="_xlnm.Print_Titles" localSheetId="6">'404784'!$2:$2</definedName>
    <definedName name="_xlnm.Print_Titles" localSheetId="12">'404789'!$2:$2</definedName>
    <definedName name="_xlnm.Print_Titles" localSheetId="5">'404987'!$2:$2</definedName>
    <definedName name="_xlnm.Print_Titles" localSheetId="25">'404994'!$2:$2</definedName>
    <definedName name="_xlnm.Print_Titles" localSheetId="26">'404996'!$2:$2</definedName>
    <definedName name="_xlnm.Print_Titles" localSheetId="11">'405060'!$2:$2</definedName>
    <definedName name="_xlnm.Print_Titles" localSheetId="20">'405064'!$2:$2</definedName>
    <definedName name="_xlnm.Print_Titles" localSheetId="17">'405386'!$2:$2</definedName>
    <definedName name="_xlnm.Print_Titles" localSheetId="2">'405420'!$2:$2</definedName>
    <definedName name="_xlnm.Print_Titles" localSheetId="4">'405422'!$2:$2</definedName>
    <definedName name="_xlnm.Print_Titles" localSheetId="8">'405424'!$2:$2</definedName>
    <definedName name="_xlnm.Print_Titles" localSheetId="10">'405426'!$2:$2</definedName>
    <definedName name="_xlnm.Print_Titles" localSheetId="14">'405428'!$2:$2</definedName>
    <definedName name="_xlnm.Print_Titles" localSheetId="16">'405430'!$2:$2</definedName>
    <definedName name="_xlnm.Print_Titles" localSheetId="19">'405431'!$2:$2</definedName>
    <definedName name="_xlnm.Print_Titles" localSheetId="22">'405435'!$2:$2</definedName>
    <definedName name="_xlnm.Print_Titles" localSheetId="24">'405437'!$2:$2</definedName>
    <definedName name="_xlnm.Print_Titles" localSheetId="1">'405509'!$2:$2</definedName>
    <definedName name="_xlnm.Print_Titles" localSheetId="3">'405511'!$2:$2</definedName>
    <definedName name="_xlnm.Print_Titles" localSheetId="7">'405513'!$2:$2</definedName>
    <definedName name="_xlnm.Print_Titles" localSheetId="9">'405515'!$2:$2</definedName>
    <definedName name="_xlnm.Print_Titles" localSheetId="13">'405518'!$2:$2</definedName>
    <definedName name="_xlnm.Print_Titles" localSheetId="15">'405520'!$2:$2</definedName>
    <definedName name="_xlnm.Print_Titles" localSheetId="18">'405521'!$2:$2</definedName>
    <definedName name="_xlnm.Print_Titles" localSheetId="21">'405524'!$2:$2</definedName>
    <definedName name="_xlnm.Print_Titles" localSheetId="23">'405528'!$2:$2</definedName>
    <definedName name="_xlnm.Print_Titles" localSheetId="39">'41'!$2:$2</definedName>
    <definedName name="_xlnm.Print_Titles" localSheetId="40">'42'!$2:$2</definedName>
    <definedName name="_xlnm.Print_Titles" localSheetId="41">'43'!$2:$2</definedName>
    <definedName name="_xlnm.Print_Titles" localSheetId="42">'44'!$2:$2</definedName>
    <definedName name="_xlnm.Print_Titles" localSheetId="43">'45'!$2:$2</definedName>
    <definedName name="_xlnm.Print_Titles" localSheetId="44">'46'!$2:$2</definedName>
    <definedName name="_xlnm.Print_Titles" localSheetId="45">'47'!$2:$2</definedName>
    <definedName name="_xlnm.Print_Titles" localSheetId="46">'48'!$2:$2</definedName>
    <definedName name="_xlnm.Print_Titles" localSheetId="47">'49'!$2:$2</definedName>
    <definedName name="_xlnm.Print_Titles" localSheetId="0">'Sicepat_Batam April 2022'!$2:$17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3" i="91" l="1"/>
  <c r="P92" i="91"/>
  <c r="P91" i="91"/>
  <c r="P90" i="91"/>
  <c r="P89" i="91"/>
  <c r="P88" i="91"/>
  <c r="P87" i="91"/>
  <c r="P86" i="91"/>
  <c r="P85" i="91"/>
  <c r="P84" i="91"/>
  <c r="P83" i="91"/>
  <c r="P82" i="91"/>
  <c r="P81" i="91"/>
  <c r="P80" i="91"/>
  <c r="P79" i="91"/>
  <c r="P78" i="91"/>
  <c r="P77" i="91"/>
  <c r="P76" i="91"/>
  <c r="P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P98" i="69" l="1"/>
  <c r="P97" i="69"/>
  <c r="P96" i="69"/>
  <c r="P95" i="69"/>
  <c r="P94" i="69"/>
  <c r="P93" i="69"/>
  <c r="P92" i="69"/>
  <c r="P91" i="69"/>
  <c r="P90" i="69"/>
  <c r="P89" i="69"/>
  <c r="P88" i="69"/>
  <c r="P87" i="69"/>
  <c r="P86" i="69"/>
  <c r="P85" i="69"/>
  <c r="P84" i="69"/>
  <c r="P83" i="69"/>
  <c r="P82" i="69"/>
  <c r="P81" i="69"/>
  <c r="P80" i="69"/>
  <c r="P79" i="69"/>
  <c r="P78" i="69"/>
  <c r="P77" i="69"/>
  <c r="P76" i="69"/>
  <c r="P75" i="69"/>
  <c r="P74" i="69"/>
  <c r="P73" i="69"/>
  <c r="P72" i="69"/>
  <c r="P71" i="69"/>
  <c r="P70" i="69"/>
  <c r="P69" i="69"/>
  <c r="P68" i="69"/>
  <c r="P67" i="69"/>
  <c r="P66" i="69"/>
  <c r="P65" i="69"/>
  <c r="P64" i="69"/>
  <c r="P63" i="69"/>
  <c r="P62" i="69"/>
  <c r="P61" i="69"/>
  <c r="P60" i="69"/>
  <c r="P59" i="69"/>
  <c r="P58" i="69"/>
  <c r="P57" i="69"/>
  <c r="P56" i="69"/>
  <c r="P55" i="69"/>
  <c r="P54" i="69"/>
  <c r="P53" i="69"/>
  <c r="P52" i="69"/>
  <c r="P51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106" i="69"/>
  <c r="P105" i="69"/>
  <c r="P104" i="69"/>
  <c r="P103" i="69"/>
  <c r="P102" i="69"/>
  <c r="P101" i="69"/>
  <c r="P100" i="69"/>
  <c r="P99" i="69"/>
  <c r="P73" i="62"/>
  <c r="P72" i="62"/>
  <c r="P71" i="62"/>
  <c r="P70" i="62"/>
  <c r="P69" i="62"/>
  <c r="P68" i="62"/>
  <c r="P67" i="62"/>
  <c r="P66" i="62"/>
  <c r="P65" i="62"/>
  <c r="P64" i="62"/>
  <c r="P63" i="62"/>
  <c r="P62" i="62"/>
  <c r="P61" i="62"/>
  <c r="P60" i="62"/>
  <c r="P59" i="62"/>
  <c r="P58" i="62"/>
  <c r="P57" i="62"/>
  <c r="P56" i="62"/>
  <c r="P55" i="62"/>
  <c r="P54" i="62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F66" i="2" l="1"/>
  <c r="C66" i="2"/>
  <c r="B66" i="2"/>
  <c r="F65" i="2" l="1"/>
  <c r="C65" i="2"/>
  <c r="B65" i="2"/>
  <c r="F64" i="2"/>
  <c r="C64" i="2"/>
  <c r="B64" i="2"/>
  <c r="F63" i="2"/>
  <c r="C63" i="2"/>
  <c r="B63" i="2"/>
  <c r="F62" i="2"/>
  <c r="C62" i="2"/>
  <c r="B62" i="2"/>
  <c r="F61" i="2"/>
  <c r="C61" i="2"/>
  <c r="B61" i="2"/>
  <c r="F60" i="2"/>
  <c r="C60" i="2"/>
  <c r="B60" i="2"/>
  <c r="F59" i="2"/>
  <c r="C59" i="2"/>
  <c r="B59" i="2"/>
  <c r="F58" i="2"/>
  <c r="C58" i="2"/>
  <c r="B58" i="2"/>
  <c r="F57" i="2"/>
  <c r="C57" i="2"/>
  <c r="B57" i="2"/>
  <c r="F56" i="2"/>
  <c r="C56" i="2"/>
  <c r="B56" i="2"/>
  <c r="F55" i="2"/>
  <c r="C55" i="2"/>
  <c r="B55" i="2"/>
  <c r="F54" i="2"/>
  <c r="C54" i="2"/>
  <c r="B54" i="2"/>
  <c r="F53" i="2"/>
  <c r="C53" i="2"/>
  <c r="B53" i="2"/>
  <c r="F52" i="2"/>
  <c r="C52" i="2"/>
  <c r="B52" i="2"/>
  <c r="F51" i="2"/>
  <c r="C51" i="2"/>
  <c r="B51" i="2"/>
  <c r="F50" i="2"/>
  <c r="C50" i="2"/>
  <c r="B50" i="2"/>
  <c r="F49" i="2"/>
  <c r="C49" i="2"/>
  <c r="B49" i="2"/>
  <c r="F48" i="2"/>
  <c r="C48" i="2"/>
  <c r="B48" i="2"/>
  <c r="F47" i="2"/>
  <c r="C47" i="2"/>
  <c r="B47" i="2"/>
  <c r="F46" i="2"/>
  <c r="C46" i="2"/>
  <c r="B46" i="2"/>
  <c r="F45" i="2"/>
  <c r="C45" i="2"/>
  <c r="B45" i="2"/>
  <c r="F44" i="2"/>
  <c r="C44" i="2"/>
  <c r="B44" i="2"/>
  <c r="F43" i="2"/>
  <c r="C43" i="2"/>
  <c r="B43" i="2"/>
  <c r="P4" i="111" l="1"/>
  <c r="P5" i="111"/>
  <c r="P6" i="111"/>
  <c r="P7" i="111"/>
  <c r="P8" i="111"/>
  <c r="P9" i="111"/>
  <c r="P10" i="111"/>
  <c r="P11" i="111"/>
  <c r="P12" i="111"/>
  <c r="P13" i="111"/>
  <c r="P14" i="111"/>
  <c r="P15" i="111"/>
  <c r="P16" i="111"/>
  <c r="P17" i="111"/>
  <c r="P18" i="111"/>
  <c r="P19" i="111"/>
  <c r="P20" i="111"/>
  <c r="P21" i="111"/>
  <c r="P22" i="111"/>
  <c r="P23" i="111"/>
  <c r="P24" i="111"/>
  <c r="P25" i="111"/>
  <c r="P26" i="111"/>
  <c r="P27" i="111"/>
  <c r="P28" i="111"/>
  <c r="P29" i="111"/>
  <c r="P30" i="111"/>
  <c r="P31" i="111"/>
  <c r="P32" i="111"/>
  <c r="P33" i="111"/>
  <c r="P34" i="111"/>
  <c r="P35" i="111"/>
  <c r="P36" i="111"/>
  <c r="P37" i="111"/>
  <c r="P38" i="111"/>
  <c r="P39" i="111"/>
  <c r="P40" i="111"/>
  <c r="P41" i="111"/>
  <c r="P42" i="111"/>
  <c r="P43" i="111"/>
  <c r="P44" i="111"/>
  <c r="P45" i="111"/>
  <c r="P46" i="111"/>
  <c r="P47" i="111"/>
  <c r="P48" i="111"/>
  <c r="P49" i="111"/>
  <c r="P50" i="111"/>
  <c r="P51" i="111"/>
  <c r="P52" i="111"/>
  <c r="P53" i="111"/>
  <c r="P54" i="111"/>
  <c r="P55" i="111"/>
  <c r="P230" i="112" l="1"/>
  <c r="P229" i="112"/>
  <c r="P228" i="112"/>
  <c r="P227" i="112"/>
  <c r="P226" i="112"/>
  <c r="P225" i="112"/>
  <c r="P224" i="112"/>
  <c r="P223" i="112"/>
  <c r="P222" i="112"/>
  <c r="P221" i="112"/>
  <c r="P220" i="112"/>
  <c r="P219" i="112"/>
  <c r="P218" i="112"/>
  <c r="P217" i="112"/>
  <c r="P216" i="112"/>
  <c r="P215" i="112"/>
  <c r="P214" i="112"/>
  <c r="P213" i="112"/>
  <c r="P212" i="112"/>
  <c r="P211" i="112"/>
  <c r="P210" i="112"/>
  <c r="P209" i="112"/>
  <c r="P208" i="112"/>
  <c r="P207" i="112"/>
  <c r="P206" i="112"/>
  <c r="P205" i="112"/>
  <c r="P204" i="112"/>
  <c r="P203" i="112"/>
  <c r="P202" i="112"/>
  <c r="P201" i="112"/>
  <c r="P200" i="112"/>
  <c r="P199" i="112"/>
  <c r="P198" i="112"/>
  <c r="P197" i="112"/>
  <c r="P196" i="112"/>
  <c r="P195" i="112"/>
  <c r="P194" i="112"/>
  <c r="P193" i="112"/>
  <c r="P192" i="112"/>
  <c r="P191" i="112"/>
  <c r="P190" i="112"/>
  <c r="P189" i="112"/>
  <c r="P188" i="112"/>
  <c r="P187" i="112"/>
  <c r="P186" i="112"/>
  <c r="P185" i="112"/>
  <c r="P184" i="112"/>
  <c r="P183" i="112"/>
  <c r="P182" i="112"/>
  <c r="P181" i="112"/>
  <c r="P180" i="112"/>
  <c r="P179" i="112"/>
  <c r="P178" i="112"/>
  <c r="P177" i="112"/>
  <c r="P176" i="112"/>
  <c r="P175" i="112"/>
  <c r="P174" i="112"/>
  <c r="P173" i="112"/>
  <c r="P172" i="112"/>
  <c r="P171" i="112"/>
  <c r="P170" i="112"/>
  <c r="P169" i="112"/>
  <c r="P168" i="112"/>
  <c r="P167" i="112"/>
  <c r="P166" i="112"/>
  <c r="P165" i="112"/>
  <c r="P164" i="112"/>
  <c r="P163" i="112"/>
  <c r="P162" i="112"/>
  <c r="P161" i="112"/>
  <c r="P160" i="112"/>
  <c r="P159" i="112"/>
  <c r="P158" i="112"/>
  <c r="P157" i="112"/>
  <c r="P156" i="112"/>
  <c r="P155" i="112"/>
  <c r="P154" i="112"/>
  <c r="P153" i="112"/>
  <c r="P152" i="112"/>
  <c r="P151" i="112"/>
  <c r="P150" i="112"/>
  <c r="P149" i="112"/>
  <c r="P148" i="112"/>
  <c r="P147" i="112"/>
  <c r="P146" i="112"/>
  <c r="P145" i="112"/>
  <c r="P144" i="112"/>
  <c r="P143" i="112"/>
  <c r="P142" i="112"/>
  <c r="P141" i="112"/>
  <c r="P140" i="112"/>
  <c r="P139" i="112"/>
  <c r="P138" i="112"/>
  <c r="P137" i="112"/>
  <c r="P136" i="112"/>
  <c r="P135" i="112"/>
  <c r="P134" i="112"/>
  <c r="P133" i="112"/>
  <c r="P132" i="112"/>
  <c r="P131" i="112"/>
  <c r="P130" i="112"/>
  <c r="P129" i="112"/>
  <c r="P128" i="112"/>
  <c r="P127" i="112"/>
  <c r="P126" i="112"/>
  <c r="P125" i="112"/>
  <c r="P124" i="112"/>
  <c r="P123" i="112"/>
  <c r="P122" i="112"/>
  <c r="P121" i="112"/>
  <c r="P120" i="112"/>
  <c r="P119" i="112"/>
  <c r="P118" i="112"/>
  <c r="P117" i="112"/>
  <c r="P116" i="112"/>
  <c r="P115" i="112"/>
  <c r="P114" i="112"/>
  <c r="P113" i="112"/>
  <c r="P112" i="112"/>
  <c r="P111" i="112"/>
  <c r="P110" i="112"/>
  <c r="P109" i="112"/>
  <c r="P108" i="112"/>
  <c r="P107" i="112"/>
  <c r="P106" i="112"/>
  <c r="P105" i="112"/>
  <c r="P104" i="112"/>
  <c r="P103" i="112"/>
  <c r="P102" i="112"/>
  <c r="P101" i="112"/>
  <c r="P100" i="112"/>
  <c r="P99" i="112"/>
  <c r="P98" i="112"/>
  <c r="P97" i="112"/>
  <c r="P96" i="112"/>
  <c r="P95" i="112"/>
  <c r="P94" i="112"/>
  <c r="P93" i="112"/>
  <c r="P92" i="112"/>
  <c r="P91" i="112"/>
  <c r="P90" i="112"/>
  <c r="P89" i="112"/>
  <c r="P88" i="112"/>
  <c r="P87" i="112"/>
  <c r="P86" i="112"/>
  <c r="P85" i="112"/>
  <c r="P84" i="112"/>
  <c r="P83" i="112"/>
  <c r="P82" i="112"/>
  <c r="P81" i="112"/>
  <c r="P80" i="112"/>
  <c r="P79" i="112"/>
  <c r="P78" i="112"/>
  <c r="P77" i="112"/>
  <c r="P76" i="112"/>
  <c r="P75" i="112"/>
  <c r="P74" i="112"/>
  <c r="P73" i="112"/>
  <c r="P72" i="112"/>
  <c r="P71" i="112"/>
  <c r="P70" i="112"/>
  <c r="P69" i="112"/>
  <c r="P68" i="112"/>
  <c r="P67" i="112"/>
  <c r="P66" i="112"/>
  <c r="P65" i="112"/>
  <c r="P64" i="112"/>
  <c r="P63" i="112"/>
  <c r="P62" i="112"/>
  <c r="P61" i="112"/>
  <c r="P60" i="112"/>
  <c r="P59" i="112"/>
  <c r="P58" i="112"/>
  <c r="P57" i="112"/>
  <c r="P56" i="112"/>
  <c r="P55" i="112"/>
  <c r="P54" i="112"/>
  <c r="P53" i="112"/>
  <c r="P52" i="112"/>
  <c r="P51" i="112"/>
  <c r="P50" i="112"/>
  <c r="P49" i="112"/>
  <c r="P48" i="112"/>
  <c r="P47" i="112"/>
  <c r="P46" i="112"/>
  <c r="P45" i="112"/>
  <c r="P44" i="112"/>
  <c r="P43" i="112"/>
  <c r="P42" i="112"/>
  <c r="P41" i="112"/>
  <c r="P40" i="112"/>
  <c r="P39" i="112"/>
  <c r="P38" i="112"/>
  <c r="P37" i="112"/>
  <c r="P36" i="112"/>
  <c r="P35" i="112"/>
  <c r="P34" i="112"/>
  <c r="P33" i="112"/>
  <c r="P32" i="112"/>
  <c r="P31" i="112"/>
  <c r="P30" i="112"/>
  <c r="P29" i="112"/>
  <c r="P28" i="112"/>
  <c r="P27" i="112"/>
  <c r="P26" i="112"/>
  <c r="P25" i="112"/>
  <c r="P24" i="112"/>
  <c r="P23" i="112"/>
  <c r="P22" i="112"/>
  <c r="P21" i="112"/>
  <c r="P20" i="112"/>
  <c r="P19" i="112"/>
  <c r="P18" i="112"/>
  <c r="P17" i="112"/>
  <c r="P16" i="112"/>
  <c r="P15" i="112"/>
  <c r="P14" i="112"/>
  <c r="P13" i="112"/>
  <c r="P12" i="112"/>
  <c r="P11" i="112"/>
  <c r="P10" i="112"/>
  <c r="P9" i="112"/>
  <c r="P8" i="112"/>
  <c r="P7" i="112"/>
  <c r="P6" i="112"/>
  <c r="P5" i="112"/>
  <c r="P4" i="112"/>
  <c r="P256" i="109"/>
  <c r="P255" i="109"/>
  <c r="P254" i="109"/>
  <c r="P253" i="109"/>
  <c r="P252" i="109"/>
  <c r="P251" i="109"/>
  <c r="P250" i="109"/>
  <c r="P249" i="109"/>
  <c r="P248" i="109"/>
  <c r="P247" i="109"/>
  <c r="P246" i="109"/>
  <c r="P245" i="109"/>
  <c r="P244" i="109"/>
  <c r="P243" i="109"/>
  <c r="P242" i="109"/>
  <c r="P241" i="109"/>
  <c r="P240" i="109"/>
  <c r="P239" i="109"/>
  <c r="P238" i="109"/>
  <c r="P237" i="109"/>
  <c r="P236" i="109"/>
  <c r="P235" i="109"/>
  <c r="P234" i="109"/>
  <c r="P233" i="109"/>
  <c r="P232" i="109"/>
  <c r="P231" i="109"/>
  <c r="P230" i="109"/>
  <c r="P229" i="109"/>
  <c r="P228" i="109"/>
  <c r="P227" i="109"/>
  <c r="P226" i="109"/>
  <c r="P225" i="109"/>
  <c r="P224" i="109"/>
  <c r="P223" i="109"/>
  <c r="P222" i="109"/>
  <c r="P221" i="109"/>
  <c r="P220" i="109"/>
  <c r="P219" i="109"/>
  <c r="P218" i="109"/>
  <c r="P217" i="109"/>
  <c r="P216" i="109"/>
  <c r="P215" i="109"/>
  <c r="P214" i="109"/>
  <c r="P213" i="109"/>
  <c r="P212" i="109"/>
  <c r="P211" i="109"/>
  <c r="P210" i="109"/>
  <c r="P209" i="109"/>
  <c r="P208" i="109"/>
  <c r="P207" i="109"/>
  <c r="P206" i="109"/>
  <c r="P205" i="109"/>
  <c r="P204" i="109"/>
  <c r="P203" i="109"/>
  <c r="P202" i="109"/>
  <c r="P201" i="109"/>
  <c r="P200" i="109"/>
  <c r="P199" i="109"/>
  <c r="P198" i="109"/>
  <c r="P197" i="109"/>
  <c r="P196" i="109"/>
  <c r="P195" i="109"/>
  <c r="P194" i="109"/>
  <c r="P193" i="109"/>
  <c r="P192" i="109"/>
  <c r="P191" i="109"/>
  <c r="P190" i="109"/>
  <c r="P189" i="109"/>
  <c r="P188" i="109"/>
  <c r="P187" i="109"/>
  <c r="P186" i="109"/>
  <c r="P185" i="109"/>
  <c r="P184" i="109"/>
  <c r="P183" i="109"/>
  <c r="P182" i="109"/>
  <c r="P181" i="109"/>
  <c r="P180" i="109"/>
  <c r="P179" i="109"/>
  <c r="P178" i="109"/>
  <c r="P177" i="109"/>
  <c r="P176" i="109"/>
  <c r="P175" i="109"/>
  <c r="P174" i="109"/>
  <c r="P173" i="109"/>
  <c r="P172" i="109"/>
  <c r="P171" i="109"/>
  <c r="P170" i="109"/>
  <c r="P169" i="109"/>
  <c r="P168" i="109"/>
  <c r="P167" i="109"/>
  <c r="P166" i="109"/>
  <c r="P165" i="109"/>
  <c r="P164" i="109"/>
  <c r="P163" i="109"/>
  <c r="P162" i="109"/>
  <c r="P161" i="109"/>
  <c r="P160" i="109"/>
  <c r="P159" i="109"/>
  <c r="P158" i="109"/>
  <c r="P157" i="109"/>
  <c r="P156" i="109"/>
  <c r="P155" i="109"/>
  <c r="P154" i="109"/>
  <c r="P153" i="109"/>
  <c r="P152" i="109"/>
  <c r="P151" i="109"/>
  <c r="P150" i="109"/>
  <c r="P149" i="109"/>
  <c r="P148" i="109"/>
  <c r="P147" i="109"/>
  <c r="P146" i="109"/>
  <c r="P145" i="109"/>
  <c r="P144" i="109"/>
  <c r="P143" i="109"/>
  <c r="P142" i="109"/>
  <c r="P141" i="109"/>
  <c r="P140" i="109"/>
  <c r="P139" i="109"/>
  <c r="P138" i="109"/>
  <c r="P137" i="109"/>
  <c r="P136" i="109"/>
  <c r="P135" i="109"/>
  <c r="P134" i="109"/>
  <c r="P133" i="109"/>
  <c r="P132" i="109"/>
  <c r="P131" i="109"/>
  <c r="P130" i="109"/>
  <c r="P129" i="109"/>
  <c r="P128" i="109"/>
  <c r="P127" i="109"/>
  <c r="P126" i="109"/>
  <c r="P125" i="109"/>
  <c r="P124" i="109"/>
  <c r="P123" i="109"/>
  <c r="P122" i="109"/>
  <c r="P121" i="109"/>
  <c r="P120" i="109"/>
  <c r="P119" i="109"/>
  <c r="P118" i="109"/>
  <c r="P117" i="109"/>
  <c r="P116" i="109"/>
  <c r="P115" i="109"/>
  <c r="P114" i="109"/>
  <c r="P113" i="109"/>
  <c r="P112" i="109"/>
  <c r="P111" i="109"/>
  <c r="P110" i="109"/>
  <c r="P109" i="109"/>
  <c r="P108" i="109"/>
  <c r="P107" i="109"/>
  <c r="P106" i="109"/>
  <c r="P105" i="109"/>
  <c r="P104" i="109"/>
  <c r="P103" i="109"/>
  <c r="P102" i="109"/>
  <c r="P101" i="109"/>
  <c r="P100" i="109"/>
  <c r="P99" i="109"/>
  <c r="P98" i="109"/>
  <c r="P97" i="109"/>
  <c r="P96" i="109"/>
  <c r="P95" i="109"/>
  <c r="P94" i="109"/>
  <c r="P93" i="109"/>
  <c r="P92" i="109"/>
  <c r="P91" i="109"/>
  <c r="P90" i="109"/>
  <c r="P89" i="109"/>
  <c r="P88" i="109"/>
  <c r="P87" i="109"/>
  <c r="P86" i="109"/>
  <c r="P85" i="109"/>
  <c r="P84" i="109"/>
  <c r="P83" i="109"/>
  <c r="P82" i="109"/>
  <c r="P81" i="109"/>
  <c r="P80" i="109"/>
  <c r="P79" i="109"/>
  <c r="P78" i="109"/>
  <c r="P77" i="109"/>
  <c r="P76" i="109"/>
  <c r="P75" i="109"/>
  <c r="P74" i="109"/>
  <c r="P73" i="109"/>
  <c r="P72" i="109"/>
  <c r="P71" i="109"/>
  <c r="P70" i="109"/>
  <c r="P69" i="109"/>
  <c r="P68" i="109"/>
  <c r="P67" i="109"/>
  <c r="P66" i="109"/>
  <c r="P65" i="109"/>
  <c r="P64" i="109"/>
  <c r="P63" i="109"/>
  <c r="P62" i="109"/>
  <c r="P61" i="109"/>
  <c r="P60" i="109"/>
  <c r="P59" i="109"/>
  <c r="P58" i="109"/>
  <c r="P57" i="109"/>
  <c r="P56" i="109"/>
  <c r="P55" i="109"/>
  <c r="P54" i="109"/>
  <c r="P53" i="109"/>
  <c r="P52" i="109"/>
  <c r="P51" i="109"/>
  <c r="P50" i="109"/>
  <c r="P49" i="109"/>
  <c r="P48" i="109"/>
  <c r="P47" i="109"/>
  <c r="P46" i="109"/>
  <c r="P45" i="109"/>
  <c r="P44" i="109"/>
  <c r="P43" i="109"/>
  <c r="P42" i="109"/>
  <c r="P41" i="109"/>
  <c r="P40" i="109"/>
  <c r="P39" i="109"/>
  <c r="P38" i="109"/>
  <c r="P37" i="109"/>
  <c r="P36" i="109"/>
  <c r="P35" i="109"/>
  <c r="P34" i="109"/>
  <c r="P33" i="109"/>
  <c r="P32" i="109"/>
  <c r="P31" i="109"/>
  <c r="P30" i="109"/>
  <c r="P29" i="109"/>
  <c r="P28" i="109"/>
  <c r="P27" i="109"/>
  <c r="P26" i="109"/>
  <c r="P25" i="109"/>
  <c r="P24" i="109"/>
  <c r="P23" i="109"/>
  <c r="P22" i="109"/>
  <c r="P21" i="109"/>
  <c r="P20" i="109"/>
  <c r="P19" i="109"/>
  <c r="P18" i="109"/>
  <c r="P17" i="109"/>
  <c r="P16" i="109"/>
  <c r="P15" i="109"/>
  <c r="P14" i="109"/>
  <c r="P13" i="109"/>
  <c r="P12" i="109"/>
  <c r="P11" i="109"/>
  <c r="P10" i="109"/>
  <c r="P9" i="109"/>
  <c r="P8" i="109"/>
  <c r="P7" i="109"/>
  <c r="P6" i="109"/>
  <c r="P5" i="109"/>
  <c r="P4" i="109"/>
  <c r="N4" i="113"/>
  <c r="G66" i="2" s="1"/>
  <c r="J66" i="2" s="1"/>
  <c r="M4" i="113"/>
  <c r="P3" i="113"/>
  <c r="N231" i="112"/>
  <c r="G65" i="2" s="1"/>
  <c r="J65" i="2" s="1"/>
  <c r="M231" i="112"/>
  <c r="P3" i="112"/>
  <c r="N56" i="111"/>
  <c r="G64" i="2" s="1"/>
  <c r="J64" i="2" s="1"/>
  <c r="M56" i="111"/>
  <c r="P3" i="111"/>
  <c r="O56" i="111" s="1"/>
  <c r="N60" i="110"/>
  <c r="G63" i="2" s="1"/>
  <c r="J63" i="2" s="1"/>
  <c r="M60" i="110"/>
  <c r="P59" i="110"/>
  <c r="P58" i="110"/>
  <c r="P57" i="110"/>
  <c r="P56" i="110"/>
  <c r="P55" i="110"/>
  <c r="P54" i="110"/>
  <c r="P53" i="110"/>
  <c r="P52" i="110"/>
  <c r="P51" i="110"/>
  <c r="P50" i="110"/>
  <c r="P49" i="110"/>
  <c r="P48" i="110"/>
  <c r="P47" i="110"/>
  <c r="P46" i="110"/>
  <c r="P45" i="110"/>
  <c r="P44" i="110"/>
  <c r="P43" i="110"/>
  <c r="P42" i="110"/>
  <c r="P41" i="110"/>
  <c r="P40" i="110"/>
  <c r="P39" i="110"/>
  <c r="P38" i="110"/>
  <c r="P37" i="110"/>
  <c r="P36" i="110"/>
  <c r="P35" i="110"/>
  <c r="P34" i="110"/>
  <c r="P33" i="110"/>
  <c r="P32" i="110"/>
  <c r="P31" i="110"/>
  <c r="P30" i="110"/>
  <c r="P29" i="110"/>
  <c r="P28" i="110"/>
  <c r="P27" i="110"/>
  <c r="P26" i="110"/>
  <c r="P25" i="110"/>
  <c r="P24" i="110"/>
  <c r="P23" i="110"/>
  <c r="P22" i="110"/>
  <c r="P21" i="110"/>
  <c r="P20" i="110"/>
  <c r="P19" i="110"/>
  <c r="P18" i="110"/>
  <c r="P17" i="110"/>
  <c r="P16" i="110"/>
  <c r="P15" i="110"/>
  <c r="P14" i="110"/>
  <c r="P13" i="110"/>
  <c r="P12" i="110"/>
  <c r="P11" i="110"/>
  <c r="P10" i="110"/>
  <c r="P9" i="110"/>
  <c r="P8" i="110"/>
  <c r="P7" i="110"/>
  <c r="P6" i="110"/>
  <c r="P5" i="110"/>
  <c r="P4" i="110"/>
  <c r="P3" i="110"/>
  <c r="N257" i="109"/>
  <c r="G62" i="2" s="1"/>
  <c r="J62" i="2" s="1"/>
  <c r="M257" i="109"/>
  <c r="P3" i="109"/>
  <c r="N55" i="108"/>
  <c r="G61" i="2" s="1"/>
  <c r="J61" i="2" s="1"/>
  <c r="M55" i="108"/>
  <c r="P54" i="108"/>
  <c r="P53" i="108"/>
  <c r="P52" i="108"/>
  <c r="P51" i="108"/>
  <c r="P50" i="108"/>
  <c r="P49" i="108"/>
  <c r="P48" i="108"/>
  <c r="P47" i="108"/>
  <c r="P46" i="108"/>
  <c r="P45" i="108"/>
  <c r="P44" i="108"/>
  <c r="P43" i="108"/>
  <c r="P42" i="108"/>
  <c r="P41" i="108"/>
  <c r="P40" i="108"/>
  <c r="P39" i="108"/>
  <c r="P38" i="108"/>
  <c r="P37" i="108"/>
  <c r="P36" i="108"/>
  <c r="P35" i="108"/>
  <c r="P34" i="108"/>
  <c r="P33" i="108"/>
  <c r="P32" i="108"/>
  <c r="P31" i="108"/>
  <c r="P30" i="108"/>
  <c r="P29" i="108"/>
  <c r="P28" i="108"/>
  <c r="P27" i="108"/>
  <c r="P26" i="108"/>
  <c r="P25" i="108"/>
  <c r="P24" i="108"/>
  <c r="P23" i="108"/>
  <c r="P22" i="108"/>
  <c r="P21" i="108"/>
  <c r="P20" i="108"/>
  <c r="P19" i="108"/>
  <c r="P18" i="108"/>
  <c r="P17" i="108"/>
  <c r="P16" i="108"/>
  <c r="P15" i="108"/>
  <c r="P14" i="108"/>
  <c r="P13" i="108"/>
  <c r="P12" i="108"/>
  <c r="P11" i="108"/>
  <c r="P10" i="108"/>
  <c r="P9" i="108"/>
  <c r="P8" i="108"/>
  <c r="P7" i="108"/>
  <c r="P6" i="108"/>
  <c r="P5" i="108"/>
  <c r="P4" i="108"/>
  <c r="P3" i="108"/>
  <c r="P70" i="101"/>
  <c r="P69" i="101"/>
  <c r="P68" i="101"/>
  <c r="P67" i="101"/>
  <c r="P66" i="101"/>
  <c r="P65" i="101"/>
  <c r="P64" i="101"/>
  <c r="P63" i="101"/>
  <c r="P62" i="101"/>
  <c r="P61" i="101"/>
  <c r="P60" i="101"/>
  <c r="P59" i="101"/>
  <c r="P58" i="101"/>
  <c r="P57" i="101"/>
  <c r="P56" i="101"/>
  <c r="P55" i="101"/>
  <c r="P54" i="101"/>
  <c r="P53" i="101"/>
  <c r="P52" i="101"/>
  <c r="P51" i="101"/>
  <c r="P50" i="101"/>
  <c r="P49" i="101"/>
  <c r="P48" i="101"/>
  <c r="P47" i="101"/>
  <c r="P46" i="101"/>
  <c r="P45" i="101"/>
  <c r="P44" i="101"/>
  <c r="P43" i="101"/>
  <c r="P42" i="101"/>
  <c r="P41" i="101"/>
  <c r="P40" i="101"/>
  <c r="P39" i="101"/>
  <c r="P38" i="101"/>
  <c r="P37" i="101"/>
  <c r="P36" i="101"/>
  <c r="P35" i="101"/>
  <c r="P34" i="101"/>
  <c r="P33" i="101"/>
  <c r="P32" i="101"/>
  <c r="P31" i="101"/>
  <c r="P30" i="101"/>
  <c r="P29" i="101"/>
  <c r="P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4" i="101"/>
  <c r="P238" i="106"/>
  <c r="P237" i="106"/>
  <c r="P236" i="106"/>
  <c r="P235" i="106"/>
  <c r="P234" i="106"/>
  <c r="P233" i="106"/>
  <c r="P232" i="106"/>
  <c r="P231" i="106"/>
  <c r="P230" i="106"/>
  <c r="P229" i="106"/>
  <c r="P228" i="106"/>
  <c r="P227" i="106"/>
  <c r="P226" i="106"/>
  <c r="P225" i="106"/>
  <c r="P224" i="106"/>
  <c r="P223" i="106"/>
  <c r="P222" i="106"/>
  <c r="P221" i="106"/>
  <c r="P220" i="106"/>
  <c r="P219" i="106"/>
  <c r="P218" i="106"/>
  <c r="P217" i="106"/>
  <c r="P216" i="106"/>
  <c r="P215" i="106"/>
  <c r="P214" i="106"/>
  <c r="P213" i="106"/>
  <c r="P212" i="106"/>
  <c r="P211" i="106"/>
  <c r="P210" i="106"/>
  <c r="P209" i="106"/>
  <c r="P208" i="106"/>
  <c r="P207" i="106"/>
  <c r="P206" i="106"/>
  <c r="P205" i="106"/>
  <c r="P204" i="106"/>
  <c r="P203" i="106"/>
  <c r="P202" i="106"/>
  <c r="P201" i="106"/>
  <c r="P200" i="106"/>
  <c r="P199" i="106"/>
  <c r="P198" i="106"/>
  <c r="P197" i="106"/>
  <c r="P196" i="106"/>
  <c r="P195" i="106"/>
  <c r="P194" i="106"/>
  <c r="P193" i="106"/>
  <c r="P192" i="106"/>
  <c r="P191" i="106"/>
  <c r="P190" i="106"/>
  <c r="P189" i="106"/>
  <c r="P188" i="106"/>
  <c r="P187" i="106"/>
  <c r="P186" i="106"/>
  <c r="P185" i="106"/>
  <c r="P184" i="106"/>
  <c r="P183" i="106"/>
  <c r="P182" i="106"/>
  <c r="P181" i="106"/>
  <c r="P180" i="106"/>
  <c r="P179" i="106"/>
  <c r="P178" i="106"/>
  <c r="P177" i="106"/>
  <c r="P176" i="106"/>
  <c r="P175" i="106"/>
  <c r="P174" i="106"/>
  <c r="P173" i="106"/>
  <c r="P172" i="106"/>
  <c r="P171" i="106"/>
  <c r="P170" i="106"/>
  <c r="P169" i="106"/>
  <c r="P168" i="106"/>
  <c r="P167" i="106"/>
  <c r="P166" i="106"/>
  <c r="P165" i="106"/>
  <c r="P164" i="106"/>
  <c r="P163" i="106"/>
  <c r="P162" i="106"/>
  <c r="P161" i="106"/>
  <c r="P160" i="106"/>
  <c r="P159" i="106"/>
  <c r="P158" i="106"/>
  <c r="P157" i="106"/>
  <c r="P156" i="106"/>
  <c r="P155" i="106"/>
  <c r="P154" i="106"/>
  <c r="P153" i="106"/>
  <c r="P152" i="106"/>
  <c r="P151" i="106"/>
  <c r="P150" i="106"/>
  <c r="P149" i="106"/>
  <c r="P148" i="106"/>
  <c r="P147" i="106"/>
  <c r="P146" i="106"/>
  <c r="P145" i="106"/>
  <c r="P144" i="106"/>
  <c r="P143" i="106"/>
  <c r="P142" i="106"/>
  <c r="P141" i="106"/>
  <c r="P140" i="106"/>
  <c r="P139" i="106"/>
  <c r="P138" i="106"/>
  <c r="P137" i="106"/>
  <c r="P136" i="106"/>
  <c r="P135" i="106"/>
  <c r="P134" i="106"/>
  <c r="P133" i="106"/>
  <c r="P132" i="106"/>
  <c r="P131" i="106"/>
  <c r="P130" i="106"/>
  <c r="P129" i="106"/>
  <c r="P128" i="106"/>
  <c r="P127" i="106"/>
  <c r="P126" i="106"/>
  <c r="P125" i="106"/>
  <c r="P124" i="106"/>
  <c r="P123" i="106"/>
  <c r="P122" i="106"/>
  <c r="P121" i="106"/>
  <c r="P120" i="106"/>
  <c r="P119" i="106"/>
  <c r="P118" i="106"/>
  <c r="P117" i="106"/>
  <c r="P116" i="106"/>
  <c r="P115" i="106"/>
  <c r="P114" i="106"/>
  <c r="P113" i="106"/>
  <c r="P112" i="106"/>
  <c r="P111" i="106"/>
  <c r="P110" i="106"/>
  <c r="P109" i="106"/>
  <c r="P108" i="106"/>
  <c r="P107" i="106"/>
  <c r="P106" i="106"/>
  <c r="P105" i="106"/>
  <c r="P104" i="106"/>
  <c r="P103" i="106"/>
  <c r="P102" i="106"/>
  <c r="P101" i="106"/>
  <c r="P100" i="106"/>
  <c r="P99" i="106"/>
  <c r="P98" i="106"/>
  <c r="P97" i="106"/>
  <c r="P96" i="106"/>
  <c r="P95" i="106"/>
  <c r="P94" i="106"/>
  <c r="P93" i="106"/>
  <c r="P92" i="106"/>
  <c r="P91" i="106"/>
  <c r="P90" i="106"/>
  <c r="P89" i="106"/>
  <c r="P88" i="106"/>
  <c r="P87" i="106"/>
  <c r="P86" i="106"/>
  <c r="P85" i="106"/>
  <c r="P84" i="106"/>
  <c r="P83" i="106"/>
  <c r="P82" i="106"/>
  <c r="P81" i="106"/>
  <c r="P80" i="106"/>
  <c r="P79" i="106"/>
  <c r="P78" i="106"/>
  <c r="P77" i="106"/>
  <c r="P76" i="106"/>
  <c r="P75" i="106"/>
  <c r="P74" i="106"/>
  <c r="P73" i="106"/>
  <c r="P72" i="106"/>
  <c r="P71" i="106"/>
  <c r="P70" i="106"/>
  <c r="P69" i="106"/>
  <c r="P68" i="106"/>
  <c r="P67" i="106"/>
  <c r="P66" i="106"/>
  <c r="P65" i="106"/>
  <c r="P64" i="106"/>
  <c r="P63" i="106"/>
  <c r="P62" i="106"/>
  <c r="P61" i="106"/>
  <c r="P60" i="106"/>
  <c r="P59" i="106"/>
  <c r="P58" i="106"/>
  <c r="P57" i="106"/>
  <c r="P56" i="106"/>
  <c r="P55" i="106"/>
  <c r="P54" i="106"/>
  <c r="P53" i="106"/>
  <c r="P52" i="106"/>
  <c r="P51" i="106"/>
  <c r="P50" i="106"/>
  <c r="P49" i="106"/>
  <c r="P48" i="106"/>
  <c r="P47" i="106"/>
  <c r="P46" i="106"/>
  <c r="P45" i="106"/>
  <c r="P44" i="106"/>
  <c r="P43" i="106"/>
  <c r="P42" i="106"/>
  <c r="P41" i="106"/>
  <c r="P40" i="106"/>
  <c r="P39" i="106"/>
  <c r="P38" i="106"/>
  <c r="P37" i="106"/>
  <c r="P36" i="106"/>
  <c r="P35" i="106"/>
  <c r="P34" i="106"/>
  <c r="P33" i="106"/>
  <c r="P32" i="106"/>
  <c r="P31" i="106"/>
  <c r="P30" i="106"/>
  <c r="P29" i="106"/>
  <c r="P28" i="106"/>
  <c r="P27" i="106"/>
  <c r="P26" i="106"/>
  <c r="P25" i="106"/>
  <c r="P24" i="106"/>
  <c r="P23" i="106"/>
  <c r="P22" i="106"/>
  <c r="P21" i="106"/>
  <c r="P20" i="106"/>
  <c r="P19" i="106"/>
  <c r="P18" i="106"/>
  <c r="P17" i="106"/>
  <c r="P16" i="106"/>
  <c r="P15" i="106"/>
  <c r="P14" i="106"/>
  <c r="P13" i="106"/>
  <c r="P12" i="106"/>
  <c r="P11" i="106"/>
  <c r="P10" i="106"/>
  <c r="P9" i="106"/>
  <c r="P8" i="106"/>
  <c r="P7" i="106"/>
  <c r="P6" i="106"/>
  <c r="P5" i="106"/>
  <c r="P4" i="106"/>
  <c r="O60" i="110" l="1"/>
  <c r="O4" i="113"/>
  <c r="O231" i="112"/>
  <c r="P232" i="112" s="1"/>
  <c r="P57" i="111"/>
  <c r="O257" i="109"/>
  <c r="P258" i="109" s="1"/>
  <c r="O55" i="108"/>
  <c r="P5" i="113"/>
  <c r="P6" i="113" s="1"/>
  <c r="P61" i="110"/>
  <c r="P62" i="110" s="1"/>
  <c r="P56" i="108"/>
  <c r="P57" i="108" s="1"/>
  <c r="P31" i="107"/>
  <c r="P30" i="107"/>
  <c r="P29" i="107"/>
  <c r="P28" i="107"/>
  <c r="P27" i="107"/>
  <c r="P26" i="107"/>
  <c r="P25" i="107"/>
  <c r="P24" i="107"/>
  <c r="P23" i="107"/>
  <c r="P22" i="107"/>
  <c r="P21" i="107"/>
  <c r="P20" i="107"/>
  <c r="P19" i="107"/>
  <c r="P18" i="107"/>
  <c r="P17" i="107"/>
  <c r="P16" i="107"/>
  <c r="P15" i="107"/>
  <c r="P14" i="107"/>
  <c r="P13" i="107"/>
  <c r="P12" i="107"/>
  <c r="P11" i="107"/>
  <c r="P10" i="107"/>
  <c r="P9" i="107"/>
  <c r="P8" i="107"/>
  <c r="P7" i="107"/>
  <c r="P6" i="107"/>
  <c r="P5" i="107"/>
  <c r="P4" i="107"/>
  <c r="N32" i="107"/>
  <c r="G45" i="2" s="1"/>
  <c r="J45" i="2" s="1"/>
  <c r="M32" i="107"/>
  <c r="P3" i="107"/>
  <c r="P218" i="95"/>
  <c r="P217" i="95"/>
  <c r="P216" i="95"/>
  <c r="P215" i="95"/>
  <c r="P214" i="95"/>
  <c r="P213" i="95"/>
  <c r="P212" i="95"/>
  <c r="P211" i="95"/>
  <c r="P210" i="95"/>
  <c r="P209" i="95"/>
  <c r="P208" i="95"/>
  <c r="P207" i="95"/>
  <c r="P206" i="95"/>
  <c r="P205" i="95"/>
  <c r="P204" i="95"/>
  <c r="P203" i="95"/>
  <c r="P202" i="95"/>
  <c r="P201" i="95"/>
  <c r="P200" i="95"/>
  <c r="P199" i="95"/>
  <c r="P198" i="95"/>
  <c r="P197" i="95"/>
  <c r="P196" i="95"/>
  <c r="P195" i="95"/>
  <c r="P194" i="95"/>
  <c r="P193" i="95"/>
  <c r="P192" i="95"/>
  <c r="P191" i="95"/>
  <c r="P190" i="95"/>
  <c r="P189" i="95"/>
  <c r="P188" i="95"/>
  <c r="P187" i="95"/>
  <c r="P186" i="95"/>
  <c r="P185" i="95"/>
  <c r="P184" i="95"/>
  <c r="P183" i="95"/>
  <c r="P182" i="95"/>
  <c r="P181" i="95"/>
  <c r="P180" i="95"/>
  <c r="P179" i="95"/>
  <c r="P178" i="95"/>
  <c r="P177" i="95"/>
  <c r="P176" i="95"/>
  <c r="P175" i="95"/>
  <c r="P174" i="95"/>
  <c r="P173" i="95"/>
  <c r="P172" i="95"/>
  <c r="P171" i="95"/>
  <c r="P170" i="95"/>
  <c r="P169" i="95"/>
  <c r="P168" i="95"/>
  <c r="P167" i="95"/>
  <c r="P166" i="95"/>
  <c r="P165" i="95"/>
  <c r="P164" i="95"/>
  <c r="P163" i="95"/>
  <c r="P162" i="95"/>
  <c r="P161" i="95"/>
  <c r="P160" i="95"/>
  <c r="P159" i="95"/>
  <c r="P158" i="95"/>
  <c r="P157" i="95"/>
  <c r="P156" i="95"/>
  <c r="P155" i="95"/>
  <c r="P154" i="95"/>
  <c r="P153" i="95"/>
  <c r="P152" i="95"/>
  <c r="P151" i="95"/>
  <c r="P150" i="95"/>
  <c r="P149" i="95"/>
  <c r="P148" i="95"/>
  <c r="P147" i="95"/>
  <c r="P146" i="95"/>
  <c r="P145" i="95"/>
  <c r="P144" i="95"/>
  <c r="P143" i="95"/>
  <c r="P142" i="95"/>
  <c r="P141" i="95"/>
  <c r="P140" i="95"/>
  <c r="P139" i="95"/>
  <c r="P138" i="95"/>
  <c r="P137" i="95"/>
  <c r="P136" i="95"/>
  <c r="P135" i="95"/>
  <c r="P134" i="95"/>
  <c r="P133" i="95"/>
  <c r="P132" i="95"/>
  <c r="P131" i="95"/>
  <c r="P130" i="95"/>
  <c r="P129" i="95"/>
  <c r="P128" i="95"/>
  <c r="P127" i="95"/>
  <c r="P126" i="95"/>
  <c r="P125" i="95"/>
  <c r="P124" i="95"/>
  <c r="P123" i="95"/>
  <c r="P122" i="95"/>
  <c r="P121" i="95"/>
  <c r="P120" i="95"/>
  <c r="P119" i="95"/>
  <c r="P118" i="95"/>
  <c r="P117" i="95"/>
  <c r="P116" i="95"/>
  <c r="P115" i="95"/>
  <c r="P114" i="95"/>
  <c r="P113" i="95"/>
  <c r="P112" i="95"/>
  <c r="P111" i="95"/>
  <c r="P110" i="95"/>
  <c r="P109" i="95"/>
  <c r="P108" i="95"/>
  <c r="P107" i="95"/>
  <c r="P106" i="95"/>
  <c r="P105" i="95"/>
  <c r="P104" i="95"/>
  <c r="P103" i="95"/>
  <c r="P102" i="95"/>
  <c r="P101" i="95"/>
  <c r="P100" i="95"/>
  <c r="P99" i="95"/>
  <c r="P98" i="95"/>
  <c r="P97" i="95"/>
  <c r="P96" i="95"/>
  <c r="P95" i="95"/>
  <c r="P94" i="95"/>
  <c r="P93" i="95"/>
  <c r="P92" i="95"/>
  <c r="P91" i="95"/>
  <c r="P90" i="95"/>
  <c r="P89" i="95"/>
  <c r="P88" i="95"/>
  <c r="P87" i="95"/>
  <c r="P86" i="95"/>
  <c r="P85" i="95"/>
  <c r="P84" i="95"/>
  <c r="P83" i="95"/>
  <c r="P82" i="95"/>
  <c r="P81" i="95"/>
  <c r="P80" i="95"/>
  <c r="P79" i="95"/>
  <c r="P78" i="95"/>
  <c r="P77" i="95"/>
  <c r="P76" i="95"/>
  <c r="P75" i="95"/>
  <c r="P74" i="95"/>
  <c r="P73" i="95"/>
  <c r="P72" i="95"/>
  <c r="P71" i="95"/>
  <c r="P70" i="95"/>
  <c r="P69" i="95"/>
  <c r="P68" i="95"/>
  <c r="P67" i="95"/>
  <c r="P66" i="95"/>
  <c r="P65" i="95"/>
  <c r="P64" i="95"/>
  <c r="P63" i="95"/>
  <c r="P62" i="95"/>
  <c r="P61" i="95"/>
  <c r="P60" i="95"/>
  <c r="P59" i="95"/>
  <c r="P58" i="95"/>
  <c r="P57" i="95"/>
  <c r="P56" i="95"/>
  <c r="P55" i="95"/>
  <c r="P54" i="95"/>
  <c r="P53" i="95"/>
  <c r="P52" i="95"/>
  <c r="P51" i="95"/>
  <c r="P50" i="95"/>
  <c r="P49" i="95"/>
  <c r="P48" i="95"/>
  <c r="P47" i="95"/>
  <c r="P46" i="95"/>
  <c r="P45" i="95"/>
  <c r="P44" i="95"/>
  <c r="P43" i="95"/>
  <c r="P42" i="95"/>
  <c r="P41" i="95"/>
  <c r="P40" i="95"/>
  <c r="P39" i="95"/>
  <c r="P38" i="95"/>
  <c r="P37" i="95"/>
  <c r="P36" i="95"/>
  <c r="P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260" i="92"/>
  <c r="P259" i="92"/>
  <c r="P258" i="92"/>
  <c r="P257" i="92"/>
  <c r="P256" i="92"/>
  <c r="P255" i="92"/>
  <c r="P254" i="92"/>
  <c r="P253" i="92"/>
  <c r="P252" i="92"/>
  <c r="P251" i="92"/>
  <c r="P250" i="92"/>
  <c r="P249" i="92"/>
  <c r="P248" i="92"/>
  <c r="P247" i="92"/>
  <c r="P246" i="92"/>
  <c r="P245" i="92"/>
  <c r="P244" i="92"/>
  <c r="P243" i="92"/>
  <c r="P242" i="92"/>
  <c r="P241" i="92"/>
  <c r="P240" i="92"/>
  <c r="P239" i="92"/>
  <c r="P238" i="92"/>
  <c r="P237" i="92"/>
  <c r="P236" i="92"/>
  <c r="P235" i="92"/>
  <c r="P234" i="92"/>
  <c r="P233" i="92"/>
  <c r="P232" i="92"/>
  <c r="P231" i="92"/>
  <c r="P230" i="92"/>
  <c r="P229" i="92"/>
  <c r="P228" i="92"/>
  <c r="P227" i="92"/>
  <c r="P226" i="92"/>
  <c r="P225" i="92"/>
  <c r="P224" i="92"/>
  <c r="P223" i="92"/>
  <c r="P222" i="92"/>
  <c r="P221" i="92"/>
  <c r="P220" i="92"/>
  <c r="P219" i="92"/>
  <c r="P218" i="92"/>
  <c r="P217" i="92"/>
  <c r="P216" i="92"/>
  <c r="P215" i="92"/>
  <c r="P214" i="92"/>
  <c r="P213" i="92"/>
  <c r="P212" i="92"/>
  <c r="P211" i="92"/>
  <c r="P210" i="92"/>
  <c r="P209" i="92"/>
  <c r="P208" i="92"/>
  <c r="P207" i="92"/>
  <c r="P206" i="92"/>
  <c r="P205" i="92"/>
  <c r="P204" i="92"/>
  <c r="P203" i="92"/>
  <c r="P202" i="92"/>
  <c r="P201" i="92"/>
  <c r="P200" i="92"/>
  <c r="P199" i="92"/>
  <c r="P198" i="92"/>
  <c r="P197" i="92"/>
  <c r="P196" i="92"/>
  <c r="P195" i="92"/>
  <c r="P194" i="92"/>
  <c r="P193" i="92"/>
  <c r="P192" i="92"/>
  <c r="P191" i="92"/>
  <c r="P190" i="92"/>
  <c r="P189" i="92"/>
  <c r="P188" i="92"/>
  <c r="P187" i="92"/>
  <c r="P186" i="92"/>
  <c r="P185" i="92"/>
  <c r="P184" i="92"/>
  <c r="P183" i="92"/>
  <c r="P182" i="92"/>
  <c r="P181" i="92"/>
  <c r="P180" i="92"/>
  <c r="P179" i="92"/>
  <c r="P178" i="92"/>
  <c r="P177" i="92"/>
  <c r="P176" i="92"/>
  <c r="P175" i="92"/>
  <c r="P174" i="92"/>
  <c r="P173" i="92"/>
  <c r="P172" i="92"/>
  <c r="P171" i="92"/>
  <c r="P170" i="92"/>
  <c r="P169" i="92"/>
  <c r="P168" i="92"/>
  <c r="P167" i="92"/>
  <c r="P166" i="92"/>
  <c r="P165" i="92"/>
  <c r="P164" i="92"/>
  <c r="P163" i="92"/>
  <c r="P162" i="92"/>
  <c r="P161" i="92"/>
  <c r="P160" i="92"/>
  <c r="P159" i="92"/>
  <c r="P158" i="92"/>
  <c r="P157" i="92"/>
  <c r="P156" i="92"/>
  <c r="P155" i="92"/>
  <c r="P154" i="92"/>
  <c r="P153" i="92"/>
  <c r="P152" i="92"/>
  <c r="P151" i="92"/>
  <c r="P150" i="92"/>
  <c r="P149" i="92"/>
  <c r="P148" i="92"/>
  <c r="P147" i="92"/>
  <c r="P146" i="92"/>
  <c r="P145" i="92"/>
  <c r="P144" i="92"/>
  <c r="P143" i="92"/>
  <c r="P142" i="92"/>
  <c r="P141" i="92"/>
  <c r="P140" i="92"/>
  <c r="P139" i="92"/>
  <c r="P138" i="92"/>
  <c r="P137" i="92"/>
  <c r="P136" i="92"/>
  <c r="P135" i="92"/>
  <c r="P134" i="92"/>
  <c r="P133" i="92"/>
  <c r="P132" i="92"/>
  <c r="P131" i="92"/>
  <c r="P130" i="92"/>
  <c r="P129" i="92"/>
  <c r="P128" i="92"/>
  <c r="P127" i="92"/>
  <c r="P126" i="92"/>
  <c r="P125" i="92"/>
  <c r="P124" i="92"/>
  <c r="P123" i="92"/>
  <c r="P122" i="92"/>
  <c r="P121" i="92"/>
  <c r="P120" i="92"/>
  <c r="P119" i="92"/>
  <c r="P118" i="92"/>
  <c r="P117" i="92"/>
  <c r="P116" i="92"/>
  <c r="P115" i="92"/>
  <c r="P114" i="92"/>
  <c r="P113" i="92"/>
  <c r="P112" i="92"/>
  <c r="P111" i="92"/>
  <c r="P110" i="92"/>
  <c r="P109" i="92"/>
  <c r="P108" i="92"/>
  <c r="P107" i="92"/>
  <c r="P106" i="92"/>
  <c r="P105" i="92"/>
  <c r="P104" i="92"/>
  <c r="P103" i="92"/>
  <c r="P102" i="92"/>
  <c r="P101" i="92"/>
  <c r="P100" i="92"/>
  <c r="P99" i="92"/>
  <c r="P98" i="92"/>
  <c r="P97" i="92"/>
  <c r="P96" i="92"/>
  <c r="P95" i="92"/>
  <c r="P94" i="92"/>
  <c r="P93" i="92"/>
  <c r="P92" i="92"/>
  <c r="P91" i="92"/>
  <c r="P90" i="92"/>
  <c r="P89" i="92"/>
  <c r="P88" i="92"/>
  <c r="P87" i="92"/>
  <c r="P86" i="92"/>
  <c r="P85" i="92"/>
  <c r="P84" i="92"/>
  <c r="P83" i="92"/>
  <c r="P82" i="92"/>
  <c r="P81" i="92"/>
  <c r="P80" i="92"/>
  <c r="P79" i="92"/>
  <c r="P78" i="92"/>
  <c r="P77" i="92"/>
  <c r="P76" i="92"/>
  <c r="P75" i="92"/>
  <c r="P74" i="92"/>
  <c r="P73" i="92"/>
  <c r="P72" i="92"/>
  <c r="P71" i="92"/>
  <c r="P70" i="92"/>
  <c r="P69" i="92"/>
  <c r="P68" i="92"/>
  <c r="P67" i="92"/>
  <c r="P66" i="92"/>
  <c r="P65" i="92"/>
  <c r="P64" i="92"/>
  <c r="P63" i="92"/>
  <c r="P62" i="92"/>
  <c r="P61" i="92"/>
  <c r="P60" i="92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7" i="92"/>
  <c r="P36" i="92"/>
  <c r="P35" i="92"/>
  <c r="P34" i="92"/>
  <c r="P33" i="92"/>
  <c r="P32" i="92"/>
  <c r="P31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N239" i="106"/>
  <c r="G55" i="2" s="1"/>
  <c r="J55" i="2" s="1"/>
  <c r="M239" i="106"/>
  <c r="P3" i="106"/>
  <c r="N66" i="105"/>
  <c r="G60" i="2" s="1"/>
  <c r="J60" i="2" s="1"/>
  <c r="M66" i="105"/>
  <c r="P65" i="105"/>
  <c r="P64" i="105"/>
  <c r="P63" i="105"/>
  <c r="P62" i="105"/>
  <c r="P61" i="105"/>
  <c r="P60" i="105"/>
  <c r="P59" i="105"/>
  <c r="P58" i="105"/>
  <c r="P57" i="105"/>
  <c r="P56" i="105"/>
  <c r="P55" i="105"/>
  <c r="P54" i="105"/>
  <c r="P53" i="105"/>
  <c r="P52" i="105"/>
  <c r="P51" i="105"/>
  <c r="P50" i="105"/>
  <c r="P49" i="105"/>
  <c r="P48" i="105"/>
  <c r="P47" i="105"/>
  <c r="P46" i="105"/>
  <c r="P45" i="105"/>
  <c r="P44" i="105"/>
  <c r="P43" i="105"/>
  <c r="P42" i="105"/>
  <c r="P41" i="105"/>
  <c r="P40" i="105"/>
  <c r="P39" i="105"/>
  <c r="P38" i="105"/>
  <c r="P37" i="105"/>
  <c r="P36" i="105"/>
  <c r="P35" i="105"/>
  <c r="P34" i="105"/>
  <c r="P33" i="105"/>
  <c r="P32" i="105"/>
  <c r="P31" i="105"/>
  <c r="P30" i="105"/>
  <c r="P29" i="105"/>
  <c r="P28" i="105"/>
  <c r="P27" i="105"/>
  <c r="P26" i="105"/>
  <c r="P25" i="105"/>
  <c r="P24" i="105"/>
  <c r="P23" i="105"/>
  <c r="P22" i="105"/>
  <c r="P21" i="105"/>
  <c r="P20" i="105"/>
  <c r="P19" i="105"/>
  <c r="P18" i="105"/>
  <c r="P17" i="105"/>
  <c r="P16" i="105"/>
  <c r="P15" i="105"/>
  <c r="P14" i="105"/>
  <c r="P13" i="105"/>
  <c r="P12" i="105"/>
  <c r="P11" i="105"/>
  <c r="P10" i="105"/>
  <c r="P9" i="105"/>
  <c r="P8" i="105"/>
  <c r="P7" i="105"/>
  <c r="P6" i="105"/>
  <c r="P5" i="105"/>
  <c r="P4" i="105"/>
  <c r="P3" i="105"/>
  <c r="N74" i="104"/>
  <c r="G59" i="2" s="1"/>
  <c r="J59" i="2" s="1"/>
  <c r="M74" i="104"/>
  <c r="P73" i="104"/>
  <c r="P72" i="104"/>
  <c r="P71" i="104"/>
  <c r="P70" i="104"/>
  <c r="P69" i="104"/>
  <c r="P68" i="104"/>
  <c r="P67" i="104"/>
  <c r="P66" i="104"/>
  <c r="P65" i="104"/>
  <c r="P64" i="104"/>
  <c r="P63" i="104"/>
  <c r="P62" i="104"/>
  <c r="P61" i="104"/>
  <c r="P60" i="104"/>
  <c r="P59" i="104"/>
  <c r="P58" i="104"/>
  <c r="P57" i="104"/>
  <c r="P56" i="104"/>
  <c r="P55" i="104"/>
  <c r="P54" i="104"/>
  <c r="P53" i="104"/>
  <c r="P52" i="104"/>
  <c r="P51" i="104"/>
  <c r="P50" i="104"/>
  <c r="P49" i="104"/>
  <c r="P48" i="104"/>
  <c r="P47" i="104"/>
  <c r="P46" i="104"/>
  <c r="P45" i="104"/>
  <c r="P44" i="104"/>
  <c r="P43" i="104"/>
  <c r="P42" i="104"/>
  <c r="P41" i="104"/>
  <c r="P40" i="104"/>
  <c r="P39" i="104"/>
  <c r="P38" i="104"/>
  <c r="P37" i="104"/>
  <c r="P36" i="104"/>
  <c r="P35" i="104"/>
  <c r="P34" i="104"/>
  <c r="P33" i="104"/>
  <c r="P32" i="104"/>
  <c r="P31" i="104"/>
  <c r="P30" i="104"/>
  <c r="P29" i="104"/>
  <c r="P28" i="104"/>
  <c r="P27" i="104"/>
  <c r="P26" i="104"/>
  <c r="P25" i="104"/>
  <c r="P24" i="104"/>
  <c r="P23" i="104"/>
  <c r="P22" i="104"/>
  <c r="P21" i="104"/>
  <c r="P20" i="104"/>
  <c r="P19" i="104"/>
  <c r="P18" i="104"/>
  <c r="P17" i="104"/>
  <c r="P16" i="104"/>
  <c r="P15" i="104"/>
  <c r="P14" i="104"/>
  <c r="P13" i="104"/>
  <c r="P12" i="104"/>
  <c r="P11" i="104"/>
  <c r="P10" i="104"/>
  <c r="P9" i="104"/>
  <c r="P8" i="104"/>
  <c r="P7" i="104"/>
  <c r="P6" i="104"/>
  <c r="P5" i="104"/>
  <c r="P4" i="104"/>
  <c r="P3" i="104"/>
  <c r="N180" i="103"/>
  <c r="G58" i="2" s="1"/>
  <c r="J58" i="2" s="1"/>
  <c r="M180" i="103"/>
  <c r="P179" i="103"/>
  <c r="P178" i="103"/>
  <c r="P177" i="103"/>
  <c r="P176" i="103"/>
  <c r="P175" i="103"/>
  <c r="P174" i="103"/>
  <c r="P173" i="103"/>
  <c r="P172" i="103"/>
  <c r="P171" i="103"/>
  <c r="P170" i="103"/>
  <c r="P169" i="103"/>
  <c r="P168" i="103"/>
  <c r="P167" i="103"/>
  <c r="P166" i="103"/>
  <c r="P165" i="103"/>
  <c r="P164" i="103"/>
  <c r="P163" i="103"/>
  <c r="P162" i="103"/>
  <c r="P161" i="103"/>
  <c r="P160" i="103"/>
  <c r="P159" i="103"/>
  <c r="P158" i="103"/>
  <c r="P157" i="103"/>
  <c r="P156" i="103"/>
  <c r="P155" i="103"/>
  <c r="P154" i="103"/>
  <c r="P153" i="103"/>
  <c r="P152" i="103"/>
  <c r="P151" i="103"/>
  <c r="P150" i="103"/>
  <c r="P149" i="103"/>
  <c r="P148" i="103"/>
  <c r="P147" i="103"/>
  <c r="P146" i="103"/>
  <c r="P145" i="103"/>
  <c r="P144" i="103"/>
  <c r="P143" i="103"/>
  <c r="P142" i="103"/>
  <c r="P141" i="103"/>
  <c r="P140" i="103"/>
  <c r="P139" i="103"/>
  <c r="P138" i="103"/>
  <c r="P137" i="103"/>
  <c r="P136" i="103"/>
  <c r="P135" i="103"/>
  <c r="P134" i="103"/>
  <c r="P133" i="103"/>
  <c r="P132" i="103"/>
  <c r="P131" i="103"/>
  <c r="P130" i="103"/>
  <c r="P129" i="103"/>
  <c r="P128" i="103"/>
  <c r="P127" i="103"/>
  <c r="P126" i="103"/>
  <c r="P125" i="103"/>
  <c r="P124" i="103"/>
  <c r="P123" i="103"/>
  <c r="P122" i="103"/>
  <c r="P121" i="103"/>
  <c r="P120" i="103"/>
  <c r="P119" i="103"/>
  <c r="P118" i="103"/>
  <c r="P117" i="103"/>
  <c r="P116" i="103"/>
  <c r="P115" i="103"/>
  <c r="P114" i="103"/>
  <c r="P113" i="103"/>
  <c r="P112" i="103"/>
  <c r="P111" i="103"/>
  <c r="P110" i="103"/>
  <c r="P109" i="103"/>
  <c r="P108" i="103"/>
  <c r="P107" i="103"/>
  <c r="P106" i="103"/>
  <c r="P105" i="103"/>
  <c r="P104" i="103"/>
  <c r="P103" i="103"/>
  <c r="P102" i="103"/>
  <c r="P101" i="103"/>
  <c r="P100" i="103"/>
  <c r="P99" i="103"/>
  <c r="P98" i="103"/>
  <c r="P97" i="103"/>
  <c r="P96" i="103"/>
  <c r="P95" i="103"/>
  <c r="P94" i="103"/>
  <c r="P93" i="103"/>
  <c r="P92" i="103"/>
  <c r="P91" i="103"/>
  <c r="P90" i="103"/>
  <c r="P89" i="103"/>
  <c r="P88" i="103"/>
  <c r="P87" i="103"/>
  <c r="P86" i="103"/>
  <c r="P85" i="103"/>
  <c r="P84" i="103"/>
  <c r="P83" i="103"/>
  <c r="P82" i="103"/>
  <c r="P81" i="103"/>
  <c r="P80" i="103"/>
  <c r="P79" i="103"/>
  <c r="P78" i="103"/>
  <c r="P77" i="103"/>
  <c r="P76" i="103"/>
  <c r="P75" i="103"/>
  <c r="P74" i="103"/>
  <c r="P73" i="103"/>
  <c r="P72" i="103"/>
  <c r="P71" i="103"/>
  <c r="P70" i="103"/>
  <c r="P69" i="103"/>
  <c r="P68" i="103"/>
  <c r="P67" i="103"/>
  <c r="P66" i="103"/>
  <c r="P65" i="103"/>
  <c r="P64" i="103"/>
  <c r="P63" i="103"/>
  <c r="P62" i="103"/>
  <c r="P61" i="103"/>
  <c r="P60" i="103"/>
  <c r="P59" i="103"/>
  <c r="P58" i="103"/>
  <c r="P57" i="103"/>
  <c r="P56" i="103"/>
  <c r="P55" i="103"/>
  <c r="P54" i="103"/>
  <c r="P53" i="103"/>
  <c r="P52" i="103"/>
  <c r="P51" i="103"/>
  <c r="P50" i="103"/>
  <c r="P49" i="103"/>
  <c r="P48" i="103"/>
  <c r="P47" i="103"/>
  <c r="P46" i="103"/>
  <c r="P45" i="103"/>
  <c r="P44" i="103"/>
  <c r="P43" i="103"/>
  <c r="P42" i="103"/>
  <c r="P41" i="103"/>
  <c r="P40" i="103"/>
  <c r="P39" i="103"/>
  <c r="P38" i="103"/>
  <c r="P37" i="103"/>
  <c r="P36" i="103"/>
  <c r="P35" i="103"/>
  <c r="P34" i="103"/>
  <c r="P33" i="103"/>
  <c r="P32" i="103"/>
  <c r="P31" i="103"/>
  <c r="P30" i="103"/>
  <c r="P29" i="103"/>
  <c r="P28" i="103"/>
  <c r="P27" i="103"/>
  <c r="P26" i="103"/>
  <c r="P25" i="103"/>
  <c r="P24" i="103"/>
  <c r="P23" i="103"/>
  <c r="P22" i="103"/>
  <c r="P21" i="103"/>
  <c r="P20" i="103"/>
  <c r="P19" i="103"/>
  <c r="P18" i="103"/>
  <c r="P17" i="103"/>
  <c r="P16" i="103"/>
  <c r="P15" i="103"/>
  <c r="P14" i="103"/>
  <c r="P13" i="103"/>
  <c r="P12" i="103"/>
  <c r="P11" i="103"/>
  <c r="P10" i="103"/>
  <c r="P9" i="103"/>
  <c r="P8" i="103"/>
  <c r="P7" i="103"/>
  <c r="P6" i="103"/>
  <c r="P5" i="103"/>
  <c r="P4" i="103"/>
  <c r="P3" i="103"/>
  <c r="N69" i="102"/>
  <c r="G57" i="2" s="1"/>
  <c r="J57" i="2" s="1"/>
  <c r="M69" i="102"/>
  <c r="P68" i="102"/>
  <c r="P67" i="102"/>
  <c r="P66" i="102"/>
  <c r="P65" i="102"/>
  <c r="P64" i="102"/>
  <c r="P63" i="102"/>
  <c r="P62" i="102"/>
  <c r="P61" i="102"/>
  <c r="P60" i="102"/>
  <c r="P59" i="102"/>
  <c r="P58" i="102"/>
  <c r="P57" i="102"/>
  <c r="P56" i="102"/>
  <c r="P55" i="102"/>
  <c r="P54" i="102"/>
  <c r="P53" i="102"/>
  <c r="P52" i="102"/>
  <c r="P51" i="102"/>
  <c r="P50" i="102"/>
  <c r="P49" i="102"/>
  <c r="P48" i="102"/>
  <c r="P47" i="102"/>
  <c r="P46" i="102"/>
  <c r="P45" i="102"/>
  <c r="P44" i="102"/>
  <c r="P43" i="102"/>
  <c r="P42" i="102"/>
  <c r="P41" i="102"/>
  <c r="P40" i="102"/>
  <c r="P39" i="102"/>
  <c r="P38" i="102"/>
  <c r="P37" i="102"/>
  <c r="P36" i="102"/>
  <c r="P35" i="102"/>
  <c r="P34" i="102"/>
  <c r="P33" i="102"/>
  <c r="P32" i="102"/>
  <c r="P31" i="102"/>
  <c r="P30" i="102"/>
  <c r="P29" i="102"/>
  <c r="P28" i="102"/>
  <c r="P27" i="102"/>
  <c r="P26" i="102"/>
  <c r="P25" i="102"/>
  <c r="P24" i="102"/>
  <c r="P23" i="102"/>
  <c r="P22" i="102"/>
  <c r="P21" i="102"/>
  <c r="P20" i="102"/>
  <c r="P19" i="102"/>
  <c r="P18" i="102"/>
  <c r="P17" i="102"/>
  <c r="P16" i="102"/>
  <c r="P15" i="102"/>
  <c r="P14" i="102"/>
  <c r="P13" i="102"/>
  <c r="P12" i="102"/>
  <c r="P11" i="102"/>
  <c r="P10" i="102"/>
  <c r="P9" i="102"/>
  <c r="P8" i="102"/>
  <c r="P7" i="102"/>
  <c r="P6" i="102"/>
  <c r="P5" i="102"/>
  <c r="P4" i="102"/>
  <c r="P3" i="102"/>
  <c r="N71" i="101"/>
  <c r="G56" i="2" s="1"/>
  <c r="J56" i="2" s="1"/>
  <c r="M71" i="101"/>
  <c r="P3" i="101"/>
  <c r="N63" i="100"/>
  <c r="G54" i="2" s="1"/>
  <c r="J54" i="2" s="1"/>
  <c r="M63" i="100"/>
  <c r="P62" i="100"/>
  <c r="P61" i="100"/>
  <c r="P60" i="100"/>
  <c r="P59" i="100"/>
  <c r="P58" i="100"/>
  <c r="P57" i="100"/>
  <c r="P56" i="100"/>
  <c r="P55" i="100"/>
  <c r="P54" i="100"/>
  <c r="P53" i="100"/>
  <c r="P52" i="100"/>
  <c r="P51" i="100"/>
  <c r="P50" i="100"/>
  <c r="P49" i="100"/>
  <c r="P48" i="100"/>
  <c r="P47" i="100"/>
  <c r="P46" i="100"/>
  <c r="P45" i="100"/>
  <c r="P44" i="100"/>
  <c r="P43" i="100"/>
  <c r="P42" i="100"/>
  <c r="P41" i="100"/>
  <c r="P40" i="100"/>
  <c r="P39" i="100"/>
  <c r="P38" i="100"/>
  <c r="P37" i="100"/>
  <c r="P36" i="100"/>
  <c r="P35" i="100"/>
  <c r="P34" i="100"/>
  <c r="P33" i="100"/>
  <c r="P32" i="100"/>
  <c r="P31" i="100"/>
  <c r="P30" i="100"/>
  <c r="P29" i="100"/>
  <c r="P28" i="100"/>
  <c r="P27" i="100"/>
  <c r="P26" i="100"/>
  <c r="P25" i="100"/>
  <c r="P24" i="100"/>
  <c r="P23" i="100"/>
  <c r="P22" i="100"/>
  <c r="P21" i="100"/>
  <c r="P20" i="100"/>
  <c r="P19" i="100"/>
  <c r="P18" i="100"/>
  <c r="P17" i="100"/>
  <c r="P16" i="100"/>
  <c r="P15" i="100"/>
  <c r="P14" i="100"/>
  <c r="P13" i="100"/>
  <c r="P12" i="100"/>
  <c r="P11" i="100"/>
  <c r="P10" i="100"/>
  <c r="P9" i="100"/>
  <c r="P8" i="100"/>
  <c r="P7" i="100"/>
  <c r="P6" i="100"/>
  <c r="P5" i="100"/>
  <c r="P4" i="100"/>
  <c r="P3" i="100"/>
  <c r="N75" i="99"/>
  <c r="G53" i="2" s="1"/>
  <c r="J53" i="2" s="1"/>
  <c r="M75" i="99"/>
  <c r="P74" i="99"/>
  <c r="P73" i="99"/>
  <c r="P72" i="99"/>
  <c r="P71" i="99"/>
  <c r="P70" i="99"/>
  <c r="P69" i="99"/>
  <c r="P68" i="99"/>
  <c r="P67" i="99"/>
  <c r="P66" i="99"/>
  <c r="P65" i="99"/>
  <c r="P64" i="99"/>
  <c r="P63" i="99"/>
  <c r="P62" i="99"/>
  <c r="P61" i="99"/>
  <c r="P60" i="99"/>
  <c r="P59" i="99"/>
  <c r="P58" i="99"/>
  <c r="P57" i="99"/>
  <c r="P56" i="99"/>
  <c r="P55" i="99"/>
  <c r="P54" i="99"/>
  <c r="P53" i="99"/>
  <c r="P52" i="99"/>
  <c r="P51" i="99"/>
  <c r="P50" i="99"/>
  <c r="P49" i="99"/>
  <c r="P48" i="99"/>
  <c r="P47" i="99"/>
  <c r="P46" i="99"/>
  <c r="P45" i="99"/>
  <c r="P44" i="99"/>
  <c r="P43" i="99"/>
  <c r="P42" i="99"/>
  <c r="P41" i="99"/>
  <c r="P40" i="99"/>
  <c r="P39" i="99"/>
  <c r="P38" i="99"/>
  <c r="P37" i="99"/>
  <c r="P36" i="99"/>
  <c r="P35" i="99"/>
  <c r="P34" i="99"/>
  <c r="P33" i="99"/>
  <c r="P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P19" i="99"/>
  <c r="P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P4" i="99"/>
  <c r="P3" i="99"/>
  <c r="N97" i="98"/>
  <c r="G52" i="2" s="1"/>
  <c r="J52" i="2" s="1"/>
  <c r="M97" i="98"/>
  <c r="P96" i="98"/>
  <c r="P95" i="98"/>
  <c r="P94" i="98"/>
  <c r="P93" i="98"/>
  <c r="P92" i="98"/>
  <c r="P91" i="98"/>
  <c r="P90" i="98"/>
  <c r="P89" i="98"/>
  <c r="P88" i="98"/>
  <c r="P87" i="98"/>
  <c r="P86" i="98"/>
  <c r="P85" i="98"/>
  <c r="P84" i="98"/>
  <c r="P83" i="98"/>
  <c r="P82" i="98"/>
  <c r="P81" i="98"/>
  <c r="P80" i="98"/>
  <c r="P79" i="98"/>
  <c r="P78" i="98"/>
  <c r="P77" i="98"/>
  <c r="P76" i="98"/>
  <c r="P75" i="98"/>
  <c r="P74" i="98"/>
  <c r="P73" i="98"/>
  <c r="P72" i="98"/>
  <c r="P71" i="98"/>
  <c r="P70" i="98"/>
  <c r="P69" i="98"/>
  <c r="P68" i="98"/>
  <c r="P67" i="98"/>
  <c r="P66" i="98"/>
  <c r="P65" i="98"/>
  <c r="P64" i="98"/>
  <c r="P63" i="98"/>
  <c r="P62" i="98"/>
  <c r="P61" i="98"/>
  <c r="P60" i="98"/>
  <c r="P59" i="98"/>
  <c r="P58" i="98"/>
  <c r="P57" i="98"/>
  <c r="P56" i="98"/>
  <c r="P55" i="98"/>
  <c r="P54" i="98"/>
  <c r="P53" i="98"/>
  <c r="P52" i="98"/>
  <c r="P51" i="98"/>
  <c r="P50" i="9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P3" i="98"/>
  <c r="N29" i="97"/>
  <c r="G51" i="2" s="1"/>
  <c r="J51" i="2" s="1"/>
  <c r="M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P3" i="97"/>
  <c r="N40" i="96"/>
  <c r="G50" i="2" s="1"/>
  <c r="J50" i="2" s="1"/>
  <c r="M40" i="96"/>
  <c r="P39" i="96"/>
  <c r="P38" i="96"/>
  <c r="P37" i="96"/>
  <c r="P36" i="96"/>
  <c r="P35" i="96"/>
  <c r="P34" i="96"/>
  <c r="P33" i="96"/>
  <c r="P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P19" i="96"/>
  <c r="P18" i="96"/>
  <c r="P17" i="96"/>
  <c r="P16" i="96"/>
  <c r="P15" i="96"/>
  <c r="P14" i="96"/>
  <c r="P13" i="96"/>
  <c r="P12" i="96"/>
  <c r="P11" i="96"/>
  <c r="P10" i="96"/>
  <c r="P9" i="96"/>
  <c r="P8" i="96"/>
  <c r="P7" i="96"/>
  <c r="P6" i="96"/>
  <c r="P5" i="96"/>
  <c r="P4" i="96"/>
  <c r="P3" i="96"/>
  <c r="N219" i="95"/>
  <c r="G49" i="2" s="1"/>
  <c r="J49" i="2" s="1"/>
  <c r="M219" i="95"/>
  <c r="P3" i="95"/>
  <c r="N55" i="94"/>
  <c r="G48" i="2" s="1"/>
  <c r="J48" i="2" s="1"/>
  <c r="M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5" i="94"/>
  <c r="P4" i="94"/>
  <c r="P3" i="94"/>
  <c r="N56" i="93"/>
  <c r="G47" i="2" s="1"/>
  <c r="J47" i="2" s="1"/>
  <c r="M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7" i="93"/>
  <c r="P36" i="93"/>
  <c r="P35" i="93"/>
  <c r="P34" i="93"/>
  <c r="P33" i="93"/>
  <c r="P32" i="93"/>
  <c r="P31" i="93"/>
  <c r="P30" i="93"/>
  <c r="P29" i="93"/>
  <c r="P28" i="93"/>
  <c r="P27" i="93"/>
  <c r="P26" i="93"/>
  <c r="P25" i="93"/>
  <c r="P24" i="93"/>
  <c r="P23" i="93"/>
  <c r="P22" i="93"/>
  <c r="P21" i="93"/>
  <c r="P20" i="93"/>
  <c r="P19" i="93"/>
  <c r="P18" i="93"/>
  <c r="P17" i="93"/>
  <c r="P16" i="93"/>
  <c r="P15" i="93"/>
  <c r="P14" i="93"/>
  <c r="P13" i="93"/>
  <c r="P12" i="93"/>
  <c r="P11" i="93"/>
  <c r="P10" i="93"/>
  <c r="P9" i="93"/>
  <c r="P8" i="93"/>
  <c r="P7" i="93"/>
  <c r="P6" i="93"/>
  <c r="P5" i="93"/>
  <c r="P4" i="93"/>
  <c r="P3" i="93"/>
  <c r="N261" i="92"/>
  <c r="G46" i="2" s="1"/>
  <c r="J46" i="2" s="1"/>
  <c r="M261" i="92"/>
  <c r="P3" i="92"/>
  <c r="N94" i="91"/>
  <c r="G44" i="2" s="1"/>
  <c r="J44" i="2" s="1"/>
  <c r="M94" i="91"/>
  <c r="P3" i="91"/>
  <c r="N32" i="90"/>
  <c r="G43" i="2" s="1"/>
  <c r="J43" i="2" s="1"/>
  <c r="M32" i="90"/>
  <c r="P31" i="90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O180" i="103" l="1"/>
  <c r="P233" i="112"/>
  <c r="P234" i="112" s="1"/>
  <c r="P58" i="111"/>
  <c r="P59" i="111" s="1"/>
  <c r="P259" i="109"/>
  <c r="P260" i="109" s="1"/>
  <c r="O66" i="105"/>
  <c r="P67" i="105" s="1"/>
  <c r="P68" i="105" s="1"/>
  <c r="P8" i="113"/>
  <c r="P7" i="113"/>
  <c r="P235" i="112"/>
  <c r="P60" i="111"/>
  <c r="P64" i="110"/>
  <c r="P63" i="110"/>
  <c r="P261" i="109"/>
  <c r="P59" i="108"/>
  <c r="P58" i="108"/>
  <c r="O74" i="104"/>
  <c r="P75" i="104" s="1"/>
  <c r="P76" i="104" s="1"/>
  <c r="O69" i="102"/>
  <c r="P70" i="102" s="1"/>
  <c r="P71" i="102" s="1"/>
  <c r="O239" i="106"/>
  <c r="P240" i="106" s="1"/>
  <c r="P241" i="106" s="1"/>
  <c r="O71" i="101"/>
  <c r="P72" i="101" s="1"/>
  <c r="P73" i="101" s="1"/>
  <c r="O63" i="100"/>
  <c r="P64" i="100" s="1"/>
  <c r="P65" i="100" s="1"/>
  <c r="O32" i="107"/>
  <c r="P33" i="107" s="1"/>
  <c r="P34" i="107" s="1"/>
  <c r="O75" i="99"/>
  <c r="P76" i="99" s="1"/>
  <c r="P77" i="99" s="1"/>
  <c r="O97" i="98"/>
  <c r="P98" i="98" s="1"/>
  <c r="P99" i="98" s="1"/>
  <c r="O29" i="97"/>
  <c r="P30" i="97" s="1"/>
  <c r="P31" i="97" s="1"/>
  <c r="O40" i="96"/>
  <c r="P41" i="96" s="1"/>
  <c r="P42" i="96" s="1"/>
  <c r="O219" i="95"/>
  <c r="P220" i="95" s="1"/>
  <c r="P221" i="95" s="1"/>
  <c r="O55" i="94"/>
  <c r="O56" i="93"/>
  <c r="O261" i="92"/>
  <c r="P262" i="92" s="1"/>
  <c r="P263" i="92" s="1"/>
  <c r="O94" i="91"/>
  <c r="P95" i="91" s="1"/>
  <c r="P96" i="91" s="1"/>
  <c r="P181" i="103"/>
  <c r="P182" i="103"/>
  <c r="P56" i="94"/>
  <c r="P57" i="94" s="1"/>
  <c r="P57" i="93"/>
  <c r="P58" i="93" s="1"/>
  <c r="O32" i="90"/>
  <c r="P33" i="90" s="1"/>
  <c r="P34" i="90" s="1"/>
  <c r="I71" i="2"/>
  <c r="I73" i="2" s="1"/>
  <c r="I72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P65" i="110" l="1"/>
  <c r="P9" i="113"/>
  <c r="P61" i="111"/>
  <c r="P60" i="108"/>
  <c r="L67" i="2"/>
  <c r="P236" i="112"/>
  <c r="P262" i="109"/>
  <c r="P36" i="107"/>
  <c r="P35" i="107"/>
  <c r="P243" i="106"/>
  <c r="P242" i="106"/>
  <c r="P244" i="106" s="1"/>
  <c r="P70" i="105"/>
  <c r="P69" i="105"/>
  <c r="P78" i="104"/>
  <c r="P77" i="104"/>
  <c r="P79" i="104" s="1"/>
  <c r="P184" i="103"/>
  <c r="P183" i="103"/>
  <c r="P73" i="102"/>
  <c r="P72" i="102"/>
  <c r="P74" i="102" s="1"/>
  <c r="P75" i="101"/>
  <c r="P74" i="101"/>
  <c r="P67" i="100"/>
  <c r="P66" i="100"/>
  <c r="P68" i="100" s="1"/>
  <c r="P79" i="99"/>
  <c r="P78" i="99"/>
  <c r="P101" i="98"/>
  <c r="P100" i="98"/>
  <c r="P33" i="97"/>
  <c r="P32" i="97"/>
  <c r="P44" i="96"/>
  <c r="P43" i="96"/>
  <c r="P45" i="96" s="1"/>
  <c r="P223" i="95"/>
  <c r="P222" i="95"/>
  <c r="P59" i="94"/>
  <c r="P58" i="94"/>
  <c r="P60" i="94" s="1"/>
  <c r="P60" i="93"/>
  <c r="P59" i="93"/>
  <c r="P265" i="92"/>
  <c r="P264" i="92"/>
  <c r="P98" i="91"/>
  <c r="P97" i="91"/>
  <c r="P36" i="90"/>
  <c r="P35" i="90"/>
  <c r="P224" i="95" l="1"/>
  <c r="P34" i="97"/>
  <c r="P80" i="99"/>
  <c r="P76" i="101"/>
  <c r="P185" i="103"/>
  <c r="P71" i="105"/>
  <c r="P37" i="107"/>
  <c r="P102" i="98"/>
  <c r="P61" i="93"/>
  <c r="P266" i="92"/>
  <c r="P99" i="91"/>
  <c r="P37" i="90"/>
  <c r="P38" i="82" l="1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87" i="79"/>
  <c r="P86" i="79"/>
  <c r="P85" i="79"/>
  <c r="P84" i="79"/>
  <c r="P83" i="79"/>
  <c r="P82" i="79"/>
  <c r="P81" i="79"/>
  <c r="P80" i="79"/>
  <c r="P79" i="79"/>
  <c r="P78" i="79"/>
  <c r="P77" i="79"/>
  <c r="P76" i="79"/>
  <c r="P75" i="79"/>
  <c r="P74" i="79"/>
  <c r="P73" i="79"/>
  <c r="P72" i="79"/>
  <c r="P71" i="79"/>
  <c r="P70" i="79"/>
  <c r="P69" i="79"/>
  <c r="P68" i="79"/>
  <c r="P67" i="79"/>
  <c r="P66" i="79"/>
  <c r="P65" i="79"/>
  <c r="P64" i="79"/>
  <c r="P63" i="79"/>
  <c r="P62" i="79"/>
  <c r="P61" i="79"/>
  <c r="P60" i="79"/>
  <c r="P59" i="79"/>
  <c r="P58" i="79"/>
  <c r="P57" i="79"/>
  <c r="P56" i="79"/>
  <c r="P55" i="79"/>
  <c r="P54" i="79"/>
  <c r="P53" i="79"/>
  <c r="P52" i="79"/>
  <c r="P51" i="79"/>
  <c r="P50" i="79"/>
  <c r="P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85" i="76"/>
  <c r="P84" i="76"/>
  <c r="P83" i="76"/>
  <c r="P82" i="76"/>
  <c r="P81" i="76"/>
  <c r="P80" i="76"/>
  <c r="P79" i="76"/>
  <c r="P78" i="76"/>
  <c r="P77" i="76"/>
  <c r="P76" i="76"/>
  <c r="P75" i="76"/>
  <c r="P74" i="76"/>
  <c r="P73" i="76"/>
  <c r="P72" i="76"/>
  <c r="P71" i="76"/>
  <c r="P70" i="76"/>
  <c r="P69" i="76"/>
  <c r="P68" i="76"/>
  <c r="P67" i="76"/>
  <c r="P66" i="76"/>
  <c r="P65" i="76"/>
  <c r="P64" i="76"/>
  <c r="P63" i="76"/>
  <c r="P62" i="76"/>
  <c r="P61" i="76"/>
  <c r="P60" i="76"/>
  <c r="P59" i="76"/>
  <c r="P58" i="76"/>
  <c r="P57" i="76"/>
  <c r="P56" i="76"/>
  <c r="P55" i="76"/>
  <c r="P54" i="76"/>
  <c r="P53" i="76"/>
  <c r="P52" i="76"/>
  <c r="P51" i="76"/>
  <c r="P50" i="76"/>
  <c r="P49" i="76"/>
  <c r="P48" i="76"/>
  <c r="P47" i="76"/>
  <c r="P46" i="76"/>
  <c r="P45" i="76"/>
  <c r="P44" i="76"/>
  <c r="P43" i="76"/>
  <c r="P42" i="76"/>
  <c r="P41" i="76"/>
  <c r="P40" i="76"/>
  <c r="P39" i="76"/>
  <c r="P38" i="76"/>
  <c r="P37" i="76"/>
  <c r="P36" i="76"/>
  <c r="P35" i="76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25" i="71" l="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43" i="58"/>
  <c r="P42" i="58"/>
  <c r="P41" i="58"/>
  <c r="P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N39" i="82" l="1"/>
  <c r="G42" i="2" s="1"/>
  <c r="M39" i="82"/>
  <c r="P3" i="82"/>
  <c r="N30" i="81"/>
  <c r="G41" i="2" s="1"/>
  <c r="M30" i="81"/>
  <c r="P3" i="81"/>
  <c r="N40" i="80"/>
  <c r="G40" i="2" s="1"/>
  <c r="M40" i="80"/>
  <c r="P3" i="80"/>
  <c r="N88" i="79"/>
  <c r="G39" i="2" s="1"/>
  <c r="M88" i="79"/>
  <c r="P3" i="79"/>
  <c r="N17" i="78"/>
  <c r="G38" i="2" s="1"/>
  <c r="M17" i="78"/>
  <c r="P3" i="78"/>
  <c r="N20" i="77"/>
  <c r="G37" i="2" s="1"/>
  <c r="M20" i="77"/>
  <c r="P3" i="77"/>
  <c r="N86" i="76"/>
  <c r="G36" i="2" s="1"/>
  <c r="M86" i="76"/>
  <c r="P3" i="76"/>
  <c r="N26" i="75"/>
  <c r="G35" i="2" s="1"/>
  <c r="M26" i="75"/>
  <c r="P3" i="75"/>
  <c r="N36" i="74"/>
  <c r="G34" i="2" s="1"/>
  <c r="M36" i="74"/>
  <c r="P3" i="74"/>
  <c r="N18" i="73"/>
  <c r="G33" i="2" s="1"/>
  <c r="M18" i="73"/>
  <c r="P3" i="73"/>
  <c r="G32" i="2"/>
  <c r="N26" i="71"/>
  <c r="G31" i="2" s="1"/>
  <c r="M26" i="71"/>
  <c r="P3" i="71"/>
  <c r="N4" i="70"/>
  <c r="G30" i="2" s="1"/>
  <c r="M4" i="70"/>
  <c r="P3" i="70"/>
  <c r="N107" i="69"/>
  <c r="G29" i="2" s="1"/>
  <c r="M107" i="69"/>
  <c r="P3" i="69"/>
  <c r="N20" i="68"/>
  <c r="G28" i="2" s="1"/>
  <c r="M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3" i="68"/>
  <c r="N42" i="67"/>
  <c r="G27" i="2" s="1"/>
  <c r="M42" i="67"/>
  <c r="P3" i="67"/>
  <c r="N29" i="66"/>
  <c r="G26" i="2" s="1"/>
  <c r="M29" i="66"/>
  <c r="P3" i="66"/>
  <c r="N46" i="65"/>
  <c r="G25" i="2" s="1"/>
  <c r="M46" i="65"/>
  <c r="P3" i="65"/>
  <c r="N32" i="64"/>
  <c r="G24" i="2" s="1"/>
  <c r="M32" i="64"/>
  <c r="P3" i="64"/>
  <c r="G23" i="2"/>
  <c r="N74" i="62"/>
  <c r="G22" i="2" s="1"/>
  <c r="M74" i="62"/>
  <c r="P3" i="62"/>
  <c r="N26" i="61"/>
  <c r="G21" i="2" s="1"/>
  <c r="M26" i="61"/>
  <c r="P3" i="61"/>
  <c r="N43" i="60"/>
  <c r="G20" i="2" s="1"/>
  <c r="M43" i="60"/>
  <c r="P3" i="60"/>
  <c r="N38" i="59"/>
  <c r="G19" i="2" s="1"/>
  <c r="M38" i="59"/>
  <c r="P37" i="59"/>
  <c r="P36" i="59"/>
  <c r="P35" i="59"/>
  <c r="P34" i="59"/>
  <c r="P33" i="59"/>
  <c r="P32" i="59"/>
  <c r="P31" i="59"/>
  <c r="P30" i="59"/>
  <c r="P29" i="59"/>
  <c r="P28" i="59"/>
  <c r="P27" i="59"/>
  <c r="P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N44" i="58"/>
  <c r="G18" i="2" s="1"/>
  <c r="M44" i="58"/>
  <c r="P3" i="58"/>
  <c r="M67" i="2" l="1"/>
  <c r="O18" i="73"/>
  <c r="O26" i="71"/>
  <c r="O4" i="70"/>
  <c r="O107" i="69"/>
  <c r="O20" i="68"/>
  <c r="O42" i="67"/>
  <c r="O29" i="66"/>
  <c r="O46" i="65"/>
  <c r="O32" i="64"/>
  <c r="O74" i="62"/>
  <c r="O26" i="61"/>
  <c r="O43" i="60"/>
  <c r="O38" i="59"/>
  <c r="O44" i="58"/>
  <c r="O36" i="74"/>
  <c r="O26" i="75"/>
  <c r="O86" i="76"/>
  <c r="O20" i="77"/>
  <c r="O17" i="78"/>
  <c r="O88" i="79"/>
  <c r="O40" i="80"/>
  <c r="O30" i="81"/>
  <c r="O39" i="82"/>
  <c r="P87" i="76" l="1"/>
  <c r="P88" i="76" s="1"/>
  <c r="P45" i="58"/>
  <c r="P46" i="58" s="1"/>
  <c r="P75" i="62"/>
  <c r="P76" i="62" s="1"/>
  <c r="P43" i="67"/>
  <c r="P44" i="67" s="1"/>
  <c r="P27" i="71"/>
  <c r="P28" i="71" s="1"/>
  <c r="P41" i="80"/>
  <c r="P42" i="80"/>
  <c r="P27" i="75"/>
  <c r="P28" i="75" s="1"/>
  <c r="P39" i="59"/>
  <c r="P40" i="59" s="1"/>
  <c r="P33" i="64"/>
  <c r="P34" i="64" s="1"/>
  <c r="P21" i="68"/>
  <c r="P22" i="68" s="1"/>
  <c r="P19" i="73"/>
  <c r="P20" i="73" s="1"/>
  <c r="P40" i="82"/>
  <c r="P41" i="82" s="1"/>
  <c r="P18" i="78"/>
  <c r="P19" i="78" s="1"/>
  <c r="P37" i="74"/>
  <c r="P38" i="74" s="1"/>
  <c r="P44" i="60"/>
  <c r="P45" i="60" s="1"/>
  <c r="P47" i="65"/>
  <c r="P48" i="65" s="1"/>
  <c r="P108" i="69"/>
  <c r="P109" i="69" s="1"/>
  <c r="P89" i="79"/>
  <c r="P90" i="79" s="1"/>
  <c r="P31" i="81"/>
  <c r="P32" i="81" s="1"/>
  <c r="P21" i="77"/>
  <c r="P22" i="77" s="1"/>
  <c r="P27" i="61"/>
  <c r="P28" i="61" s="1"/>
  <c r="P30" i="66"/>
  <c r="P31" i="66" s="1"/>
  <c r="P5" i="70"/>
  <c r="P6" i="70" s="1"/>
  <c r="P30" i="61" l="1"/>
  <c r="P29" i="61"/>
  <c r="P31" i="61" s="1"/>
  <c r="P42" i="82"/>
  <c r="P43" i="82"/>
  <c r="P36" i="64"/>
  <c r="P35" i="64"/>
  <c r="P111" i="69"/>
  <c r="P110" i="69"/>
  <c r="P34" i="81"/>
  <c r="P33" i="81"/>
  <c r="P30" i="71"/>
  <c r="P29" i="71"/>
  <c r="P50" i="65"/>
  <c r="P49" i="65"/>
  <c r="P42" i="59"/>
  <c r="P41" i="59"/>
  <c r="P30" i="75"/>
  <c r="P29" i="75"/>
  <c r="P46" i="67"/>
  <c r="P45" i="67"/>
  <c r="P46" i="60"/>
  <c r="P47" i="60"/>
  <c r="P20" i="78"/>
  <c r="P21" i="78"/>
  <c r="P77" i="62"/>
  <c r="P78" i="62"/>
  <c r="P90" i="76"/>
  <c r="P89" i="76"/>
  <c r="P32" i="66"/>
  <c r="P33" i="66"/>
  <c r="P22" i="73"/>
  <c r="P21" i="73"/>
  <c r="P23" i="73" s="1"/>
  <c r="P8" i="70"/>
  <c r="P7" i="70"/>
  <c r="P39" i="74"/>
  <c r="P40" i="74"/>
  <c r="P23" i="68"/>
  <c r="P24" i="68"/>
  <c r="P43" i="80"/>
  <c r="P44" i="80"/>
  <c r="P48" i="58"/>
  <c r="P47" i="58"/>
  <c r="P24" i="77"/>
  <c r="P23" i="77"/>
  <c r="P25" i="77" s="1"/>
  <c r="P92" i="79"/>
  <c r="P91" i="79"/>
  <c r="J42" i="2"/>
  <c r="J41" i="2"/>
  <c r="P31" i="75" l="1"/>
  <c r="P51" i="65"/>
  <c r="P37" i="64"/>
  <c r="P35" i="81"/>
  <c r="P91" i="76"/>
  <c r="P93" i="79"/>
  <c r="P49" i="58"/>
  <c r="P9" i="70"/>
  <c r="P47" i="67"/>
  <c r="P43" i="59"/>
  <c r="P31" i="71"/>
  <c r="P112" i="69"/>
  <c r="P44" i="82"/>
  <c r="P25" i="68"/>
  <c r="P34" i="66"/>
  <c r="P79" i="62"/>
  <c r="P48" i="60"/>
  <c r="P45" i="80"/>
  <c r="P41" i="74"/>
  <c r="P22" i="78"/>
  <c r="J27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6" i="2" l="1"/>
  <c r="J25" i="2"/>
  <c r="J24" i="2"/>
  <c r="J23" i="2"/>
  <c r="J22" i="2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J21" i="2"/>
  <c r="J19" i="2"/>
  <c r="J20" i="2"/>
  <c r="J18" i="2"/>
  <c r="I84" i="2" l="1"/>
  <c r="J67" i="2" l="1"/>
  <c r="J69" i="2" l="1"/>
  <c r="J70" i="2" s="1"/>
  <c r="J71" i="2" s="1"/>
  <c r="J72" i="2" l="1"/>
  <c r="J73" i="2" s="1"/>
</calcChain>
</file>

<file path=xl/sharedStrings.xml><?xml version="1.0" encoding="utf-8"?>
<sst xmlns="http://schemas.openxmlformats.org/spreadsheetml/2006/main" count="5420" uniqueCount="1139">
  <si>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</si>
  <si>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</si>
  <si>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</si>
  <si>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</si>
  <si>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</si>
  <si>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</si>
  <si>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</si>
  <si>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</si>
  <si>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</si>
  <si>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</si>
  <si>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</si>
  <si>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</si>
  <si>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</si>
  <si>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</si>
  <si>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</si>
  <si>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</si>
  <si>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</si>
  <si>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</si>
  <si>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</si>
  <si>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</si>
  <si>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</si>
  <si>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</si>
  <si>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</si>
  <si>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</si>
  <si>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</si>
  <si>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</si>
  <si>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</si>
  <si>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</si>
  <si>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</si>
  <si>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</si>
  <si>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</si>
  <si>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</si>
  <si>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</si>
  <si>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</si>
  <si>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</si>
  <si>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</si>
  <si>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</si>
  <si>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</si>
  <si>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</si>
  <si>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</si>
  <si>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</si>
  <si>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</si>
  <si>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</si>
  <si>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</si>
  <si>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</si>
  <si>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</si>
  <si>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</si>
  <si>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</si>
  <si>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</si>
  <si>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</si>
  <si>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</si>
  <si>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</si>
  <si>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</si>
  <si>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</si>
  <si>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</si>
  <si>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DMP PNK (PONTIANAK)</t>
  </si>
  <si>
    <t>PPN 1,1%</t>
  </si>
  <si>
    <t>PENGIRIMAN BARANG TUJUAN PONTIANAK</t>
  </si>
  <si>
    <t xml:space="preserve">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</si>
  <si>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Empat Puluh Lima Juta Sembilan Puluh Satu Ribu Delapan Ratus Enam Puluh Sembilan Rupiah.</t>
    </r>
  </si>
  <si>
    <t xml:space="preserve"> 01 - 15 April 2022</t>
  </si>
  <si>
    <t xml:space="preserve"> 20 April 2022</t>
  </si>
  <si>
    <t>DMD/2204/12/YIDH6317</t>
  </si>
  <si>
    <t>GSK220412AJU104</t>
  </si>
  <si>
    <t>GSK220412YFZ896</t>
  </si>
  <si>
    <t>DMD/2204/12/GZAI0279</t>
  </si>
  <si>
    <t>GSK220412CKX427</t>
  </si>
  <si>
    <t>GSK220412WEC421</t>
  </si>
  <si>
    <t>GSK220412KBT930</t>
  </si>
  <si>
    <t>GSK220412XZJ681</t>
  </si>
  <si>
    <t>GSK220412EDY960</t>
  </si>
  <si>
    <t>GSK220412UGL960</t>
  </si>
  <si>
    <t>GSK220412PIR053</t>
  </si>
  <si>
    <t>GSK220412NWV620</t>
  </si>
  <si>
    <t>GSK220412YNP528</t>
  </si>
  <si>
    <t>GSK220412DBG916</t>
  </si>
  <si>
    <t>GSK220412BQI291</t>
  </si>
  <si>
    <t>GSK220412MBL390</t>
  </si>
  <si>
    <t>GSK220412IFA286</t>
  </si>
  <si>
    <t>GSK220412PDR186</t>
  </si>
  <si>
    <t>GSK220412BOD248</t>
  </si>
  <si>
    <t>GSK220412OHY481</t>
  </si>
  <si>
    <t>GSK220412JLC027</t>
  </si>
  <si>
    <t>GSK220412BVQ392</t>
  </si>
  <si>
    <t>GSK220412JOG436</t>
  </si>
  <si>
    <t>GSK220412IMB712</t>
  </si>
  <si>
    <t>GSK220412ABU358</t>
  </si>
  <si>
    <t>GSK220412BQA936</t>
  </si>
  <si>
    <t>GSK220412OYT305</t>
  </si>
  <si>
    <t>GSK220412HNY458</t>
  </si>
  <si>
    <t>GSK220412NSF274</t>
  </si>
  <si>
    <t>GSK220412ZPD302</t>
  </si>
  <si>
    <t>GSK220412IRU628</t>
  </si>
  <si>
    <t>GSK220411SOG378</t>
  </si>
  <si>
    <t>GSK220412LYU342</t>
  </si>
  <si>
    <t>GSK220412IYL026</t>
  </si>
  <si>
    <t>GSK220412HWZ420</t>
  </si>
  <si>
    <t>GSK220411CBE140</t>
  </si>
  <si>
    <t>GSK220412UFH904</t>
  </si>
  <si>
    <t>GSK220412FQP096</t>
  </si>
  <si>
    <t>GSK220412TLQ028</t>
  </si>
  <si>
    <t>GSK220412DQE532</t>
  </si>
  <si>
    <t>GSK220412JBL854</t>
  </si>
  <si>
    <t>GSK220412XED607</t>
  </si>
  <si>
    <t>DMD/2204/12/FQOU6815</t>
  </si>
  <si>
    <t>GSK220412XFN512</t>
  </si>
  <si>
    <t>DMP BTH (BATAM)</t>
  </si>
  <si>
    <t>KM SEMBILANG</t>
  </si>
  <si>
    <t>04/17/2022 RICO</t>
  </si>
  <si>
    <t>DMD/2204/12/RCKZ2405</t>
  </si>
  <si>
    <t>GSK220412KUW463</t>
  </si>
  <si>
    <t>GSK220412REY845</t>
  </si>
  <si>
    <t>GSK220412KFC945</t>
  </si>
  <si>
    <t>GSK220412VPS504</t>
  </si>
  <si>
    <t>GSK220412MCW391</t>
  </si>
  <si>
    <t>GSK220412ETJ816</t>
  </si>
  <si>
    <t>GSK220412MWA064</t>
  </si>
  <si>
    <t>GSK220412YMX367</t>
  </si>
  <si>
    <t>GSK220412SPB916</t>
  </si>
  <si>
    <t>GSK220411SFK582</t>
  </si>
  <si>
    <t>GSK220411HFI349</t>
  </si>
  <si>
    <t>GSK220412DXZ185</t>
  </si>
  <si>
    <t>GSK220411TEF658</t>
  </si>
  <si>
    <t>GSK220412UFS129</t>
  </si>
  <si>
    <t>GSK220412UZA789</t>
  </si>
  <si>
    <t>GSK220412OUK561</t>
  </si>
  <si>
    <t>GSK220412GMF301</t>
  </si>
  <si>
    <t>GSK220411SRE687</t>
  </si>
  <si>
    <t>GSK220412LUZ245</t>
  </si>
  <si>
    <t>GSK220412GMF278</t>
  </si>
  <si>
    <t>GSK220412NYA519</t>
  </si>
  <si>
    <t>GSK220412TFI865</t>
  </si>
  <si>
    <t>GSK220412WKC513</t>
  </si>
  <si>
    <t>GSK220412LVO530</t>
  </si>
  <si>
    <t>GSK220412UOG269</t>
  </si>
  <si>
    <t>GSK220412WAF826</t>
  </si>
  <si>
    <t>GSK220412RLC086</t>
  </si>
  <si>
    <t>GSK220412WVI745</t>
  </si>
  <si>
    <t>GSK220412GKM178</t>
  </si>
  <si>
    <t>GSK220412DGL194</t>
  </si>
  <si>
    <t>GSK220412KHD917</t>
  </si>
  <si>
    <t>GSK220412ZSF901</t>
  </si>
  <si>
    <t>GSK220412UTG569</t>
  </si>
  <si>
    <t>DMD/2204/12/QEFN0693</t>
  </si>
  <si>
    <t>GSK220412AHO675</t>
  </si>
  <si>
    <t>DMD/2204/12/JIZE4179</t>
  </si>
  <si>
    <t>GSK220412ZDW189</t>
  </si>
  <si>
    <t>DMD/2204/13/FQJV0148</t>
  </si>
  <si>
    <t>GSK220413UFQ319</t>
  </si>
  <si>
    <t>GSK220413IEO062</t>
  </si>
  <si>
    <t>GSK220413HEI846</t>
  </si>
  <si>
    <t>GSK220413MTD576</t>
  </si>
  <si>
    <t>GSK220413JTX062</t>
  </si>
  <si>
    <t>GSK220413IMU264</t>
  </si>
  <si>
    <t>GSK220413VAG907</t>
  </si>
  <si>
    <t>GSK220413SRP548</t>
  </si>
  <si>
    <t>GSK220413UWI920</t>
  </si>
  <si>
    <t>GSK220413FIB519</t>
  </si>
  <si>
    <t>GSK220413OMF183</t>
  </si>
  <si>
    <t>GSK220413APY069</t>
  </si>
  <si>
    <t>GSK220413GCD154</t>
  </si>
  <si>
    <t>GSK220413QRV017</t>
  </si>
  <si>
    <t>GSK220413CMP831</t>
  </si>
  <si>
    <t>GSK220413IEQ925</t>
  </si>
  <si>
    <t>GSK220413QGD271</t>
  </si>
  <si>
    <t>GSK220413GBE896</t>
  </si>
  <si>
    <t>GSK220413DPS450</t>
  </si>
  <si>
    <t>GSK220413LID092</t>
  </si>
  <si>
    <t>GSK220413DCA175</t>
  </si>
  <si>
    <t>GSK220413ZPE163</t>
  </si>
  <si>
    <t>GSK220413VXT102</t>
  </si>
  <si>
    <t>GSK220413SBA025</t>
  </si>
  <si>
    <t>GSK220413NLH308</t>
  </si>
  <si>
    <t>GSK220413CJM245</t>
  </si>
  <si>
    <t>GSK220413UMP298</t>
  </si>
  <si>
    <t>GSK220413LXR237</t>
  </si>
  <si>
    <t>GSK220413WEB467</t>
  </si>
  <si>
    <t>GSK220412PDN163</t>
  </si>
  <si>
    <t>GSK220412CME095</t>
  </si>
  <si>
    <t>GSK220413LAU607</t>
  </si>
  <si>
    <t>GSK220413UKG570</t>
  </si>
  <si>
    <t>GSK220413YQE725</t>
  </si>
  <si>
    <t>GSK220413LEU285</t>
  </si>
  <si>
    <t>GSK220413XZS340</t>
  </si>
  <si>
    <t>GSK220413WAK165</t>
  </si>
  <si>
    <t>DMD/2204/13/MLGA6570</t>
  </si>
  <si>
    <t>GSK220413HXO490</t>
  </si>
  <si>
    <t>GSK220413IMW056</t>
  </si>
  <si>
    <t>GSK220413OYT248</t>
  </si>
  <si>
    <t>DMD/2204/13/BATS3467</t>
  </si>
  <si>
    <t>GSK220413DUH375</t>
  </si>
  <si>
    <t>GSK220413FXN249</t>
  </si>
  <si>
    <t>GSK220413PLX576</t>
  </si>
  <si>
    <t>GSK220412DTA452</t>
  </si>
  <si>
    <t>GSK220413VQX314</t>
  </si>
  <si>
    <t>GSK220413PXO710</t>
  </si>
  <si>
    <t>GSK220413VOK194</t>
  </si>
  <si>
    <t>GSK220413DVC621</t>
  </si>
  <si>
    <t>GSK220413XYB641</t>
  </si>
  <si>
    <t>GSK220413ABY739</t>
  </si>
  <si>
    <t>GSK220413EXJ347</t>
  </si>
  <si>
    <t>GSK220413YMO134</t>
  </si>
  <si>
    <t>GSK220413FNR028</t>
  </si>
  <si>
    <t>GSK220413RUI307</t>
  </si>
  <si>
    <t>GSK220412MES105</t>
  </si>
  <si>
    <t>GSK220413KPX029</t>
  </si>
  <si>
    <t>GSK220413MGO862</t>
  </si>
  <si>
    <t>GSK220413ZPB178</t>
  </si>
  <si>
    <t>GSK220413KTQ729</t>
  </si>
  <si>
    <t>GSK220413KRB267</t>
  </si>
  <si>
    <t>GSK220413XYZ156</t>
  </si>
  <si>
    <t>GSK220412FMS950</t>
  </si>
  <si>
    <t>DMD/2204/13/OGXS0315</t>
  </si>
  <si>
    <t>GSK220413WFB546</t>
  </si>
  <si>
    <t>DMD/2204/13/KDWY3517</t>
  </si>
  <si>
    <t>GSK220413WEN247</t>
  </si>
  <si>
    <t>GSK220413UFN491</t>
  </si>
  <si>
    <t>GSK220412NMK906</t>
  </si>
  <si>
    <t>GSK220413WJN238</t>
  </si>
  <si>
    <t>GSK220412SDJ035</t>
  </si>
  <si>
    <t>GSK220411YLP438</t>
  </si>
  <si>
    <t>GSK220413GOU240</t>
  </si>
  <si>
    <t>GSK220413WGR039</t>
  </si>
  <si>
    <t>GSK220412OYQ432</t>
  </si>
  <si>
    <t>GSK220412GNJ789</t>
  </si>
  <si>
    <t>GSK220411ZVM217</t>
  </si>
  <si>
    <t>GSK220413PQU974</t>
  </si>
  <si>
    <t>GSK220413NWO803</t>
  </si>
  <si>
    <t>GSK220411KLN703</t>
  </si>
  <si>
    <t>GSK220413JFO587</t>
  </si>
  <si>
    <t>GSK220413TPJ485</t>
  </si>
  <si>
    <t>GSK220413NVH173</t>
  </si>
  <si>
    <t>GSK220413OTH874</t>
  </si>
  <si>
    <t>GSK220412XCW012</t>
  </si>
  <si>
    <t>GSK220413SGD509</t>
  </si>
  <si>
    <t>GSK220413KLD167</t>
  </si>
  <si>
    <t>GSK220413VXK824</t>
  </si>
  <si>
    <t>GSK220413VBG892</t>
  </si>
  <si>
    <t>GSK220413QAN729</t>
  </si>
  <si>
    <t>GSK220413SUR580</t>
  </si>
  <si>
    <t>GSK220413QNH708</t>
  </si>
  <si>
    <t>GSK220412UWX201</t>
  </si>
  <si>
    <t>GSK220412MTA635</t>
  </si>
  <si>
    <t>GSK220413LWI217</t>
  </si>
  <si>
    <t>GSK220411UPO620</t>
  </si>
  <si>
    <t>GSK220413WYP283</t>
  </si>
  <si>
    <t>GSK220413IHM190</t>
  </si>
  <si>
    <t>GSK220413WPQ098</t>
  </si>
  <si>
    <t>GSK220413PCF462</t>
  </si>
  <si>
    <t>GSK220413MFZ251</t>
  </si>
  <si>
    <t>GSK220413COT049</t>
  </si>
  <si>
    <t>GSK220412PZO061</t>
  </si>
  <si>
    <t>GSK220413OWN912</t>
  </si>
  <si>
    <t>GSK220413AEK078</t>
  </si>
  <si>
    <t>GSK220413HUJ647</t>
  </si>
  <si>
    <t>GSK220413FNX564</t>
  </si>
  <si>
    <t>GSK220413LHA278</t>
  </si>
  <si>
    <t>GSK220411IMK514</t>
  </si>
  <si>
    <t>GSK220412BIQ931</t>
  </si>
  <si>
    <t>GSK220413YOF649</t>
  </si>
  <si>
    <t>GSK220411WTZ604</t>
  </si>
  <si>
    <t>GSK220413ARU156</t>
  </si>
  <si>
    <t>GSK220413NXD681</t>
  </si>
  <si>
    <t>GSK220413QOA103</t>
  </si>
  <si>
    <t>GSK220413IJZ819</t>
  </si>
  <si>
    <t>GSK220413JAV482</t>
  </si>
  <si>
    <t>GSK220413YDT978</t>
  </si>
  <si>
    <t>GSK220412EDY785</t>
  </si>
  <si>
    <t>GSK220412AYR802</t>
  </si>
  <si>
    <t>GSK220412EUJ926</t>
  </si>
  <si>
    <t>GSK220413VKR940</t>
  </si>
  <si>
    <t>GSK220413DWM374</t>
  </si>
  <si>
    <t>GSK220413DSU693</t>
  </si>
  <si>
    <t>GSK220413DRX480</t>
  </si>
  <si>
    <t>GSK220413AZO197</t>
  </si>
  <si>
    <t>GSK220413KWQ647</t>
  </si>
  <si>
    <t>GSK220412BMZ215</t>
  </si>
  <si>
    <t>GSK220413WFS748</t>
  </si>
  <si>
    <t>DMD/2204/13/WRMF0713</t>
  </si>
  <si>
    <t>GSK220412CUZ890</t>
  </si>
  <si>
    <t>GSK220411VAQ438</t>
  </si>
  <si>
    <t>GSK220413LDJ852</t>
  </si>
  <si>
    <t>GSK220413QXS238</t>
  </si>
  <si>
    <t>GSK220413MIK763</t>
  </si>
  <si>
    <t>GSK220411HYO428</t>
  </si>
  <si>
    <t>GSK220412RYI420</t>
  </si>
  <si>
    <t>GSK220412XRI450</t>
  </si>
  <si>
    <t>DMD/2204/13/VOIE3645</t>
  </si>
  <si>
    <t>GSK220413FBR851</t>
  </si>
  <si>
    <t>GSK220413WSV659</t>
  </si>
  <si>
    <t>GSK220413VYJ408</t>
  </si>
  <si>
    <t>GSK220413LSF532</t>
  </si>
  <si>
    <t>GSK220413OCK397</t>
  </si>
  <si>
    <t>GSK220413JTW405</t>
  </si>
  <si>
    <t>GSK220413IRN825</t>
  </si>
  <si>
    <t>GSK220413GYE164</t>
  </si>
  <si>
    <t>GSK220413LEH856</t>
  </si>
  <si>
    <t>GSK220413JDW602</t>
  </si>
  <si>
    <t>GSK220413MYU029</t>
  </si>
  <si>
    <t>GSK220413LOJ615</t>
  </si>
  <si>
    <t>GSK220413YHT175</t>
  </si>
  <si>
    <t>GSK220413EYD537</t>
  </si>
  <si>
    <t>GSK220413PXD745</t>
  </si>
  <si>
    <t>GSK220413TXR496</t>
  </si>
  <si>
    <t>GSK220413TCZ358</t>
  </si>
  <si>
    <t>GSK220413GQA784</t>
  </si>
  <si>
    <t>GSK220413WOM028</t>
  </si>
  <si>
    <t>GSK220413RHQ931</t>
  </si>
  <si>
    <t>GSK220413WMH748</t>
  </si>
  <si>
    <t>GSK220413ZQA459</t>
  </si>
  <si>
    <t>GSK220413NLD627</t>
  </si>
  <si>
    <t>GSK220413RTF317</t>
  </si>
  <si>
    <t>GSK220413XUE798</t>
  </si>
  <si>
    <t>GSK220413ARZ697</t>
  </si>
  <si>
    <t>DMD/2204/13/VAFC6874</t>
  </si>
  <si>
    <t>GSK220413ASB857</t>
  </si>
  <si>
    <t>GSK220413TEP439</t>
  </si>
  <si>
    <t>GSK220413MOS034</t>
  </si>
  <si>
    <t>DMD/2204/14/LDBC3048</t>
  </si>
  <si>
    <t>GSK220414XDE841</t>
  </si>
  <si>
    <t>GSK220414EFN165</t>
  </si>
  <si>
    <t>GSK220414VKB540</t>
  </si>
  <si>
    <t>GSK220414YHQ261</t>
  </si>
  <si>
    <t>GSK220414DIP983</t>
  </si>
  <si>
    <t>GSK220414DGX142</t>
  </si>
  <si>
    <t>GSK220414NTS319</t>
  </si>
  <si>
    <t>GSK220414QLA291</t>
  </si>
  <si>
    <t>GSK220414ZRN867</t>
  </si>
  <si>
    <t>GSK220414BUL029</t>
  </si>
  <si>
    <t>GSK220414UCI158</t>
  </si>
  <si>
    <t>GSK220414HWV701</t>
  </si>
  <si>
    <t>GSK220414NMY182</t>
  </si>
  <si>
    <t>GSK220414UGD573</t>
  </si>
  <si>
    <t>GSK220414NET384</t>
  </si>
  <si>
    <t>GSK220414XFV987</t>
  </si>
  <si>
    <t>GSK220414LHF078</t>
  </si>
  <si>
    <t>GSK220414RDU639</t>
  </si>
  <si>
    <t>GSK220413ZKF830</t>
  </si>
  <si>
    <t>GSK220414VDE825</t>
  </si>
  <si>
    <t>GSK220414ORY517</t>
  </si>
  <si>
    <t>GSK220414VNS093</t>
  </si>
  <si>
    <t>GSK220414ZRN137</t>
  </si>
  <si>
    <t>GSK220414TUV821</t>
  </si>
  <si>
    <t>GSK220414EBI672</t>
  </si>
  <si>
    <t>GSK220414KWQ267</t>
  </si>
  <si>
    <t>GSK220414JKR457</t>
  </si>
  <si>
    <t>GSK220414LUP782</t>
  </si>
  <si>
    <t>GSK220414ZXI126</t>
  </si>
  <si>
    <t>GSK220414QRJ790</t>
  </si>
  <si>
    <t>GSK220414GFN684</t>
  </si>
  <si>
    <t>GSK220414RJG573</t>
  </si>
  <si>
    <t>GSK220414OBX725</t>
  </si>
  <si>
    <t>GSK220414PYI938</t>
  </si>
  <si>
    <t>GSK220414OJW065</t>
  </si>
  <si>
    <t>GSK220414LAE087</t>
  </si>
  <si>
    <t>GSK220414XPG769</t>
  </si>
  <si>
    <t>GSK220414CDV671</t>
  </si>
  <si>
    <t>GSK220414FVE157</t>
  </si>
  <si>
    <t>GSK220414KWE352</t>
  </si>
  <si>
    <t>DMD/2204/14/MSGL1349</t>
  </si>
  <si>
    <t>GSK220414RGF412</t>
  </si>
  <si>
    <t>GSK220414KMX635</t>
  </si>
  <si>
    <t>GSK220414CGW309</t>
  </si>
  <si>
    <t>DMD/2204/14/FVYA9174</t>
  </si>
  <si>
    <t>GSK220414QSF078</t>
  </si>
  <si>
    <t>GSK220414ICR279</t>
  </si>
  <si>
    <t>GSK220413DRT142</t>
  </si>
  <si>
    <t>GSK220414XFI467</t>
  </si>
  <si>
    <t>GSK220414AGH379</t>
  </si>
  <si>
    <t>GSK220414ADE391</t>
  </si>
  <si>
    <t>GSK220414JQZ259</t>
  </si>
  <si>
    <t>GSK220414SMV720</t>
  </si>
  <si>
    <t>GSK220414WHD786</t>
  </si>
  <si>
    <t>GSK220414FXD584</t>
  </si>
  <si>
    <t>GSK220413YSC074</t>
  </si>
  <si>
    <t>GSK220414ZBK160</t>
  </si>
  <si>
    <t>GSK220414IXW432</t>
  </si>
  <si>
    <t>GSK220414NMD531</t>
  </si>
  <si>
    <t>GSK220414BLQ108</t>
  </si>
  <si>
    <t>GSK220414QXN376</t>
  </si>
  <si>
    <t>GSK220414UFT384</t>
  </si>
  <si>
    <t>GSK220414GCW132</t>
  </si>
  <si>
    <t>GSK220414KXR169</t>
  </si>
  <si>
    <t>GSK220414ASL541</t>
  </si>
  <si>
    <t>GSK220413IDC075</t>
  </si>
  <si>
    <t>GSK220414HNP736</t>
  </si>
  <si>
    <t>GSK220413XMK074</t>
  </si>
  <si>
    <t>GSK220414UXS480</t>
  </si>
  <si>
    <t>DMD/2204/14/XZBW2091</t>
  </si>
  <si>
    <t>GSK220413ILC538</t>
  </si>
  <si>
    <t>GSK220414EDG638</t>
  </si>
  <si>
    <t>DMD/2204/15/PDMU3627</t>
  </si>
  <si>
    <t>GSK220415LTK250</t>
  </si>
  <si>
    <t>GSK220415IDW698</t>
  </si>
  <si>
    <t>GSK220415SYI243</t>
  </si>
  <si>
    <t>GSK220415RIJ145</t>
  </si>
  <si>
    <t>GSK220415FAR042</t>
  </si>
  <si>
    <t>GSK220415ELB920</t>
  </si>
  <si>
    <t>GSK220415TZR205</t>
  </si>
  <si>
    <t>GSK220415RVC530</t>
  </si>
  <si>
    <t>GSK220415AHE926</t>
  </si>
  <si>
    <t>GSK220415KWI402</t>
  </si>
  <si>
    <t>GSK220415LAZ476</t>
  </si>
  <si>
    <t>GSK220415EGV914</t>
  </si>
  <si>
    <t>GSK220415YBU098</t>
  </si>
  <si>
    <t>GSK220415CFX837</t>
  </si>
  <si>
    <t>GSK220415OJY326</t>
  </si>
  <si>
    <t>GSK220415BLC619</t>
  </si>
  <si>
    <t>GSK220415CJL605</t>
  </si>
  <si>
    <t>GSK220415KDU432</t>
  </si>
  <si>
    <t>GSK220415OIW716</t>
  </si>
  <si>
    <t>GSK220415EDW168</t>
  </si>
  <si>
    <t>GSK220415EFR823</t>
  </si>
  <si>
    <t>GSK220415EQO982</t>
  </si>
  <si>
    <t>GSK220415CLR510</t>
  </si>
  <si>
    <t>GSK220415STQ659</t>
  </si>
  <si>
    <t>GSK220415LBJ628</t>
  </si>
  <si>
    <t>GSK220415LUD270</t>
  </si>
  <si>
    <t>GSK220415JVZ629</t>
  </si>
  <si>
    <t>GSK220415SOF789</t>
  </si>
  <si>
    <t>GSK220415CLF206</t>
  </si>
  <si>
    <t>GSK220415IKV036</t>
  </si>
  <si>
    <t>GSK220415ITJ716</t>
  </si>
  <si>
    <t>GSK220415IZB467</t>
  </si>
  <si>
    <t>GSK220415YHX547</t>
  </si>
  <si>
    <t>GSK220415EHL357</t>
  </si>
  <si>
    <t>GSK220415GFZ746</t>
  </si>
  <si>
    <t>GSK220415EXK427</t>
  </si>
  <si>
    <t>GSK220415OGW123</t>
  </si>
  <si>
    <t>DMD/22/04/15/HDEO6318</t>
  </si>
  <si>
    <t>GSK220415LUF870</t>
  </si>
  <si>
    <t>DMD/2204/15/SIEY9230</t>
  </si>
  <si>
    <t>GSK220415ASW451</t>
  </si>
  <si>
    <t>KM SATRIA PRATAMA</t>
  </si>
  <si>
    <t>04/21/2022 RICO</t>
  </si>
  <si>
    <t>DMD/2204/15/TSBY3815</t>
  </si>
  <si>
    <t>GSK220415ZDS724</t>
  </si>
  <si>
    <t>GSK220415LVJ124</t>
  </si>
  <si>
    <t>GSK220415GMA437</t>
  </si>
  <si>
    <t>GSK220415ROK562</t>
  </si>
  <si>
    <t>GSK220415QAM821</t>
  </si>
  <si>
    <t>GSK220415ZAY019</t>
  </si>
  <si>
    <t>GSK220415ABJ783</t>
  </si>
  <si>
    <t>GSK220415MKQ106</t>
  </si>
  <si>
    <t>GSK220415SDG964</t>
  </si>
  <si>
    <t>GSK220415BQC920</t>
  </si>
  <si>
    <t>GSK220415YQP059</t>
  </si>
  <si>
    <t>GSK220415NSJ068</t>
  </si>
  <si>
    <t>GSK220415GJO709</t>
  </si>
  <si>
    <t>GSK220415WID524</t>
  </si>
  <si>
    <t>GSK220414THW672</t>
  </si>
  <si>
    <t>GSK220415DLA324</t>
  </si>
  <si>
    <t>DMD/2204/15/SPFQ9573</t>
  </si>
  <si>
    <t>GSK220415SDW071</t>
  </si>
  <si>
    <t>DMD/2204/15/CJIE8024</t>
  </si>
  <si>
    <t>GSK220414KPB684</t>
  </si>
  <si>
    <t>GSK220415RJC230</t>
  </si>
  <si>
    <t>GSK220415KIJ653</t>
  </si>
  <si>
    <t>GSK220415AZO463</t>
  </si>
  <si>
    <t>GSK220415TYD135</t>
  </si>
  <si>
    <t>GSK220415TKM726</t>
  </si>
  <si>
    <t>GSK220415LEB281</t>
  </si>
  <si>
    <t>GSK220415VYS471</t>
  </si>
  <si>
    <t>GSK220415NUQ763</t>
  </si>
  <si>
    <t>GSK220415BVR703</t>
  </si>
  <si>
    <t>GSK220415AHO175</t>
  </si>
  <si>
    <t>GSK220415JSB938</t>
  </si>
  <si>
    <t>GSK220415TOW304</t>
  </si>
  <si>
    <t>GSK220415TVZ125</t>
  </si>
  <si>
    <t>GSK220415HRN873</t>
  </si>
  <si>
    <t>GSK220415LOJ482</t>
  </si>
  <si>
    <t>GSK220415EYJ064</t>
  </si>
  <si>
    <t>GSK220415WCH036</t>
  </si>
  <si>
    <t>GSK220415OTQ589</t>
  </si>
  <si>
    <t>GSK220415SIK478</t>
  </si>
  <si>
    <t>GSK220415QDJ342</t>
  </si>
  <si>
    <t>GSK220415RXM756</t>
  </si>
  <si>
    <t>GSK220415LYE305</t>
  </si>
  <si>
    <t>GSK220415XOW403</t>
  </si>
  <si>
    <t>GSK220415SDT021</t>
  </si>
  <si>
    <t>GSK220415PWJ064</t>
  </si>
  <si>
    <t>GSK220415FOT230</t>
  </si>
  <si>
    <t>GSK220413RYQ324</t>
  </si>
  <si>
    <t>GSK220414IAU083</t>
  </si>
  <si>
    <t>GSK220415VQY714</t>
  </si>
  <si>
    <t>GSK220414GAQ689</t>
  </si>
  <si>
    <t>GSK220413NCJ406</t>
  </si>
  <si>
    <t>GSK220415TDA082</t>
  </si>
  <si>
    <t>GSK220415OYN468</t>
  </si>
  <si>
    <t>GSK220415ECH318</t>
  </si>
  <si>
    <t>GSK220415MNE563</t>
  </si>
  <si>
    <t>GSK220415JLW274</t>
  </si>
  <si>
    <t>GSK220415YME736</t>
  </si>
  <si>
    <t>GSK220415BOA459</t>
  </si>
  <si>
    <t>GSK220415FBO653</t>
  </si>
  <si>
    <t>GSK220415KAW137</t>
  </si>
  <si>
    <t>GSK220414YMQ308</t>
  </si>
  <si>
    <t>GSK220415MXJ379</t>
  </si>
  <si>
    <t>GSK220414GTF132</t>
  </si>
  <si>
    <t>GSK220415TJG874</t>
  </si>
  <si>
    <t>GSK220413QIA564</t>
  </si>
  <si>
    <t>GSK220415YAH496</t>
  </si>
  <si>
    <t>GSK220415BAL438</t>
  </si>
  <si>
    <t>GSK220414ILA893</t>
  </si>
  <si>
    <t>GSK220415JNE157</t>
  </si>
  <si>
    <t>GSK220415VZM947</t>
  </si>
  <si>
    <t>GSK220413IQF159</t>
  </si>
  <si>
    <t>GSK220415MBO905</t>
  </si>
  <si>
    <t>GSK220415ZUF143</t>
  </si>
  <si>
    <t>GSK220415KHG320</t>
  </si>
  <si>
    <t>GSK220415OIB385</t>
  </si>
  <si>
    <t>GSK220415PQI235</t>
  </si>
  <si>
    <t>GSK220413BHV583</t>
  </si>
  <si>
    <t>GSK220413YPM786</t>
  </si>
  <si>
    <t>GSK220415TKJ951</t>
  </si>
  <si>
    <t>GSK220413OTF876</t>
  </si>
  <si>
    <t>GSK220414OMQ408</t>
  </si>
  <si>
    <t>GSK220415VKC629</t>
  </si>
  <si>
    <t>GSK220414KPM129</t>
  </si>
  <si>
    <t>GSK220414CTI253</t>
  </si>
  <si>
    <t>GSK220414YXI934</t>
  </si>
  <si>
    <t>GSK220415ICB490</t>
  </si>
  <si>
    <t>GSK220415WAT619</t>
  </si>
  <si>
    <t>GSK220415AKW384</t>
  </si>
  <si>
    <t>GSK220415YBE549</t>
  </si>
  <si>
    <t>GSK220415HRJ906</t>
  </si>
  <si>
    <t>GSK220415PDK825</t>
  </si>
  <si>
    <t>GSK220415QMP027</t>
  </si>
  <si>
    <t>GSK220413IJS782</t>
  </si>
  <si>
    <t>GSK220413ORC498</t>
  </si>
  <si>
    <t>GSK220413TYB783</t>
  </si>
  <si>
    <t>GSK220413GJT346</t>
  </si>
  <si>
    <t>GSK220413LZE153</t>
  </si>
  <si>
    <t>GSK220415BXD182</t>
  </si>
  <si>
    <t>GSK220415ZUL321</t>
  </si>
  <si>
    <t>GSK220415EVX013</t>
  </si>
  <si>
    <t>GSK220415HDN716</t>
  </si>
  <si>
    <t>GSK220415YBM608</t>
  </si>
  <si>
    <t>GSK220415ICA714</t>
  </si>
  <si>
    <t>GSK220415TJK017</t>
  </si>
  <si>
    <t>GSK220415RNX469</t>
  </si>
  <si>
    <t>GSK220414PGD463</t>
  </si>
  <si>
    <t>GSK220415TGM542</t>
  </si>
  <si>
    <t>GSK220414SOM057</t>
  </si>
  <si>
    <t>GSK220415NML627</t>
  </si>
  <si>
    <t>GSK220415AQR142</t>
  </si>
  <si>
    <t>GSK220415IJN891</t>
  </si>
  <si>
    <t>GSK220415KSX296</t>
  </si>
  <si>
    <t>DMD/2204/15/KUWM6718</t>
  </si>
  <si>
    <t>GSK220415SDM831</t>
  </si>
  <si>
    <t>GSK220415QHD126</t>
  </si>
  <si>
    <t>GSK220415ZRU915</t>
  </si>
  <si>
    <t>GSK220415TKL172</t>
  </si>
  <si>
    <t>GSK220414ONR397</t>
  </si>
  <si>
    <t>GSK220415VDX429</t>
  </si>
  <si>
    <t>GSK220413BUN295</t>
  </si>
  <si>
    <t>GSK220415BLD036</t>
  </si>
  <si>
    <t>GSK220415EXG249</t>
  </si>
  <si>
    <t>DMD/2204/15/VZDJ4963</t>
  </si>
  <si>
    <t>GSK220415SLA485</t>
  </si>
  <si>
    <t>GSK220415IDN039</t>
  </si>
  <si>
    <t>`11</t>
  </si>
  <si>
    <t>DMD/2204/15/OQJY5142</t>
  </si>
  <si>
    <t>GSK220415WFQ028</t>
  </si>
  <si>
    <t>DMD/2204/16/NSLA4526</t>
  </si>
  <si>
    <t>GSK220416EOZ310</t>
  </si>
  <si>
    <t>GSK220415FPW906</t>
  </si>
  <si>
    <t>GSK220416NXC194</t>
  </si>
  <si>
    <t>GSK220415NQE849</t>
  </si>
  <si>
    <t>GSK220416KDB620</t>
  </si>
  <si>
    <t>GSK220416JQM150</t>
  </si>
  <si>
    <t>GSK220416MRT097</t>
  </si>
  <si>
    <t>GSK220416MHV825</t>
  </si>
  <si>
    <t>GSK220416ZPS654</t>
  </si>
  <si>
    <t>GSK220416EFS375</t>
  </si>
  <si>
    <t>GSK220416FTG179</t>
  </si>
  <si>
    <t>GSK220416VWY051</t>
  </si>
  <si>
    <t>GSK220416QXP543</t>
  </si>
  <si>
    <t>GSK220416CWE793</t>
  </si>
  <si>
    <t>GSK220415XVM215</t>
  </si>
  <si>
    <t>GSK220416RVQ397</t>
  </si>
  <si>
    <t>GSK220416NGB093</t>
  </si>
  <si>
    <t>GSK220415STD079</t>
  </si>
  <si>
    <t>GSK220415NBM972</t>
  </si>
  <si>
    <t>GSK220416XLD103</t>
  </si>
  <si>
    <t>GSK220416TNY302</t>
  </si>
  <si>
    <t>GSK220416ILG170</t>
  </si>
  <si>
    <t>DMD/2204/16/SYWV2083</t>
  </si>
  <si>
    <t>GSK220416OGL265</t>
  </si>
  <si>
    <t>DMD/2204/16/LVZI5371</t>
  </si>
  <si>
    <t>GSK220416CEV537</t>
  </si>
  <si>
    <t>GSK220415WHD876</t>
  </si>
  <si>
    <t>GSK220416PRT750</t>
  </si>
  <si>
    <t>GSK220416BPV563</t>
  </si>
  <si>
    <t>GSK220415LMD583</t>
  </si>
  <si>
    <t>GSK220416OCE126</t>
  </si>
  <si>
    <t>GSK220416EKU803</t>
  </si>
  <si>
    <t>GSK220416LMS214</t>
  </si>
  <si>
    <t>GSK220416TWO632</t>
  </si>
  <si>
    <t>GSK220416VRK258</t>
  </si>
  <si>
    <t>GSK220416QGH263</t>
  </si>
  <si>
    <t>GSK220416AWM384</t>
  </si>
  <si>
    <t>GSK220416RSM801</t>
  </si>
  <si>
    <t>DMD/2204/16/ZDQY9425</t>
  </si>
  <si>
    <t>GSK220416MBN864</t>
  </si>
  <si>
    <t>DMD/2204/16/IATY8704</t>
  </si>
  <si>
    <t>GSK220416NVW518</t>
  </si>
  <si>
    <t>DMD/2204/17/YBQJ8574</t>
  </si>
  <si>
    <t>GSK220417IKX140</t>
  </si>
  <si>
    <t>GSK220417UBA957</t>
  </si>
  <si>
    <t>GSK220417OCR530</t>
  </si>
  <si>
    <t>GSK220417WYD349</t>
  </si>
  <si>
    <t>GSK220417YMR674</t>
  </si>
  <si>
    <t>GSK220417SEH862</t>
  </si>
  <si>
    <t>GSK220417LYB537</t>
  </si>
  <si>
    <t>GSK220417NSI531</t>
  </si>
  <si>
    <t>GSK220417RNS925</t>
  </si>
  <si>
    <t>GSK220417LWH071</t>
  </si>
  <si>
    <t>GSK220417TOS387</t>
  </si>
  <si>
    <t>GSK220417KZO396</t>
  </si>
  <si>
    <t>GSK220417WMQ825</t>
  </si>
  <si>
    <t>GSK220417HTG230</t>
  </si>
  <si>
    <t>GSK220417ZAG291</t>
  </si>
  <si>
    <t>GSK220417NLF846</t>
  </si>
  <si>
    <t>GSK220417YGX694</t>
  </si>
  <si>
    <t>GSK220417XQM075</t>
  </si>
  <si>
    <t>GSK220417CSB496</t>
  </si>
  <si>
    <t>GSK220417STL961</t>
  </si>
  <si>
    <t>GSK220416HUO913</t>
  </si>
  <si>
    <t>GSK220417NQP078</t>
  </si>
  <si>
    <t>GSK220417HQB056</t>
  </si>
  <si>
    <t>GSK220417ZBM238</t>
  </si>
  <si>
    <t>GSK220417PHI925</t>
  </si>
  <si>
    <t>GSK220417YWX238</t>
  </si>
  <si>
    <t>GSK220417GLI928</t>
  </si>
  <si>
    <t>GSK220417SVJ680</t>
  </si>
  <si>
    <t>GSK220417CBN786</t>
  </si>
  <si>
    <t>GSK220417FQM901</t>
  </si>
  <si>
    <t>GSK220417GZD645</t>
  </si>
  <si>
    <t>DMD/2204/17/ARCK9506</t>
  </si>
  <si>
    <t>GSK220417ITS751</t>
  </si>
  <si>
    <t>GSK220417PWI635</t>
  </si>
  <si>
    <t>DMD/2204/17/UMKJ0842</t>
  </si>
  <si>
    <t>GSK220417RYB650</t>
  </si>
  <si>
    <t>GSK220417MWO785</t>
  </si>
  <si>
    <t>GSK220417QSD063</t>
  </si>
  <si>
    <t>GSK220416BJV058</t>
  </si>
  <si>
    <t>GSK220417UOF236</t>
  </si>
  <si>
    <t>GSK220417WYZ213</t>
  </si>
  <si>
    <t>GSK220417XPL497</t>
  </si>
  <si>
    <t>GSK220417KLJ169</t>
  </si>
  <si>
    <t>GSK220417GFW476</t>
  </si>
  <si>
    <t>GSK220417UZO075</t>
  </si>
  <si>
    <t>GSK220417OCQ620</t>
  </si>
  <si>
    <t>GSK220417AUF415</t>
  </si>
  <si>
    <t>GSK220417RDE420</t>
  </si>
  <si>
    <t>GSK220417NRF041</t>
  </si>
  <si>
    <t>GSK220417DFZ507</t>
  </si>
  <si>
    <t>GSK220417JMD619</t>
  </si>
  <si>
    <t>GSK220417NFT478</t>
  </si>
  <si>
    <t>GSK220417PIR608</t>
  </si>
  <si>
    <t>GSK220417FVI504</t>
  </si>
  <si>
    <t>DMD/2204/17/HBEJ3970</t>
  </si>
  <si>
    <t>GSK220417RPB720</t>
  </si>
  <si>
    <t>DMD/2204/17/ICAS5970</t>
  </si>
  <si>
    <t>GSK220417ROJ534</t>
  </si>
  <si>
    <t>GSK220417BFO412</t>
  </si>
  <si>
    <t>GSK220417LWT213</t>
  </si>
  <si>
    <t>DMD/2204/17/RFDJ7425</t>
  </si>
  <si>
    <t>GSK220417GLE860</t>
  </si>
  <si>
    <t>GSK220415XEF372</t>
  </si>
  <si>
    <t>GSK220417UPS850</t>
  </si>
  <si>
    <t>GSK220417BOP238</t>
  </si>
  <si>
    <t>GSK220416ENJ981</t>
  </si>
  <si>
    <t>GSK220417QGJ457</t>
  </si>
  <si>
    <t>GSK220416UQY620</t>
  </si>
  <si>
    <t>GSK220417VNK940</t>
  </si>
  <si>
    <t>GSK220417WRF531</t>
  </si>
  <si>
    <t>GSK220417NJB170</t>
  </si>
  <si>
    <t>GSK220417HAE132</t>
  </si>
  <si>
    <t>GSK220417GEK489</t>
  </si>
  <si>
    <t>GSK220417GUC823</t>
  </si>
  <si>
    <t>GSK220416NQU623</t>
  </si>
  <si>
    <t>GSK220416OZE530</t>
  </si>
  <si>
    <t>GSK220417WTL958</t>
  </si>
  <si>
    <t>GSK220417QTZ578</t>
  </si>
  <si>
    <t>GSK220417FRG504</t>
  </si>
  <si>
    <t>GSK220417KOI526</t>
  </si>
  <si>
    <t>GSK220417JHQ359</t>
  </si>
  <si>
    <t>GSK220417MZP891</t>
  </si>
  <si>
    <t>GSK220417NOW834</t>
  </si>
  <si>
    <t>GSK220417GSI406</t>
  </si>
  <si>
    <t>GSK220417STW571</t>
  </si>
  <si>
    <t>GSK220417NUG048</t>
  </si>
  <si>
    <t>GSK220417HPA319</t>
  </si>
  <si>
    <t>GSK220416FUJ103</t>
  </si>
  <si>
    <t>GSK220415XCU762</t>
  </si>
  <si>
    <t>GSK220417GFL294</t>
  </si>
  <si>
    <t>GSK220417FEZ079</t>
  </si>
  <si>
    <t>GSK220417KBF013</t>
  </si>
  <si>
    <t>GSK220416MCU209</t>
  </si>
  <si>
    <t>GSK220417SXZ327</t>
  </si>
  <si>
    <t>GSK220417QKM859</t>
  </si>
  <si>
    <t>GSK220417LKU790</t>
  </si>
  <si>
    <t>GSK220417TJI401</t>
  </si>
  <si>
    <t>GSK220416GZN129</t>
  </si>
  <si>
    <t>GSK220416UHT130</t>
  </si>
  <si>
    <t>GSK220417GWA219</t>
  </si>
  <si>
    <t>GSK220417PWT257</t>
  </si>
  <si>
    <t>GSK220417EPT056</t>
  </si>
  <si>
    <t>GSK220416MXS350</t>
  </si>
  <si>
    <t>GSK220417HRG573</t>
  </si>
  <si>
    <t>GSK220417DSB635</t>
  </si>
  <si>
    <t>GSK220417KPU453</t>
  </si>
  <si>
    <t>GSK220417AUX678</t>
  </si>
  <si>
    <t>GSK220417TWX523</t>
  </si>
  <si>
    <t>GSK220417NMB947</t>
  </si>
  <si>
    <t>GSK220416GQD960</t>
  </si>
  <si>
    <t>GSK220417TLD032</t>
  </si>
  <si>
    <t>GSK220417MID321</t>
  </si>
  <si>
    <t>GSK220416UEN038</t>
  </si>
  <si>
    <t>GSK220417MSZ871</t>
  </si>
  <si>
    <t>GSK220415BTX960</t>
  </si>
  <si>
    <t>GSK220417EWL643</t>
  </si>
  <si>
    <t>GSK220417HJL235</t>
  </si>
  <si>
    <t>GSK220415VFZ879</t>
  </si>
  <si>
    <t>GSK220417SWG916</t>
  </si>
  <si>
    <t>GSK220417EBO192</t>
  </si>
  <si>
    <t>GSK220417AOD627</t>
  </si>
  <si>
    <t>GSK220417DBJ219</t>
  </si>
  <si>
    <t>GSK220417FJZ326</t>
  </si>
  <si>
    <t>GSK220415SKA832</t>
  </si>
  <si>
    <t>GSK220417KAH026</t>
  </si>
  <si>
    <t>GSK220416ONA928</t>
  </si>
  <si>
    <t>GSK220417XYW378</t>
  </si>
  <si>
    <t>GSK220417IZJ109</t>
  </si>
  <si>
    <t>GSK220416KHB691</t>
  </si>
  <si>
    <t>GSK220417IOZ438</t>
  </si>
  <si>
    <t>GSK220417VAY259</t>
  </si>
  <si>
    <t>GSK220417IFQ453</t>
  </si>
  <si>
    <t>GSK220417CJL689</t>
  </si>
  <si>
    <t>GSK220417OCR089</t>
  </si>
  <si>
    <t>GSK220417GEF430</t>
  </si>
  <si>
    <t>GSK220417SRX574</t>
  </si>
  <si>
    <t>GSK220416VAW054</t>
  </si>
  <si>
    <t>DMD/2204/17/UEHA6319</t>
  </si>
  <si>
    <t>GSK220417FGP085</t>
  </si>
  <si>
    <t>GSK220417RLW168</t>
  </si>
  <si>
    <t>GSK220417YCS295</t>
  </si>
  <si>
    <t>GSK220417EXB609</t>
  </si>
  <si>
    <t>GSK220417PWB947</t>
  </si>
  <si>
    <t>GSK220416ZYN025</t>
  </si>
  <si>
    <t>GSK220417DSV652</t>
  </si>
  <si>
    <t>DMD/2204/18/QVWU8091</t>
  </si>
  <si>
    <t>GSK220418VKM051</t>
  </si>
  <si>
    <t>GSK220418OYC241</t>
  </si>
  <si>
    <t>GSK220418SMA649</t>
  </si>
  <si>
    <t>GSK220418TIB875</t>
  </si>
  <si>
    <t>GSK220418QAN482</t>
  </si>
  <si>
    <t>GSK220418SZK958</t>
  </si>
  <si>
    <t>GSK220418NWY294</t>
  </si>
  <si>
    <t>GSK220418PZS826</t>
  </si>
  <si>
    <t>GSK220418SZA649</t>
  </si>
  <si>
    <t>GSK220417PZH153</t>
  </si>
  <si>
    <t>GSK220417TNL386</t>
  </si>
  <si>
    <t>GSK220418QYU729</t>
  </si>
  <si>
    <t>GSK220418BTN380</t>
  </si>
  <si>
    <t>GSK220418PIM143</t>
  </si>
  <si>
    <t>GSK220418UDL214</t>
  </si>
  <si>
    <t>GSK220418BYF098</t>
  </si>
  <si>
    <t>DMD/2204/18/JXAY6903</t>
  </si>
  <si>
    <t>GSK220418VZW391</t>
  </si>
  <si>
    <t>04/23/2022 RICO</t>
  </si>
  <si>
    <t>DMD/2204/18/WSBM6813</t>
  </si>
  <si>
    <t>GSK220418ZBV851</t>
  </si>
  <si>
    <t>GSK220418ZNA678</t>
  </si>
  <si>
    <t>GSK220418YZP598</t>
  </si>
  <si>
    <t>GSK220418JAF186</t>
  </si>
  <si>
    <t>GSK220418DFY170</t>
  </si>
  <si>
    <t>GSK220418ELM750</t>
  </si>
  <si>
    <t>GSK220418GXA809</t>
  </si>
  <si>
    <t>GSK220418WLS869</t>
  </si>
  <si>
    <t>GSK220418WML820</t>
  </si>
  <si>
    <t>GSK220418GMX812</t>
  </si>
  <si>
    <t>GSK220418WAQ174</t>
  </si>
  <si>
    <t>GSK220418KWD258</t>
  </si>
  <si>
    <t>GSK220418VNF957</t>
  </si>
  <si>
    <t>GSK220418LQE083</t>
  </si>
  <si>
    <t>DMD/2204/18/MPSQ6391</t>
  </si>
  <si>
    <t>GSK220418MGV643</t>
  </si>
  <si>
    <t>GSK220418QBH526</t>
  </si>
  <si>
    <t>GSK220416YTS471</t>
  </si>
  <si>
    <t>GSK220417BSY562</t>
  </si>
  <si>
    <t>GSK220417MTF061</t>
  </si>
  <si>
    <t>GSK220417YUJ389</t>
  </si>
  <si>
    <t>GSK220418HVY061</t>
  </si>
  <si>
    <t>GSK220418QDZ260</t>
  </si>
  <si>
    <t>GSK220417PIB795</t>
  </si>
  <si>
    <t>GSK220417NIU729</t>
  </si>
  <si>
    <t>GSK220417XCJ720</t>
  </si>
  <si>
    <t>GSK220417BJX713</t>
  </si>
  <si>
    <t>GSK220418IOL053</t>
  </si>
  <si>
    <t>GSK220417CWS349</t>
  </si>
  <si>
    <t>GSK220417TJI208</t>
  </si>
  <si>
    <t>GSK220418RTM928</t>
  </si>
  <si>
    <t>GSK220418KQN603</t>
  </si>
  <si>
    <t>GSK220417WLA381</t>
  </si>
  <si>
    <t>GSK220417PIR245</t>
  </si>
  <si>
    <t>GSK220418YPS526</t>
  </si>
  <si>
    <t>GSK220417ILO065</t>
  </si>
  <si>
    <t>GSK220418LQV045</t>
  </si>
  <si>
    <t>GSK220417NWK853</t>
  </si>
  <si>
    <t>GSK220417FNO387</t>
  </si>
  <si>
    <t>GSK220418VTD584</t>
  </si>
  <si>
    <t>GSK220417SHC453</t>
  </si>
  <si>
    <t>GSK220418KQU750</t>
  </si>
  <si>
    <t>GSK220417ALP502</t>
  </si>
  <si>
    <t>GSK220416IGP387</t>
  </si>
  <si>
    <t>GSK220417PQG194</t>
  </si>
  <si>
    <t>GSK220416ZTC396</t>
  </si>
  <si>
    <t>GSK220417DQW706</t>
  </si>
  <si>
    <t>GSK220417BKY907</t>
  </si>
  <si>
    <t>GSK220417IXU460</t>
  </si>
  <si>
    <t>GSK220416RHG831</t>
  </si>
  <si>
    <t>GSK220418NSJ247</t>
  </si>
  <si>
    <t>GSK220417AYR745</t>
  </si>
  <si>
    <t>GSK220418BCE704</t>
  </si>
  <si>
    <t>GSK220418GAM945</t>
  </si>
  <si>
    <t>GSK220417PSN378</t>
  </si>
  <si>
    <t>GSK220417MJD213</t>
  </si>
  <si>
    <t>GSK220418MDK762</t>
  </si>
  <si>
    <t>GSK220417RPG458</t>
  </si>
  <si>
    <t>GSK220417OBN256</t>
  </si>
  <si>
    <t>GSK220418NAT231</t>
  </si>
  <si>
    <t>GSK220417ONU452</t>
  </si>
  <si>
    <t>GSK220418FME451</t>
  </si>
  <si>
    <t>GSK220418KNG278</t>
  </si>
  <si>
    <t>GSK220418MQP495</t>
  </si>
  <si>
    <t>GSK220418HGI627</t>
  </si>
  <si>
    <t>GSK220418WJZ952</t>
  </si>
  <si>
    <t>GSK220418EIU379</t>
  </si>
  <si>
    <t>GSK220418ZYG521</t>
  </si>
  <si>
    <t>GSK220418ZLP570</t>
  </si>
  <si>
    <t>GSK220417QKL981</t>
  </si>
  <si>
    <t>GSK220417ABS094</t>
  </si>
  <si>
    <t>GSK220418LGK175</t>
  </si>
  <si>
    <t>GSK220416OAX468</t>
  </si>
  <si>
    <t>GSK220418LUP291</t>
  </si>
  <si>
    <t>GSK220418OWY807</t>
  </si>
  <si>
    <t>GSK220416ADI870</t>
  </si>
  <si>
    <t>GSK220418HUP470</t>
  </si>
  <si>
    <t>GSK220417SJL549</t>
  </si>
  <si>
    <t>GSK220418BZX460</t>
  </si>
  <si>
    <t>GSK220417MLE536</t>
  </si>
  <si>
    <t>GSK220417UNW135</t>
  </si>
  <si>
    <t>GSK220417VBS546</t>
  </si>
  <si>
    <t>GSK220417SME853</t>
  </si>
  <si>
    <t>GSK220417YHX172</t>
  </si>
  <si>
    <t>GSK220418PWA219</t>
  </si>
  <si>
    <t>GSK220417UGH174</t>
  </si>
  <si>
    <t>GSK220417WUE325</t>
  </si>
  <si>
    <t>GSK220418KSH526</t>
  </si>
  <si>
    <t>GSK220417TRE185</t>
  </si>
  <si>
    <t>GSK220417DIG870</t>
  </si>
  <si>
    <t>GSK220416FNJ923</t>
  </si>
  <si>
    <t>GSK220417PKU598</t>
  </si>
  <si>
    <t>DMD/2204/18/VYDA5194</t>
  </si>
  <si>
    <t>GSK220416NGY563</t>
  </si>
  <si>
    <t>GSK220418COW246</t>
  </si>
  <si>
    <t>GSK220418OJV672</t>
  </si>
  <si>
    <t>GSK220417RFB934</t>
  </si>
  <si>
    <t>GSK220418JLH042</t>
  </si>
  <si>
    <t>GSK220417FEY569</t>
  </si>
  <si>
    <t>GSK220418MSL368</t>
  </si>
  <si>
    <t>GSK220417SGJ904</t>
  </si>
  <si>
    <t>DMD/2204/19/LZJF6471</t>
  </si>
  <si>
    <t>GSK220419QJF079</t>
  </si>
  <si>
    <t>GSK220419HWA480</t>
  </si>
  <si>
    <t>GSK220419GEW197</t>
  </si>
  <si>
    <t>GSK220419WNQ648</t>
  </si>
  <si>
    <t>GSK220419NVL908</t>
  </si>
  <si>
    <t>GSK220419IVD408</t>
  </si>
  <si>
    <t>GSK220419WVX617</t>
  </si>
  <si>
    <t>GSK220419NQE378</t>
  </si>
  <si>
    <t>GSK220419EKY471</t>
  </si>
  <si>
    <t>GSK220419GWP024</t>
  </si>
  <si>
    <t>GSK220419EST398</t>
  </si>
  <si>
    <t>GSK220419XBM195</t>
  </si>
  <si>
    <t>GSK220419ADU610</t>
  </si>
  <si>
    <t>GSK220419XAH139</t>
  </si>
  <si>
    <t>GSK220419OIR102</t>
  </si>
  <si>
    <t>GSK220419RVU568</t>
  </si>
  <si>
    <t>GSK220419LJN718</t>
  </si>
  <si>
    <t>GSK220419AHT576</t>
  </si>
  <si>
    <t>GSK220419KCX317</t>
  </si>
  <si>
    <t>GSK220418THN569</t>
  </si>
  <si>
    <t>GSK220419NBG207</t>
  </si>
  <si>
    <t>GSK220419FGB075</t>
  </si>
  <si>
    <t>GSK220419GHQ409</t>
  </si>
  <si>
    <t>GSK220419OLC305</t>
  </si>
  <si>
    <t>GSK220419RKA385</t>
  </si>
  <si>
    <t>GSK220419OJG609</t>
  </si>
  <si>
    <t>GSK220419RLF752</t>
  </si>
  <si>
    <t>GSK220419NYJ928</t>
  </si>
  <si>
    <t>GSK220419QTX295</t>
  </si>
  <si>
    <t>GSK220419POL216</t>
  </si>
  <si>
    <t>GSK220419LCW140</t>
  </si>
  <si>
    <t>GSK220419ELD783</t>
  </si>
  <si>
    <t>GSK220419TWG016</t>
  </si>
  <si>
    <t>GSK220419JZI802</t>
  </si>
  <si>
    <t>GSK220419WCB042</t>
  </si>
  <si>
    <t>GSK220419WOL839</t>
  </si>
  <si>
    <t>DMD/2204/19/YKRM1304</t>
  </si>
  <si>
    <t>GSK220419IBS726</t>
  </si>
  <si>
    <t>DMD/2204/19/LTHS1043</t>
  </si>
  <si>
    <t>GSK220419TDV562</t>
  </si>
  <si>
    <t>GSK220419XVI467</t>
  </si>
  <si>
    <t>GSK220419DFE890</t>
  </si>
  <si>
    <t>GSK220419VUN268</t>
  </si>
  <si>
    <t>GSK220419PMA397</t>
  </si>
  <si>
    <t>GSK220419ICW413</t>
  </si>
  <si>
    <t>GSK220419IDZ639</t>
  </si>
  <si>
    <t>GSK220419ZRQ152</t>
  </si>
  <si>
    <t>GSK220419JBL784</t>
  </si>
  <si>
    <t>GSK220419CBJ957</t>
  </si>
  <si>
    <t>GSK220419KLX385</t>
  </si>
  <si>
    <t>GSK220419ELF386</t>
  </si>
  <si>
    <t>GSK220419GFH462</t>
  </si>
  <si>
    <t>GSK220419GYE752</t>
  </si>
  <si>
    <t>GSK220419RED841</t>
  </si>
  <si>
    <t>GSK220419TEA109</t>
  </si>
  <si>
    <t>GSK220419VYB623</t>
  </si>
  <si>
    <t>GSK220419RZT735</t>
  </si>
  <si>
    <t>GSK220419DBY036</t>
  </si>
  <si>
    <t>GSK220419SER234</t>
  </si>
  <si>
    <t>GSK220419EXS206</t>
  </si>
  <si>
    <t>GSK220419WEG628</t>
  </si>
  <si>
    <t>GSK220419RHD741</t>
  </si>
  <si>
    <t>GSK220419KGJ019</t>
  </si>
  <si>
    <t>GSK220419IQX103</t>
  </si>
  <si>
    <t>GSK220419PGA651</t>
  </si>
  <si>
    <t>DMD/2204/19/WCUJ3654</t>
  </si>
  <si>
    <t>GSK220419FJE073</t>
  </si>
  <si>
    <t>DMD/2204/20/LDWE8076</t>
  </si>
  <si>
    <t>GSK220420MVP407</t>
  </si>
  <si>
    <t>GSK220420TYQ902</t>
  </si>
  <si>
    <t>GSK220420FAV541</t>
  </si>
  <si>
    <t>GSK220420TXD423</t>
  </si>
  <si>
    <t>GSK220420HJQ709</t>
  </si>
  <si>
    <t>GSK220420UMK184</t>
  </si>
  <si>
    <t>GSK220420YHQ253</t>
  </si>
  <si>
    <t>GSK220420SUR493</t>
  </si>
  <si>
    <t>GSK220420BON417</t>
  </si>
  <si>
    <t>GSK220420JWU102</t>
  </si>
  <si>
    <t>GSK220419SXT960</t>
  </si>
  <si>
    <t>GSK220420BTH201</t>
  </si>
  <si>
    <t>GSK220420WBG410</t>
  </si>
  <si>
    <t>GSK220420TEQ817</t>
  </si>
  <si>
    <t>GSK220420VZY724</t>
  </si>
  <si>
    <t>GSK220420BGU719</t>
  </si>
  <si>
    <t>GSK220420YSN941</t>
  </si>
  <si>
    <t>GSK220420WUS924</t>
  </si>
  <si>
    <t>GSK220420GNE258</t>
  </si>
  <si>
    <t>GSK220420AWJ024</t>
  </si>
  <si>
    <t>GSK220420IFX639</t>
  </si>
  <si>
    <t>GSK220420ROE654</t>
  </si>
  <si>
    <t>GSK220420OAH740</t>
  </si>
  <si>
    <t>GSK220420ZKW264</t>
  </si>
  <si>
    <t>GSK220420KUW913</t>
  </si>
  <si>
    <t>GSK220420FAL548</t>
  </si>
  <si>
    <t>GSK220420LJF158</t>
  </si>
  <si>
    <t>GSK220420MSW193</t>
  </si>
  <si>
    <t>GSK220420FYN218</t>
  </si>
  <si>
    <t>GSK220420WAV839</t>
  </si>
  <si>
    <t>GSK220420RQZ968</t>
  </si>
  <si>
    <t>GSK220420IVP203</t>
  </si>
  <si>
    <t>GSK220420IQK210</t>
  </si>
  <si>
    <t>GSK220420UVX317</t>
  </si>
  <si>
    <t>GSK220420ZDO193</t>
  </si>
  <si>
    <t>DMD/2204/20/DEJK9681</t>
  </si>
  <si>
    <t>GSK220420TOC730</t>
  </si>
  <si>
    <t>DMD/2204/20/BVTC9472</t>
  </si>
  <si>
    <t>GSK220420PRY590</t>
  </si>
  <si>
    <t>GSK220420PDF679</t>
  </si>
  <si>
    <t>GSK220420CKJ760</t>
  </si>
  <si>
    <t>GSK220420CGN849</t>
  </si>
  <si>
    <t>GSK220420YIR391</t>
  </si>
  <si>
    <t>GSK220420UHF421</t>
  </si>
  <si>
    <t>GSK220420SYQ103</t>
  </si>
  <si>
    <t>GSK220420TJU973</t>
  </si>
  <si>
    <t>GSK220420UTO296</t>
  </si>
  <si>
    <t>GSK220420XSV705</t>
  </si>
  <si>
    <t>GSK220420JRB365</t>
  </si>
  <si>
    <t>GSK220420CFR973</t>
  </si>
  <si>
    <t>GSK220420UDI804</t>
  </si>
  <si>
    <t>GSK220420MQH678</t>
  </si>
  <si>
    <t>GSK220420SJN102</t>
  </si>
  <si>
    <t>GSK220420FWB925</t>
  </si>
  <si>
    <t>GSK220420SYN217</t>
  </si>
  <si>
    <t>GSK220420MEF187</t>
  </si>
  <si>
    <t>GSK220419PDX762</t>
  </si>
  <si>
    <t>GSK220420UMB405</t>
  </si>
  <si>
    <t>GSK220420AVZ087</t>
  </si>
  <si>
    <t>GSK220420RAD634</t>
  </si>
  <si>
    <t>GSK220420ZVI214</t>
  </si>
  <si>
    <t>GSK220420HBL974</t>
  </si>
  <si>
    <t>GSK220420OLQ706</t>
  </si>
  <si>
    <t>GSK220420AEX604</t>
  </si>
  <si>
    <t>DMD/2204/20/TIYN9358</t>
  </si>
  <si>
    <t>GSK220420SGY271</t>
  </si>
  <si>
    <t>DMD/2204/20/EMGX8306</t>
  </si>
  <si>
    <t>GSK220420QDT498</t>
  </si>
  <si>
    <t>GSK220420TBP239</t>
  </si>
  <si>
    <t>DMD/2204/20/NGOZ8937</t>
  </si>
  <si>
    <t>GSK220420GNT934</t>
  </si>
  <si>
    <t>GSK220420FKI217</t>
  </si>
  <si>
    <t>GSK220419MBX761</t>
  </si>
  <si>
    <t>GSK220420PTI913</t>
  </si>
  <si>
    <t>GSK220420IXP046</t>
  </si>
  <si>
    <t>GSK220420NMG706</t>
  </si>
  <si>
    <t>GSK220420PCZ542</t>
  </si>
  <si>
    <t>GSK220420FGS280</t>
  </si>
  <si>
    <t>GSK220420EYT756</t>
  </si>
  <si>
    <t>GSK220420PNJ204</t>
  </si>
  <si>
    <t>GSK220420VFW268</t>
  </si>
  <si>
    <t>GSK220420IFT491</t>
  </si>
  <si>
    <t>GSK220420UZL234</t>
  </si>
  <si>
    <t>GSK220420TLK068</t>
  </si>
  <si>
    <t>GSK220419VJP470</t>
  </si>
  <si>
    <t>GSK220420STY359</t>
  </si>
  <si>
    <t>GSK220420JUZ490</t>
  </si>
  <si>
    <t>GSK220420EKB584</t>
  </si>
  <si>
    <t>GSK220420NVZ401</t>
  </si>
  <si>
    <t>GSK220420PBG670</t>
  </si>
  <si>
    <t>GSK220420UPK039</t>
  </si>
  <si>
    <t>GSK220419DPK701</t>
  </si>
  <si>
    <t>GSK220420TFL083</t>
  </si>
  <si>
    <t>GSK220420BLG263</t>
  </si>
  <si>
    <t>GSK220417UQP561</t>
  </si>
  <si>
    <t>GSK220420EIO609</t>
  </si>
  <si>
    <t>GSK220420CWS265</t>
  </si>
  <si>
    <t>GSK220420OCB423</t>
  </si>
  <si>
    <t>GSK220419UYK476</t>
  </si>
  <si>
    <t>GSK220420CSB109</t>
  </si>
  <si>
    <t>GSK220419VKB360</t>
  </si>
  <si>
    <t>GSK220419HSC406</t>
  </si>
  <si>
    <t>GSK220419KQE975</t>
  </si>
  <si>
    <t>GSK220420PNV639</t>
  </si>
  <si>
    <t>GSK220420OWE712</t>
  </si>
  <si>
    <t>GSK220420XCU835</t>
  </si>
  <si>
    <t>GSK220420RJU746</t>
  </si>
  <si>
    <t>GSK220420PGH203</t>
  </si>
  <si>
    <t>GSK220418XLZ068</t>
  </si>
  <si>
    <t>GSK220418KNR741</t>
  </si>
  <si>
    <t>GSK220419BAW951</t>
  </si>
  <si>
    <t>GSK220418EBA380</t>
  </si>
  <si>
    <t>GSK220420REA793</t>
  </si>
  <si>
    <t>GSK220420OGE476</t>
  </si>
  <si>
    <t>GSK220420QEU905</t>
  </si>
  <si>
    <t>GSK220420BOI416</t>
  </si>
  <si>
    <t>GSK220420NRF961</t>
  </si>
  <si>
    <t>GSK220420CJT253</t>
  </si>
  <si>
    <t>GSK220420WKE468</t>
  </si>
  <si>
    <t>GSK220420EUM094</t>
  </si>
  <si>
    <t>GSK220419XJS842</t>
  </si>
  <si>
    <t>GSK220418PHO284</t>
  </si>
  <si>
    <t>GSK220419TQG182</t>
  </si>
  <si>
    <t>GSK220419UGX832</t>
  </si>
  <si>
    <t>GSK220419XEQ287</t>
  </si>
  <si>
    <t>GSK220420BSH681</t>
  </si>
  <si>
    <t>GSK220420JPR764</t>
  </si>
  <si>
    <t>GSK220420TZQ231</t>
  </si>
  <si>
    <t>GSK220420MAH305</t>
  </si>
  <si>
    <t>GSK220419CGX126</t>
  </si>
  <si>
    <t>GSK220418XOD049</t>
  </si>
  <si>
    <t>GSK220420WZO805</t>
  </si>
  <si>
    <t>GSK220419IGK240</t>
  </si>
  <si>
    <t>GSK220420OVY460</t>
  </si>
  <si>
    <t>GSK220420NAH604</t>
  </si>
  <si>
    <t>GSK220420JWB968</t>
  </si>
  <si>
    <t>GSK220420RCP293</t>
  </si>
  <si>
    <t>GSK220420OJP210</t>
  </si>
  <si>
    <t>GSK220418SGZ798</t>
  </si>
  <si>
    <t>GSK220419MYI643</t>
  </si>
  <si>
    <t>GSK220419LQD560</t>
  </si>
  <si>
    <t>GSK220420JZS493</t>
  </si>
  <si>
    <t>GSK220419FYA160</t>
  </si>
  <si>
    <t>GSK220420PUR193</t>
  </si>
  <si>
    <t>GSK220419EKV765</t>
  </si>
  <si>
    <t>GSK220417VKL621</t>
  </si>
  <si>
    <t>GSK220419JHD581</t>
  </si>
  <si>
    <t>GSK220420WMF695</t>
  </si>
  <si>
    <t>GSK220419ARZ398</t>
  </si>
  <si>
    <t>GSK220419EAT968</t>
  </si>
  <si>
    <t>GSK220420UZE473</t>
  </si>
  <si>
    <t>GSK220419WBC874</t>
  </si>
  <si>
    <t>DMD/2204/20/KDEP8175</t>
  </si>
  <si>
    <t>GSK220418ZYN475</t>
  </si>
  <si>
    <t>GSK220418EPJ136</t>
  </si>
  <si>
    <t>GSK220420TFQ960</t>
  </si>
  <si>
    <t>GSK220419RGT891</t>
  </si>
  <si>
    <t>GSK220420HJR673</t>
  </si>
  <si>
    <t>GSK220420WGK269</t>
  </si>
  <si>
    <t>GSK220420CNH571</t>
  </si>
  <si>
    <t>GSK220419ULJ508</t>
  </si>
  <si>
    <t>GSK220420AQD783</t>
  </si>
  <si>
    <t>DMD/2204/20/BXTH0674</t>
  </si>
  <si>
    <t>GSK220420LCQ378</t>
  </si>
  <si>
    <t>GSK220420IDQ487</t>
  </si>
  <si>
    <t>GSK220420XJV016</t>
  </si>
  <si>
    <t>GSK220420VOY179</t>
  </si>
  <si>
    <t>GSK220420CXT895</t>
  </si>
  <si>
    <t>GSK220420ACD917</t>
  </si>
  <si>
    <t>GSK220420HEW715</t>
  </si>
  <si>
    <t>GSK220420WPI012</t>
  </si>
  <si>
    <t>GSK220420BOW478</t>
  </si>
  <si>
    <t>GSK220420OKM124</t>
  </si>
  <si>
    <t>GSK220420TWI469</t>
  </si>
  <si>
    <t>GSK220420ZUE245</t>
  </si>
  <si>
    <t>GSK220420NFX478</t>
  </si>
  <si>
    <t>GSK220420GYS413</t>
  </si>
  <si>
    <t>GSK220420UMA940</t>
  </si>
  <si>
    <t>GSK220420NPE902</t>
  </si>
  <si>
    <t>GSK220420QZA924</t>
  </si>
  <si>
    <t>GSK220420XMR790</t>
  </si>
  <si>
    <t>GSK220420BOW570</t>
  </si>
  <si>
    <t>GSK220420XDY046</t>
  </si>
  <si>
    <t>GSK220420ZQC407</t>
  </si>
  <si>
    <t>GSK220420LSE659</t>
  </si>
  <si>
    <t>GSK220420OKU284</t>
  </si>
  <si>
    <t>GSK220420YBX269</t>
  </si>
  <si>
    <t>GSK220420RXJ417</t>
  </si>
  <si>
    <t>GSK220420DYU150</t>
  </si>
  <si>
    <t>DMD/2204/20/RXPQ0149</t>
  </si>
  <si>
    <t>GSK220420FZN934</t>
  </si>
  <si>
    <t>DMD/2204/20/FHLU4950</t>
  </si>
  <si>
    <t>GSK220420EKO815</t>
  </si>
  <si>
    <t>GSK220420FDL850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</si>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</sst>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dd/mm/yy;@"/>
    <numFmt numFmtId="166" formatCode="_(* #,##0_);_(* \(#,##0\);_(* &quot;-&quot;??_);_(@_)"/>
    <numFmt numFmtId="167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5" fontId="1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6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6" fontId="9" fillId="0" borderId="5" xfId="3" applyNumberFormat="1" applyFont="1" applyBorder="1"/>
    <xf numFmtId="166" fontId="9" fillId="0" borderId="0" xfId="3" applyNumberFormat="1" applyFont="1" applyAlignment="1">
      <alignment horizontal="center"/>
    </xf>
    <xf numFmtId="0" fontId="12" fillId="0" borderId="0" xfId="0" applyFont="1"/>
    <xf numFmtId="167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66" fontId="9" fillId="4" borderId="1" xfId="3" applyNumberFormat="1" applyFont="1" applyFill="1" applyBorder="1" applyAlignment="1">
      <alignment horizontal="center" vertical="center" wrapText="1"/>
    </xf>
    <xf numFmtId="166" fontId="9" fillId="0" borderId="17" xfId="3" applyNumberFormat="1" applyFont="1" applyBorder="1" applyAlignment="1">
      <alignment horizontal="center" vertical="center"/>
    </xf>
    <xf numFmtId="41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9" fillId="0" borderId="0" xfId="3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6" fontId="8" fillId="0" borderId="0" xfId="3" applyNumberFormat="1" applyFont="1" applyAlignment="1">
      <alignment horizontal="left" vertical="center"/>
    </xf>
    <xf numFmtId="41" fontId="9" fillId="0" borderId="0" xfId="0" applyNumberFormat="1" applyFont="1"/>
    <xf numFmtId="164" fontId="9" fillId="0" borderId="5" xfId="0" applyNumberFormat="1" applyFont="1" applyBorder="1" applyAlignment="1">
      <alignment horizontal="center" vertical="center"/>
    </xf>
    <xf numFmtId="166" fontId="8" fillId="0" borderId="0" xfId="3" applyNumberFormat="1" applyFont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5" fontId="7" fillId="0" borderId="0" xfId="0" applyNumberFormat="1" applyFont="1"/>
    <xf numFmtId="165" fontId="16" fillId="0" borderId="0" xfId="0" applyNumberFormat="1" applyFont="1"/>
    <xf numFmtId="0" fontId="16" fillId="0" borderId="0" xfId="0" applyFont="1"/>
    <xf numFmtId="41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5" fontId="1" fillId="0" borderId="0" xfId="0" applyNumberFormat="1" applyFont="1" applyAlignment="1">
      <alignment vertical="center"/>
    </xf>
    <xf numFmtId="41" fontId="3" fillId="0" borderId="1" xfId="2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6" fontId="5" fillId="0" borderId="1" xfId="1" applyNumberFormat="1" applyFont="1" applyBorder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6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6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6" fontId="5" fillId="0" borderId="5" xfId="1" applyNumberFormat="1" applyFont="1" applyBorder="1" applyAlignment="1">
      <alignment horizontal="center" vertical="center"/>
    </xf>
    <xf numFmtId="166" fontId="17" fillId="0" borderId="0" xfId="3" applyNumberFormat="1" applyFont="1" applyBorder="1" applyAlignment="1">
      <alignment horizontal="left" vertical="center"/>
    </xf>
    <xf numFmtId="166" fontId="9" fillId="0" borderId="0" xfId="3" applyNumberFormat="1" applyFont="1" applyBorder="1" applyAlignment="1">
      <alignment horizontal="center" vertical="center"/>
    </xf>
    <xf numFmtId="166" fontId="8" fillId="0" borderId="5" xfId="3" applyNumberFormat="1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2" fillId="0" borderId="16" xfId="0" applyFont="1" applyFill="1" applyBorder="1" applyAlignment="1">
      <alignment vertical="center"/>
    </xf>
    <xf numFmtId="0" fontId="1" fillId="0" borderId="25" xfId="0" applyFont="1" applyBorder="1" applyAlignment="1">
      <alignment horizontal="left" vertical="center" wrapText="1"/>
    </xf>
    <xf numFmtId="0" fontId="1" fillId="0" borderId="25" xfId="0" applyFont="1" applyBorder="1" applyAlignment="1">
      <alignment vertical="center" wrapText="1"/>
    </xf>
    <xf numFmtId="166" fontId="9" fillId="0" borderId="15" xfId="3" applyNumberFormat="1" applyFont="1" applyBorder="1" applyAlignment="1">
      <alignment horizontal="center" vertical="center"/>
    </xf>
    <xf numFmtId="166" fontId="9" fillId="0" borderId="16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6" fontId="9" fillId="0" borderId="0" xfId="3" applyNumberFormat="1" applyFont="1" applyAlignment="1">
      <alignment horizontal="left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6" fontId="5" fillId="0" borderId="15" xfId="1" applyNumberFormat="1" applyFont="1" applyBorder="1" applyAlignment="1">
      <alignment horizontal="center" vertical="center"/>
    </xf>
    <xf numFmtId="166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 xr:uid="{00000000-0005-0000-0000-000002000000}"/>
    <cellStyle name="Normal" xfId="0" builtinId="0"/>
  </cellStyles>
  <dxfs count="7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2457891011234" displayName="Table22457891011234" ref="C2:N43" totalsRowShown="0" headerRowDxfId="755" dataDxfId="753" headerRowBorderDxfId="754">
  <tableColumns count="12">
    <tableColumn id="1" xr3:uid="{00000000-0010-0000-0100-000001000000}" name="NOMOR" dataDxfId="752" dataCellStyle="Normal"/>
    <tableColumn id="3" xr3:uid="{00000000-0010-0000-0100-000003000000}" name="TUJUAN" dataDxfId="751" dataCellStyle="Normal"/>
    <tableColumn id="16" xr3:uid="{00000000-0010-0000-0100-000010000000}" name="Pick Up" dataDxfId="750"/>
    <tableColumn id="14" xr3:uid="{00000000-0010-0000-0100-00000E000000}" name="KAPAL" dataDxfId="749"/>
    <tableColumn id="15" xr3:uid="{00000000-0010-0000-0100-00000F000000}" name="ETD Kapal" dataDxfId="748"/>
    <tableColumn id="10" xr3:uid="{00000000-0010-0000-0100-00000A000000}" name="KETERANGAN" dataDxfId="747" dataCellStyle="Normal"/>
    <tableColumn id="5" xr3:uid="{00000000-0010-0000-0100-000005000000}" name="P" dataDxfId="746" dataCellStyle="Normal"/>
    <tableColumn id="6" xr3:uid="{00000000-0010-0000-0100-000006000000}" name="L" dataDxfId="745" dataCellStyle="Normal"/>
    <tableColumn id="7" xr3:uid="{00000000-0010-0000-0100-000007000000}" name="T" dataDxfId="744" dataCellStyle="Normal"/>
    <tableColumn id="4" xr3:uid="{00000000-0010-0000-0100-000004000000}" name="ACT KG" dataDxfId="743" dataCellStyle="Normal"/>
    <tableColumn id="8" xr3:uid="{00000000-0010-0000-0100-000008000000}" name="KG VOLUME" dataDxfId="742" dataCellStyle="Normal"/>
    <tableColumn id="19" xr3:uid="{00000000-0010-0000-0100-000013000000}" name="PEMBULATAN" dataDxfId="741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22457891011234567891011121314" displayName="Table22457891011234567891011121314" ref="C2:N19" totalsRowShown="0" headerRowDxfId="620" dataDxfId="618" headerRowBorderDxfId="619">
  <tableColumns count="12">
    <tableColumn id="1" xr3:uid="{00000000-0010-0000-0B00-000001000000}" name="NOMOR" dataDxfId="617" dataCellStyle="Normal"/>
    <tableColumn id="3" xr3:uid="{00000000-0010-0000-0B00-000003000000}" name="TUJUAN" dataDxfId="616" dataCellStyle="Normal"/>
    <tableColumn id="16" xr3:uid="{00000000-0010-0000-0B00-000010000000}" name="Pick Up" dataDxfId="615"/>
    <tableColumn id="14" xr3:uid="{00000000-0010-0000-0B00-00000E000000}" name="KAPAL" dataDxfId="614"/>
    <tableColumn id="15" xr3:uid="{00000000-0010-0000-0B00-00000F000000}" name="ETD Kapal" dataDxfId="613"/>
    <tableColumn id="10" xr3:uid="{00000000-0010-0000-0B00-00000A000000}" name="KETERANGAN" dataDxfId="612" dataCellStyle="Normal"/>
    <tableColumn id="5" xr3:uid="{00000000-0010-0000-0B00-000005000000}" name="P" dataDxfId="611" dataCellStyle="Normal"/>
    <tableColumn id="6" xr3:uid="{00000000-0010-0000-0B00-000006000000}" name="L" dataDxfId="610" dataCellStyle="Normal"/>
    <tableColumn id="7" xr3:uid="{00000000-0010-0000-0B00-000007000000}" name="T" dataDxfId="609" dataCellStyle="Normal"/>
    <tableColumn id="4" xr3:uid="{00000000-0010-0000-0B00-000004000000}" name="ACT KG" dataDxfId="608" dataCellStyle="Normal"/>
    <tableColumn id="8" xr3:uid="{00000000-0010-0000-0B00-000008000000}" name="KG VOLUME" dataDxfId="607" dataCellStyle="Normal"/>
    <tableColumn id="19" xr3:uid="{00000000-0010-0000-0B00-000013000000}" name="PEMBULATAN" dataDxfId="606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2245789101123456789101112131415" displayName="Table2245789101123456789101112131415" ref="C2:N106" totalsRowShown="0" headerRowDxfId="605" dataDxfId="603" headerRowBorderDxfId="604">
  <tableColumns count="12">
    <tableColumn id="1" xr3:uid="{00000000-0010-0000-0C00-000001000000}" name="NOMOR" dataDxfId="602" dataCellStyle="Normal"/>
    <tableColumn id="3" xr3:uid="{00000000-0010-0000-0C00-000003000000}" name="TUJUAN" dataDxfId="601" dataCellStyle="Normal"/>
    <tableColumn id="16" xr3:uid="{00000000-0010-0000-0C00-000010000000}" name="Pick Up" dataDxfId="600"/>
    <tableColumn id="14" xr3:uid="{00000000-0010-0000-0C00-00000E000000}" name="KAPAL" dataDxfId="599"/>
    <tableColumn id="15" xr3:uid="{00000000-0010-0000-0C00-00000F000000}" name="ETD Kapal" dataDxfId="598"/>
    <tableColumn id="10" xr3:uid="{00000000-0010-0000-0C00-00000A000000}" name="KETERANGAN" dataDxfId="597" dataCellStyle="Normal"/>
    <tableColumn id="5" xr3:uid="{00000000-0010-0000-0C00-000005000000}" name="P" dataDxfId="596" dataCellStyle="Normal"/>
    <tableColumn id="6" xr3:uid="{00000000-0010-0000-0C00-000006000000}" name="L" dataDxfId="595" dataCellStyle="Normal"/>
    <tableColumn id="7" xr3:uid="{00000000-0010-0000-0C00-000007000000}" name="T" dataDxfId="594" dataCellStyle="Normal"/>
    <tableColumn id="4" xr3:uid="{00000000-0010-0000-0C00-000004000000}" name="ACT KG" dataDxfId="593" dataCellStyle="Normal"/>
    <tableColumn id="8" xr3:uid="{00000000-0010-0000-0C00-000008000000}" name="KG VOLUME" dataDxfId="592" dataCellStyle="Normal"/>
    <tableColumn id="19" xr3:uid="{00000000-0010-0000-0C00-000013000000}" name="PEMBULATAN" dataDxfId="591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224578910112345678910111213141516" displayName="Table224578910112345678910111213141516" ref="C2:N3" totalsRowShown="0" headerRowDxfId="590" dataDxfId="588" headerRowBorderDxfId="589">
  <tableColumns count="12">
    <tableColumn id="1" xr3:uid="{00000000-0010-0000-0D00-000001000000}" name="NOMOR" dataDxfId="587" dataCellStyle="Normal"/>
    <tableColumn id="3" xr3:uid="{00000000-0010-0000-0D00-000003000000}" name="TUJUAN" dataDxfId="586" dataCellStyle="Normal"/>
    <tableColumn id="16" xr3:uid="{00000000-0010-0000-0D00-000010000000}" name="Pick Up" dataDxfId="585"/>
    <tableColumn id="14" xr3:uid="{00000000-0010-0000-0D00-00000E000000}" name="KAPAL" dataDxfId="584"/>
    <tableColumn id="15" xr3:uid="{00000000-0010-0000-0D00-00000F000000}" name="ETD Kapal" dataDxfId="583"/>
    <tableColumn id="10" xr3:uid="{00000000-0010-0000-0D00-00000A000000}" name="KETERANGAN" dataDxfId="582" dataCellStyle="Normal"/>
    <tableColumn id="5" xr3:uid="{00000000-0010-0000-0D00-000005000000}" name="P" dataDxfId="581" dataCellStyle="Normal"/>
    <tableColumn id="6" xr3:uid="{00000000-0010-0000-0D00-000006000000}" name="L" dataDxfId="580" dataCellStyle="Normal"/>
    <tableColumn id="7" xr3:uid="{00000000-0010-0000-0D00-000007000000}" name="T" dataDxfId="579" dataCellStyle="Normal"/>
    <tableColumn id="4" xr3:uid="{00000000-0010-0000-0D00-000004000000}" name="ACT KG" dataDxfId="578" dataCellStyle="Normal"/>
    <tableColumn id="8" xr3:uid="{00000000-0010-0000-0D00-000008000000}" name="KG VOLUME" dataDxfId="577" dataCellStyle="Normal"/>
    <tableColumn id="19" xr3:uid="{00000000-0010-0000-0D00-000013000000}" name="PEMBULATAN" dataDxfId="576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e22457891011234567891011121314151617" displayName="Table22457891011234567891011121314151617" ref="C2:N25" totalsRowShown="0" headerRowDxfId="575" dataDxfId="573" headerRowBorderDxfId="574">
  <tableColumns count="12">
    <tableColumn id="1" xr3:uid="{00000000-0010-0000-0E00-000001000000}" name="NOMOR" dataDxfId="572" dataCellStyle="Normal"/>
    <tableColumn id="3" xr3:uid="{00000000-0010-0000-0E00-000003000000}" name="TUJUAN" dataDxfId="571" dataCellStyle="Normal"/>
    <tableColumn id="16" xr3:uid="{00000000-0010-0000-0E00-000010000000}" name="Pick Up" dataDxfId="570"/>
    <tableColumn id="14" xr3:uid="{00000000-0010-0000-0E00-00000E000000}" name="KAPAL" dataDxfId="569"/>
    <tableColumn id="15" xr3:uid="{00000000-0010-0000-0E00-00000F000000}" name="ETD Kapal" dataDxfId="568"/>
    <tableColumn id="10" xr3:uid="{00000000-0010-0000-0E00-00000A000000}" name="KETERANGAN" dataDxfId="567" dataCellStyle="Normal"/>
    <tableColumn id="5" xr3:uid="{00000000-0010-0000-0E00-000005000000}" name="P" dataDxfId="566" dataCellStyle="Normal"/>
    <tableColumn id="6" xr3:uid="{00000000-0010-0000-0E00-000006000000}" name="L" dataDxfId="565" dataCellStyle="Normal"/>
    <tableColumn id="7" xr3:uid="{00000000-0010-0000-0E00-000007000000}" name="T" dataDxfId="564" dataCellStyle="Normal"/>
    <tableColumn id="4" xr3:uid="{00000000-0010-0000-0E00-000004000000}" name="ACT KG" dataDxfId="563" dataCellStyle="Normal"/>
    <tableColumn id="8" xr3:uid="{00000000-0010-0000-0E00-000008000000}" name="KG VOLUME" dataDxfId="562" dataCellStyle="Normal"/>
    <tableColumn id="19" xr3:uid="{00000000-0010-0000-0E00-000013000000}" name="PEMBULATAN" dataDxfId="561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224578910112345678910111213141516171819" displayName="Table224578910112345678910111213141516171819" ref="C2:N17" totalsRowShown="0" headerRowDxfId="560" dataDxfId="558" headerRowBorderDxfId="559">
  <tableColumns count="12">
    <tableColumn id="1" xr3:uid="{00000000-0010-0000-1000-000001000000}" name="NOMOR" dataDxfId="557" dataCellStyle="Normal"/>
    <tableColumn id="3" xr3:uid="{00000000-0010-0000-1000-000003000000}" name="TUJUAN" dataDxfId="556" dataCellStyle="Normal"/>
    <tableColumn id="16" xr3:uid="{00000000-0010-0000-1000-000010000000}" name="Pick Up" dataDxfId="555"/>
    <tableColumn id="14" xr3:uid="{00000000-0010-0000-1000-00000E000000}" name="KAPAL" dataDxfId="554"/>
    <tableColumn id="15" xr3:uid="{00000000-0010-0000-1000-00000F000000}" name="ETD Kapal" dataDxfId="553"/>
    <tableColumn id="10" xr3:uid="{00000000-0010-0000-1000-00000A000000}" name="KETERANGAN" dataDxfId="552" dataCellStyle="Normal"/>
    <tableColumn id="5" xr3:uid="{00000000-0010-0000-1000-000005000000}" name="P" dataDxfId="551" dataCellStyle="Normal"/>
    <tableColumn id="6" xr3:uid="{00000000-0010-0000-1000-000006000000}" name="L" dataDxfId="550" dataCellStyle="Normal"/>
    <tableColumn id="7" xr3:uid="{00000000-0010-0000-1000-000007000000}" name="T" dataDxfId="549" dataCellStyle="Normal"/>
    <tableColumn id="4" xr3:uid="{00000000-0010-0000-1000-000004000000}" name="ACT KG" dataDxfId="548" dataCellStyle="Normal"/>
    <tableColumn id="8" xr3:uid="{00000000-0010-0000-1000-000008000000}" name="KG VOLUME" dataDxfId="547" dataCellStyle="Normal"/>
    <tableColumn id="19" xr3:uid="{00000000-0010-0000-1000-000013000000}" name="PEMBULATAN" dataDxfId="54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le22457891011234567891011121314151617181920" displayName="Table22457891011234567891011121314151617181920" ref="C2:N35" totalsRowShown="0" headerRowDxfId="545" dataDxfId="543" headerRowBorderDxfId="544">
  <tableColumns count="12">
    <tableColumn id="1" xr3:uid="{00000000-0010-0000-1100-000001000000}" name="NOMOR" dataDxfId="542" dataCellStyle="Normal"/>
    <tableColumn id="3" xr3:uid="{00000000-0010-0000-1100-000003000000}" name="TUJUAN" dataDxfId="541" dataCellStyle="Normal"/>
    <tableColumn id="16" xr3:uid="{00000000-0010-0000-1100-000010000000}" name="Pick Up" dataDxfId="540"/>
    <tableColumn id="14" xr3:uid="{00000000-0010-0000-1100-00000E000000}" name="KAPAL" dataDxfId="539"/>
    <tableColumn id="15" xr3:uid="{00000000-0010-0000-1100-00000F000000}" name="ETD Kapal" dataDxfId="538"/>
    <tableColumn id="10" xr3:uid="{00000000-0010-0000-1100-00000A000000}" name="KETERANGAN" dataDxfId="537" dataCellStyle="Normal"/>
    <tableColumn id="5" xr3:uid="{00000000-0010-0000-1100-000005000000}" name="P" dataDxfId="536" dataCellStyle="Normal"/>
    <tableColumn id="6" xr3:uid="{00000000-0010-0000-1100-000006000000}" name="L" dataDxfId="535" dataCellStyle="Normal"/>
    <tableColumn id="7" xr3:uid="{00000000-0010-0000-1100-000007000000}" name="T" dataDxfId="534" dataCellStyle="Normal"/>
    <tableColumn id="4" xr3:uid="{00000000-0010-0000-1100-000004000000}" name="ACT KG" dataDxfId="533" dataCellStyle="Normal"/>
    <tableColumn id="8" xr3:uid="{00000000-0010-0000-1100-000008000000}" name="KG VOLUME" dataDxfId="532" dataCellStyle="Normal"/>
    <tableColumn id="19" xr3:uid="{00000000-0010-0000-1100-000013000000}" name="PEMBULATAN" dataDxfId="531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le2245789101123456789101112131415161718192021" displayName="Table2245789101123456789101112131415161718192021" ref="C2:N25" totalsRowShown="0" headerRowDxfId="530" dataDxfId="528" headerRowBorderDxfId="529">
  <tableColumns count="12">
    <tableColumn id="1" xr3:uid="{00000000-0010-0000-1200-000001000000}" name="NOMOR" dataDxfId="527" dataCellStyle="Normal"/>
    <tableColumn id="3" xr3:uid="{00000000-0010-0000-1200-000003000000}" name="TUJUAN" dataDxfId="526" dataCellStyle="Normal"/>
    <tableColumn id="16" xr3:uid="{00000000-0010-0000-1200-000010000000}" name="Pick Up" dataDxfId="525"/>
    <tableColumn id="14" xr3:uid="{00000000-0010-0000-1200-00000E000000}" name="KAPAL" dataDxfId="524"/>
    <tableColumn id="15" xr3:uid="{00000000-0010-0000-1200-00000F000000}" name="ETD Kapal" dataDxfId="523"/>
    <tableColumn id="10" xr3:uid="{00000000-0010-0000-1200-00000A000000}" name="KETERANGAN" dataDxfId="522" dataCellStyle="Normal"/>
    <tableColumn id="5" xr3:uid="{00000000-0010-0000-1200-000005000000}" name="P" dataDxfId="521" dataCellStyle="Normal"/>
    <tableColumn id="6" xr3:uid="{00000000-0010-0000-1200-000006000000}" name="L" dataDxfId="520" dataCellStyle="Normal"/>
    <tableColumn id="7" xr3:uid="{00000000-0010-0000-1200-000007000000}" name="T" dataDxfId="519" dataCellStyle="Normal"/>
    <tableColumn id="4" xr3:uid="{00000000-0010-0000-1200-000004000000}" name="ACT KG" dataDxfId="518" dataCellStyle="Normal"/>
    <tableColumn id="8" xr3:uid="{00000000-0010-0000-1200-000008000000}" name="KG VOLUME" dataDxfId="517" dataCellStyle="Normal"/>
    <tableColumn id="19" xr3:uid="{00000000-0010-0000-1200-000013000000}" name="PEMBULATAN" dataDxfId="516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e224578910112345678910111213141516171819202122" displayName="Table224578910112345678910111213141516171819202122" ref="C2:N85" totalsRowShown="0" headerRowDxfId="515" dataDxfId="513" headerRowBorderDxfId="514">
  <tableColumns count="12">
    <tableColumn id="1" xr3:uid="{00000000-0010-0000-1300-000001000000}" name="NOMOR" dataDxfId="512" dataCellStyle="Normal"/>
    <tableColumn id="3" xr3:uid="{00000000-0010-0000-1300-000003000000}" name="TUJUAN" dataDxfId="511" dataCellStyle="Normal"/>
    <tableColumn id="16" xr3:uid="{00000000-0010-0000-1300-000010000000}" name="Pick Up" dataDxfId="510"/>
    <tableColumn id="14" xr3:uid="{00000000-0010-0000-1300-00000E000000}" name="KAPAL" dataDxfId="509"/>
    <tableColumn id="15" xr3:uid="{00000000-0010-0000-1300-00000F000000}" name="ETD Kapal" dataDxfId="508"/>
    <tableColumn id="10" xr3:uid="{00000000-0010-0000-1300-00000A000000}" name="KETERANGAN" dataDxfId="507" dataCellStyle="Normal"/>
    <tableColumn id="5" xr3:uid="{00000000-0010-0000-1300-000005000000}" name="P" dataDxfId="506" dataCellStyle="Normal"/>
    <tableColumn id="6" xr3:uid="{00000000-0010-0000-1300-000006000000}" name="L" dataDxfId="505" dataCellStyle="Normal"/>
    <tableColumn id="7" xr3:uid="{00000000-0010-0000-1300-000007000000}" name="T" dataDxfId="504" dataCellStyle="Normal"/>
    <tableColumn id="4" xr3:uid="{00000000-0010-0000-1300-000004000000}" name="ACT KG" dataDxfId="503" dataCellStyle="Normal"/>
    <tableColumn id="8" xr3:uid="{00000000-0010-0000-1300-000008000000}" name="KG VOLUME" dataDxfId="502" dataCellStyle="Normal"/>
    <tableColumn id="19" xr3:uid="{00000000-0010-0000-1300-000013000000}" name="PEMBULATAN" dataDxfId="501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4000000}" name="Table22457891011234567891011121314151617181920212223" displayName="Table22457891011234567891011121314151617181920212223" ref="C2:N19" totalsRowShown="0" headerRowDxfId="500" dataDxfId="498" headerRowBorderDxfId="499">
  <tableColumns count="12">
    <tableColumn id="1" xr3:uid="{00000000-0010-0000-1400-000001000000}" name="NOMOR" dataDxfId="497" dataCellStyle="Normal"/>
    <tableColumn id="3" xr3:uid="{00000000-0010-0000-1400-000003000000}" name="TUJUAN" dataDxfId="496" dataCellStyle="Normal"/>
    <tableColumn id="16" xr3:uid="{00000000-0010-0000-1400-000010000000}" name="Pick Up" dataDxfId="495"/>
    <tableColumn id="14" xr3:uid="{00000000-0010-0000-1400-00000E000000}" name="KAPAL" dataDxfId="494"/>
    <tableColumn id="15" xr3:uid="{00000000-0010-0000-1400-00000F000000}" name="ETD Kapal" dataDxfId="493"/>
    <tableColumn id="10" xr3:uid="{00000000-0010-0000-1400-00000A000000}" name="KETERANGAN" dataDxfId="492" dataCellStyle="Normal"/>
    <tableColumn id="5" xr3:uid="{00000000-0010-0000-1400-000005000000}" name="P" dataDxfId="491" dataCellStyle="Normal"/>
    <tableColumn id="6" xr3:uid="{00000000-0010-0000-1400-000006000000}" name="L" dataDxfId="490" dataCellStyle="Normal"/>
    <tableColumn id="7" xr3:uid="{00000000-0010-0000-1400-000007000000}" name="T" dataDxfId="489" dataCellStyle="Normal"/>
    <tableColumn id="4" xr3:uid="{00000000-0010-0000-1400-000004000000}" name="ACT KG" dataDxfId="488" dataCellStyle="Normal"/>
    <tableColumn id="8" xr3:uid="{00000000-0010-0000-1400-000008000000}" name="KG VOLUME" dataDxfId="487" dataCellStyle="Normal"/>
    <tableColumn id="19" xr3:uid="{00000000-0010-0000-1400-000013000000}" name="PEMBULATAN" dataDxfId="486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5000000}" name="Table2245789101123456789101112131415161718192021222324" displayName="Table2245789101123456789101112131415161718192021222324" ref="C2:N16" totalsRowShown="0" headerRowDxfId="485" dataDxfId="483" headerRowBorderDxfId="484">
  <tableColumns count="12">
    <tableColumn id="1" xr3:uid="{00000000-0010-0000-1500-000001000000}" name="NOMOR" dataDxfId="482" dataCellStyle="Normal"/>
    <tableColumn id="3" xr3:uid="{00000000-0010-0000-1500-000003000000}" name="TUJUAN" dataDxfId="481" dataCellStyle="Normal"/>
    <tableColumn id="16" xr3:uid="{00000000-0010-0000-1500-000010000000}" name="Pick Up" dataDxfId="480"/>
    <tableColumn id="14" xr3:uid="{00000000-0010-0000-1500-00000E000000}" name="KAPAL" dataDxfId="479"/>
    <tableColumn id="15" xr3:uid="{00000000-0010-0000-1500-00000F000000}" name="ETD Kapal" dataDxfId="478"/>
    <tableColumn id="10" xr3:uid="{00000000-0010-0000-1500-00000A000000}" name="KETERANGAN" dataDxfId="477" dataCellStyle="Normal"/>
    <tableColumn id="5" xr3:uid="{00000000-0010-0000-1500-000005000000}" name="P" dataDxfId="476" dataCellStyle="Normal"/>
    <tableColumn id="6" xr3:uid="{00000000-0010-0000-1500-000006000000}" name="L" dataDxfId="475" dataCellStyle="Normal"/>
    <tableColumn id="7" xr3:uid="{00000000-0010-0000-1500-000007000000}" name="T" dataDxfId="474" dataCellStyle="Normal"/>
    <tableColumn id="4" xr3:uid="{00000000-0010-0000-1500-000004000000}" name="ACT KG" dataDxfId="473" dataCellStyle="Normal"/>
    <tableColumn id="8" xr3:uid="{00000000-0010-0000-1500-000008000000}" name="KG VOLUME" dataDxfId="472" dataCellStyle="Normal"/>
    <tableColumn id="19" xr3:uid="{00000000-0010-0000-1500-000013000000}" name="PEMBULATAN" dataDxfId="47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224578910112345" displayName="Table224578910112345" ref="C2:N37" totalsRowShown="0" headerRowDxfId="740" dataDxfId="738" headerRowBorderDxfId="739">
  <tableColumns count="12">
    <tableColumn id="1" xr3:uid="{00000000-0010-0000-0200-000001000000}" name="NOMOR" dataDxfId="737" dataCellStyle="Normal"/>
    <tableColumn id="3" xr3:uid="{00000000-0010-0000-0200-000003000000}" name="TUJUAN" dataDxfId="736" dataCellStyle="Normal"/>
    <tableColumn id="16" xr3:uid="{00000000-0010-0000-0200-000010000000}" name="Pick Up" dataDxfId="735"/>
    <tableColumn id="14" xr3:uid="{00000000-0010-0000-0200-00000E000000}" name="KAPAL" dataDxfId="734"/>
    <tableColumn id="15" xr3:uid="{00000000-0010-0000-0200-00000F000000}" name="ETD Kapal" dataDxfId="733"/>
    <tableColumn id="10" xr3:uid="{00000000-0010-0000-0200-00000A000000}" name="KETERANGAN" dataDxfId="732" dataCellStyle="Normal"/>
    <tableColumn id="5" xr3:uid="{00000000-0010-0000-0200-000005000000}" name="P" dataDxfId="731" dataCellStyle="Normal"/>
    <tableColumn id="6" xr3:uid="{00000000-0010-0000-0200-000006000000}" name="L" dataDxfId="730" dataCellStyle="Normal"/>
    <tableColumn id="7" xr3:uid="{00000000-0010-0000-0200-000007000000}" name="T" dataDxfId="729" dataCellStyle="Normal"/>
    <tableColumn id="4" xr3:uid="{00000000-0010-0000-0200-000004000000}" name="ACT KG" dataDxfId="728" dataCellStyle="Normal"/>
    <tableColumn id="8" xr3:uid="{00000000-0010-0000-0200-000008000000}" name="KG VOLUME" dataDxfId="727" dataCellStyle="Normal"/>
    <tableColumn id="19" xr3:uid="{00000000-0010-0000-0200-000013000000}" name="PEMBULATAN" dataDxfId="726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Table224578910112345678910111213141516171819202122232425" displayName="Table224578910112345678910111213141516171819202122232425" ref="C2:N87" totalsRowShown="0" headerRowDxfId="470" dataDxfId="468" headerRowBorderDxfId="469">
  <tableColumns count="12">
    <tableColumn id="1" xr3:uid="{00000000-0010-0000-1600-000001000000}" name="NOMOR" dataDxfId="467" dataCellStyle="Normal"/>
    <tableColumn id="3" xr3:uid="{00000000-0010-0000-1600-000003000000}" name="TUJUAN" dataDxfId="466" dataCellStyle="Normal"/>
    <tableColumn id="16" xr3:uid="{00000000-0010-0000-1600-000010000000}" name="Pick Up" dataDxfId="465"/>
    <tableColumn id="14" xr3:uid="{00000000-0010-0000-1600-00000E000000}" name="KAPAL" dataDxfId="464"/>
    <tableColumn id="15" xr3:uid="{00000000-0010-0000-1600-00000F000000}" name="ETD Kapal" dataDxfId="463"/>
    <tableColumn id="10" xr3:uid="{00000000-0010-0000-1600-00000A000000}" name="KETERANGAN" dataDxfId="462" dataCellStyle="Normal"/>
    <tableColumn id="5" xr3:uid="{00000000-0010-0000-1600-000005000000}" name="P" dataDxfId="461" dataCellStyle="Normal"/>
    <tableColumn id="6" xr3:uid="{00000000-0010-0000-1600-000006000000}" name="L" dataDxfId="460" dataCellStyle="Normal"/>
    <tableColumn id="7" xr3:uid="{00000000-0010-0000-1600-000007000000}" name="T" dataDxfId="459" dataCellStyle="Normal"/>
    <tableColumn id="4" xr3:uid="{00000000-0010-0000-1600-000004000000}" name="ACT KG" dataDxfId="458" dataCellStyle="Normal"/>
    <tableColumn id="8" xr3:uid="{00000000-0010-0000-1600-000008000000}" name="KG VOLUME" dataDxfId="457" dataCellStyle="Normal"/>
    <tableColumn id="19" xr3:uid="{00000000-0010-0000-1600-000013000000}" name="PEMBULATAN" dataDxfId="456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7000000}" name="Table22457891011234567891011121314151617181920212223242526" displayName="Table22457891011234567891011121314151617181920212223242526" ref="C2:N39" totalsRowShown="0" headerRowDxfId="455" dataDxfId="453" headerRowBorderDxfId="454">
  <tableColumns count="12">
    <tableColumn id="1" xr3:uid="{00000000-0010-0000-1700-000001000000}" name="NOMOR" dataDxfId="452" dataCellStyle="Normal"/>
    <tableColumn id="3" xr3:uid="{00000000-0010-0000-1700-000003000000}" name="TUJUAN" dataDxfId="451" dataCellStyle="Normal"/>
    <tableColumn id="16" xr3:uid="{00000000-0010-0000-1700-000010000000}" name="Pick Up" dataDxfId="450"/>
    <tableColumn id="14" xr3:uid="{00000000-0010-0000-1700-00000E000000}" name="KAPAL" dataDxfId="449"/>
    <tableColumn id="15" xr3:uid="{00000000-0010-0000-1700-00000F000000}" name="ETD Kapal" dataDxfId="448"/>
    <tableColumn id="10" xr3:uid="{00000000-0010-0000-1700-00000A000000}" name="KETERANGAN" dataDxfId="447" dataCellStyle="Normal"/>
    <tableColumn id="5" xr3:uid="{00000000-0010-0000-1700-000005000000}" name="P" dataDxfId="446" dataCellStyle="Normal"/>
    <tableColumn id="6" xr3:uid="{00000000-0010-0000-1700-000006000000}" name="L" dataDxfId="445" dataCellStyle="Normal"/>
    <tableColumn id="7" xr3:uid="{00000000-0010-0000-1700-000007000000}" name="T" dataDxfId="444" dataCellStyle="Normal"/>
    <tableColumn id="4" xr3:uid="{00000000-0010-0000-1700-000004000000}" name="ACT KG" dataDxfId="443" dataCellStyle="Normal"/>
    <tableColumn id="8" xr3:uid="{00000000-0010-0000-1700-000008000000}" name="KG VOLUME" dataDxfId="442" dataCellStyle="Normal"/>
    <tableColumn id="19" xr3:uid="{00000000-0010-0000-1700-000013000000}" name="PEMBULATAN" dataDxfId="441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8000000}" name="Table2245789101123456789101112131415161718192021222324252627" displayName="Table2245789101123456789101112131415161718192021222324252627" ref="C2:N29" totalsRowShown="0" headerRowDxfId="440" dataDxfId="438" headerRowBorderDxfId="439">
  <tableColumns count="12">
    <tableColumn id="1" xr3:uid="{00000000-0010-0000-1800-000001000000}" name="NOMOR" dataDxfId="437" dataCellStyle="Normal"/>
    <tableColumn id="3" xr3:uid="{00000000-0010-0000-1800-000003000000}" name="TUJUAN" dataDxfId="436" dataCellStyle="Normal"/>
    <tableColumn id="16" xr3:uid="{00000000-0010-0000-1800-000010000000}" name="Pick Up" dataDxfId="435"/>
    <tableColumn id="14" xr3:uid="{00000000-0010-0000-1800-00000E000000}" name="KAPAL" dataDxfId="434"/>
    <tableColumn id="15" xr3:uid="{00000000-0010-0000-1800-00000F000000}" name="ETD Kapal" dataDxfId="433"/>
    <tableColumn id="10" xr3:uid="{00000000-0010-0000-1800-00000A000000}" name="KETERANGAN" dataDxfId="432" dataCellStyle="Normal"/>
    <tableColumn id="5" xr3:uid="{00000000-0010-0000-1800-000005000000}" name="P" dataDxfId="431" dataCellStyle="Normal"/>
    <tableColumn id="6" xr3:uid="{00000000-0010-0000-1800-000006000000}" name="L" dataDxfId="430" dataCellStyle="Normal"/>
    <tableColumn id="7" xr3:uid="{00000000-0010-0000-1800-000007000000}" name="T" dataDxfId="429" dataCellStyle="Normal"/>
    <tableColumn id="4" xr3:uid="{00000000-0010-0000-1800-000004000000}" name="ACT KG" dataDxfId="428" dataCellStyle="Normal"/>
    <tableColumn id="8" xr3:uid="{00000000-0010-0000-1800-000008000000}" name="KG VOLUME" dataDxfId="427" dataCellStyle="Normal"/>
    <tableColumn id="19" xr3:uid="{00000000-0010-0000-1800-000013000000}" name="PEMBULATAN" dataDxfId="426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9000000}" name="Table224578910112345678910111213141516171819202122232425262728" displayName="Table224578910112345678910111213141516171819202122232425262728" ref="C2:N38" totalsRowShown="0" headerRowDxfId="425" dataDxfId="423" headerRowBorderDxfId="424">
  <tableColumns count="12">
    <tableColumn id="1" xr3:uid="{00000000-0010-0000-1900-000001000000}" name="NOMOR" dataDxfId="422" dataCellStyle="Normal"/>
    <tableColumn id="3" xr3:uid="{00000000-0010-0000-1900-000003000000}" name="TUJUAN" dataDxfId="421" dataCellStyle="Normal"/>
    <tableColumn id="16" xr3:uid="{00000000-0010-0000-1900-000010000000}" name="Pick Up" dataDxfId="420"/>
    <tableColumn id="14" xr3:uid="{00000000-0010-0000-1900-00000E000000}" name="KAPAL" dataDxfId="419"/>
    <tableColumn id="15" xr3:uid="{00000000-0010-0000-1900-00000F000000}" name="ETD Kapal" dataDxfId="418"/>
    <tableColumn id="10" xr3:uid="{00000000-0010-0000-1900-00000A000000}" name="KETERANGAN" dataDxfId="417" dataCellStyle="Normal"/>
    <tableColumn id="5" xr3:uid="{00000000-0010-0000-1900-000005000000}" name="P" dataDxfId="416" dataCellStyle="Normal"/>
    <tableColumn id="6" xr3:uid="{00000000-0010-0000-1900-000006000000}" name="L" dataDxfId="415" dataCellStyle="Normal"/>
    <tableColumn id="7" xr3:uid="{00000000-0010-0000-1900-000007000000}" name="T" dataDxfId="414" dataCellStyle="Normal"/>
    <tableColumn id="4" xr3:uid="{00000000-0010-0000-1900-000004000000}" name="ACT KG" dataDxfId="413" dataCellStyle="Normal"/>
    <tableColumn id="8" xr3:uid="{00000000-0010-0000-1900-000008000000}" name="KG VOLUME" dataDxfId="412" dataCellStyle="Normal"/>
    <tableColumn id="19" xr3:uid="{00000000-0010-0000-1900-000013000000}" name="PEMBULATAN" dataDxfId="411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A000000}" name="Table2245789101123456789101112131415161718192021222324252627283" displayName="Table2245789101123456789101112131415161718192021222324252627283" ref="C2:N31" totalsRowShown="0" headerRowDxfId="410" dataDxfId="408" headerRowBorderDxfId="409">
  <tableColumns count="12">
    <tableColumn id="1" xr3:uid="{00000000-0010-0000-1A00-000001000000}" name="NOMOR" dataDxfId="407" dataCellStyle="Normal"/>
    <tableColumn id="3" xr3:uid="{00000000-0010-0000-1A00-000003000000}" name="TUJUAN" dataDxfId="406" dataCellStyle="Normal"/>
    <tableColumn id="16" xr3:uid="{00000000-0010-0000-1A00-000010000000}" name="Pick Up" dataDxfId="405"/>
    <tableColumn id="14" xr3:uid="{00000000-0010-0000-1A00-00000E000000}" name="KAPAL" dataDxfId="404"/>
    <tableColumn id="15" xr3:uid="{00000000-0010-0000-1A00-00000F000000}" name="ETD Kapal" dataDxfId="403"/>
    <tableColumn id="10" xr3:uid="{00000000-0010-0000-1A00-00000A000000}" name="KETERANGAN" dataDxfId="402" dataCellStyle="Normal"/>
    <tableColumn id="5" xr3:uid="{00000000-0010-0000-1A00-000005000000}" name="P" dataDxfId="401" dataCellStyle="Normal"/>
    <tableColumn id="6" xr3:uid="{00000000-0010-0000-1A00-000006000000}" name="L" dataDxfId="400" dataCellStyle="Normal"/>
    <tableColumn id="7" xr3:uid="{00000000-0010-0000-1A00-000007000000}" name="T" dataDxfId="399" dataCellStyle="Normal"/>
    <tableColumn id="4" xr3:uid="{00000000-0010-0000-1A00-000004000000}" name="ACT KG" dataDxfId="398" dataCellStyle="Normal"/>
    <tableColumn id="8" xr3:uid="{00000000-0010-0000-1A00-000008000000}" name="KG VOLUME" dataDxfId="52" dataCellStyle="Normal"/>
    <tableColumn id="19" xr3:uid="{00000000-0010-0000-1A00-000013000000}" name="PEMBULATAN" dataDxfId="51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24578910112345678910111213141516171819202122232425262728329" displayName="Table224578910112345678910111213141516171819202122232425262728329" ref="C2:N93" totalsRowShown="0" headerRowDxfId="397" dataDxfId="395" headerRowBorderDxfId="396">
  <tableColumns count="12">
    <tableColumn id="1" xr3:uid="{00000000-0010-0000-1B00-000001000000}" name="NOMOR" dataDxfId="394" dataCellStyle="Normal"/>
    <tableColumn id="3" xr3:uid="{00000000-0010-0000-1B00-000003000000}" name="TUJUAN" dataDxfId="393" dataCellStyle="Normal"/>
    <tableColumn id="16" xr3:uid="{00000000-0010-0000-1B00-000010000000}" name="Pick Up" dataDxfId="392"/>
    <tableColumn id="14" xr3:uid="{00000000-0010-0000-1B00-00000E000000}" name="KAPAL" dataDxfId="391"/>
    <tableColumn id="15" xr3:uid="{00000000-0010-0000-1B00-00000F000000}" name="ETD Kapal" dataDxfId="390"/>
    <tableColumn id="10" xr3:uid="{00000000-0010-0000-1B00-00000A000000}" name="KETERANGAN" dataDxfId="389" dataCellStyle="Normal"/>
    <tableColumn id="5" xr3:uid="{00000000-0010-0000-1B00-000005000000}" name="P" dataDxfId="388" dataCellStyle="Normal"/>
    <tableColumn id="6" xr3:uid="{00000000-0010-0000-1B00-000006000000}" name="L" dataDxfId="387" dataCellStyle="Normal"/>
    <tableColumn id="7" xr3:uid="{00000000-0010-0000-1B00-000007000000}" name="T" dataDxfId="386" dataCellStyle="Normal"/>
    <tableColumn id="4" xr3:uid="{00000000-0010-0000-1B00-000004000000}" name="ACT KG" dataDxfId="385" dataCellStyle="Normal"/>
    <tableColumn id="8" xr3:uid="{00000000-0010-0000-1B00-000008000000}" name="KG VOLUME" dataDxfId="384" dataCellStyle="Normal"/>
    <tableColumn id="19" xr3:uid="{00000000-0010-0000-1B00-000013000000}" name="PEMBULATAN" dataDxfId="383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C000000}" name="Table22457891011234567891011121314151617181920212223242526272832945" displayName="Table22457891011234567891011121314151617181920212223242526272832945" ref="C2:N31" totalsRowShown="0" headerRowDxfId="382" dataDxfId="380" headerRowBorderDxfId="381">
  <tableColumns count="12">
    <tableColumn id="1" xr3:uid="{00000000-0010-0000-1C00-000001000000}" name="NOMOR" dataDxfId="379" dataCellStyle="Normal"/>
    <tableColumn id="3" xr3:uid="{00000000-0010-0000-1C00-000003000000}" name="TUJUAN" dataDxfId="378" dataCellStyle="Normal"/>
    <tableColumn id="16" xr3:uid="{00000000-0010-0000-1C00-000010000000}" name="Pick Up" dataDxfId="377"/>
    <tableColumn id="14" xr3:uid="{00000000-0010-0000-1C00-00000E000000}" name="KAPAL" dataDxfId="376"/>
    <tableColumn id="15" xr3:uid="{00000000-0010-0000-1C00-00000F000000}" name="ETD Kapal" dataDxfId="375"/>
    <tableColumn id="10" xr3:uid="{00000000-0010-0000-1C00-00000A000000}" name="KETERANGAN" dataDxfId="374" dataCellStyle="Normal"/>
    <tableColumn id="5" xr3:uid="{00000000-0010-0000-1C00-000005000000}" name="P" dataDxfId="373" dataCellStyle="Normal"/>
    <tableColumn id="6" xr3:uid="{00000000-0010-0000-1C00-000006000000}" name="L" dataDxfId="372" dataCellStyle="Normal"/>
    <tableColumn id="7" xr3:uid="{00000000-0010-0000-1C00-000007000000}" name="T" dataDxfId="371" dataCellStyle="Normal"/>
    <tableColumn id="4" xr3:uid="{00000000-0010-0000-1C00-000004000000}" name="ACT KG" dataDxfId="370" dataCellStyle="Normal"/>
    <tableColumn id="8" xr3:uid="{00000000-0010-0000-1C00-000008000000}" name="KG VOLUME" dataDxfId="369" dataCellStyle="Normal"/>
    <tableColumn id="19" xr3:uid="{00000000-0010-0000-1C00-000013000000}" name="PEMBULATAN" dataDxfId="368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D000000}" name="Table22457891011234567891011121314151617181920212223242526272832930" displayName="Table22457891011234567891011121314151617181920212223242526272832930" ref="C2:N260" totalsRowShown="0" headerRowDxfId="367" dataDxfId="365" headerRowBorderDxfId="366">
  <tableColumns count="12">
    <tableColumn id="1" xr3:uid="{00000000-0010-0000-1D00-000001000000}" name="NOMOR" dataDxfId="364" dataCellStyle="Normal"/>
    <tableColumn id="3" xr3:uid="{00000000-0010-0000-1D00-000003000000}" name="TUJUAN" dataDxfId="363" dataCellStyle="Normal"/>
    <tableColumn id="16" xr3:uid="{00000000-0010-0000-1D00-000010000000}" name="Pick Up" dataDxfId="362"/>
    <tableColumn id="14" xr3:uid="{00000000-0010-0000-1D00-00000E000000}" name="KAPAL" dataDxfId="361"/>
    <tableColumn id="15" xr3:uid="{00000000-0010-0000-1D00-00000F000000}" name="ETD Kapal" dataDxfId="360"/>
    <tableColumn id="10" xr3:uid="{00000000-0010-0000-1D00-00000A000000}" name="KETERANGAN" dataDxfId="359" dataCellStyle="Normal"/>
    <tableColumn id="5" xr3:uid="{00000000-0010-0000-1D00-000005000000}" name="P" dataDxfId="358" dataCellStyle="Normal"/>
    <tableColumn id="6" xr3:uid="{00000000-0010-0000-1D00-000006000000}" name="L" dataDxfId="357" dataCellStyle="Normal"/>
    <tableColumn id="7" xr3:uid="{00000000-0010-0000-1D00-000007000000}" name="T" dataDxfId="356" dataCellStyle="Normal"/>
    <tableColumn id="4" xr3:uid="{00000000-0010-0000-1D00-000004000000}" name="ACT KG" dataDxfId="355" dataCellStyle="Normal"/>
    <tableColumn id="8" xr3:uid="{00000000-0010-0000-1D00-000008000000}" name="KG VOLUME" dataDxfId="354" dataCellStyle="Normal"/>
    <tableColumn id="19" xr3:uid="{00000000-0010-0000-1D00-000013000000}" name="PEMBULATAN" dataDxfId="353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E000000}" name="Table2245789101123456789101112131415161718192021222324252627283293031" displayName="Table2245789101123456789101112131415161718192021222324252627283293031" ref="C2:N55" totalsRowShown="0" headerRowDxfId="352" dataDxfId="350" headerRowBorderDxfId="351">
  <tableColumns count="12">
    <tableColumn id="1" xr3:uid="{00000000-0010-0000-1E00-000001000000}" name="NOMOR" dataDxfId="349" dataCellStyle="Normal"/>
    <tableColumn id="3" xr3:uid="{00000000-0010-0000-1E00-000003000000}" name="TUJUAN" dataDxfId="348" dataCellStyle="Normal"/>
    <tableColumn id="16" xr3:uid="{00000000-0010-0000-1E00-000010000000}" name="Pick Up" dataDxfId="347"/>
    <tableColumn id="14" xr3:uid="{00000000-0010-0000-1E00-00000E000000}" name="KAPAL" dataDxfId="346"/>
    <tableColumn id="15" xr3:uid="{00000000-0010-0000-1E00-00000F000000}" name="ETD Kapal" dataDxfId="345"/>
    <tableColumn id="10" xr3:uid="{00000000-0010-0000-1E00-00000A000000}" name="KETERANGAN" dataDxfId="344" dataCellStyle="Normal"/>
    <tableColumn id="5" xr3:uid="{00000000-0010-0000-1E00-000005000000}" name="P" dataDxfId="343" dataCellStyle="Normal"/>
    <tableColumn id="6" xr3:uid="{00000000-0010-0000-1E00-000006000000}" name="L" dataDxfId="342" dataCellStyle="Normal"/>
    <tableColumn id="7" xr3:uid="{00000000-0010-0000-1E00-000007000000}" name="T" dataDxfId="341" dataCellStyle="Normal"/>
    <tableColumn id="4" xr3:uid="{00000000-0010-0000-1E00-000004000000}" name="ACT KG" dataDxfId="340" dataCellStyle="Normal"/>
    <tableColumn id="8" xr3:uid="{00000000-0010-0000-1E00-000008000000}" name="KG VOLUME" dataDxfId="339" dataCellStyle="Normal"/>
    <tableColumn id="19" xr3:uid="{00000000-0010-0000-1E00-000013000000}" name="PEMBULATAN" dataDxfId="338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F000000}" name="Table224578910112345678910111213141516171819202122232425262728329303132" displayName="Table224578910112345678910111213141516171819202122232425262728329303132" ref="C2:N54" totalsRowShown="0" headerRowDxfId="337" dataDxfId="335" headerRowBorderDxfId="336">
  <tableColumns count="12">
    <tableColumn id="1" xr3:uid="{00000000-0010-0000-1F00-000001000000}" name="NOMOR" dataDxfId="334" dataCellStyle="Normal"/>
    <tableColumn id="3" xr3:uid="{00000000-0010-0000-1F00-000003000000}" name="TUJUAN" dataDxfId="333" dataCellStyle="Normal"/>
    <tableColumn id="16" xr3:uid="{00000000-0010-0000-1F00-000010000000}" name="Pick Up" dataDxfId="332"/>
    <tableColumn id="14" xr3:uid="{00000000-0010-0000-1F00-00000E000000}" name="KAPAL" dataDxfId="331"/>
    <tableColumn id="15" xr3:uid="{00000000-0010-0000-1F00-00000F000000}" name="ETD Kapal" dataDxfId="330"/>
    <tableColumn id="10" xr3:uid="{00000000-0010-0000-1F00-00000A000000}" name="KETERANGAN" dataDxfId="329" dataCellStyle="Normal"/>
    <tableColumn id="5" xr3:uid="{00000000-0010-0000-1F00-000005000000}" name="P" dataDxfId="328" dataCellStyle="Normal"/>
    <tableColumn id="6" xr3:uid="{00000000-0010-0000-1F00-000006000000}" name="L" dataDxfId="327" dataCellStyle="Normal"/>
    <tableColumn id="7" xr3:uid="{00000000-0010-0000-1F00-000007000000}" name="T" dataDxfId="326" dataCellStyle="Normal"/>
    <tableColumn id="4" xr3:uid="{00000000-0010-0000-1F00-000004000000}" name="ACT KG" dataDxfId="325" dataCellStyle="Normal"/>
    <tableColumn id="8" xr3:uid="{00000000-0010-0000-1F00-000008000000}" name="KG VOLUME" dataDxfId="324" dataCellStyle="Normal"/>
    <tableColumn id="19" xr3:uid="{00000000-0010-0000-1F00-000013000000}" name="PEMBULATAN" dataDxfId="323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245789101123456" displayName="Table2245789101123456" ref="C2:N42" totalsRowShown="0" headerRowDxfId="725" dataDxfId="723" headerRowBorderDxfId="724">
  <tableColumns count="12">
    <tableColumn id="1" xr3:uid="{00000000-0010-0000-0300-000001000000}" name="NOMOR" dataDxfId="722" dataCellStyle="Normal"/>
    <tableColumn id="3" xr3:uid="{00000000-0010-0000-0300-000003000000}" name="TUJUAN" dataDxfId="721" dataCellStyle="Normal"/>
    <tableColumn id="16" xr3:uid="{00000000-0010-0000-0300-000010000000}" name="Pick Up" dataDxfId="720"/>
    <tableColumn id="14" xr3:uid="{00000000-0010-0000-0300-00000E000000}" name="KAPAL" dataDxfId="719"/>
    <tableColumn id="15" xr3:uid="{00000000-0010-0000-0300-00000F000000}" name="ETD Kapal" dataDxfId="718"/>
    <tableColumn id="10" xr3:uid="{00000000-0010-0000-0300-00000A000000}" name="KETERANGAN" dataDxfId="717" dataCellStyle="Normal"/>
    <tableColumn id="5" xr3:uid="{00000000-0010-0000-0300-000005000000}" name="P" dataDxfId="716" dataCellStyle="Normal"/>
    <tableColumn id="6" xr3:uid="{00000000-0010-0000-0300-000006000000}" name="L" dataDxfId="715" dataCellStyle="Normal"/>
    <tableColumn id="7" xr3:uid="{00000000-0010-0000-0300-000007000000}" name="T" dataDxfId="714" dataCellStyle="Normal"/>
    <tableColumn id="4" xr3:uid="{00000000-0010-0000-0300-000004000000}" name="ACT KG" dataDxfId="713" dataCellStyle="Normal"/>
    <tableColumn id="8" xr3:uid="{00000000-0010-0000-0300-000008000000}" name="KG VOLUME" dataDxfId="712" dataCellStyle="Normal"/>
    <tableColumn id="19" xr3:uid="{00000000-0010-0000-0300-000013000000}" name="PEMBULATAN" dataDxfId="711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0000000}" name="Table22457891011234567891011121314151617181920212223242526272832930313233" displayName="Table22457891011234567891011121314151617181920212223242526272832930313233" ref="C2:N218" totalsRowShown="0" headerRowDxfId="322" dataDxfId="320" headerRowBorderDxfId="321">
  <tableColumns count="12">
    <tableColumn id="1" xr3:uid="{00000000-0010-0000-2000-000001000000}" name="NOMOR" dataDxfId="319" dataCellStyle="Normal"/>
    <tableColumn id="3" xr3:uid="{00000000-0010-0000-2000-000003000000}" name="TUJUAN" dataDxfId="318" dataCellStyle="Normal"/>
    <tableColumn id="16" xr3:uid="{00000000-0010-0000-2000-000010000000}" name="Pick Up" dataDxfId="317"/>
    <tableColumn id="14" xr3:uid="{00000000-0010-0000-2000-00000E000000}" name="KAPAL" dataDxfId="316"/>
    <tableColumn id="15" xr3:uid="{00000000-0010-0000-2000-00000F000000}" name="ETD Kapal" dataDxfId="315"/>
    <tableColumn id="10" xr3:uid="{00000000-0010-0000-2000-00000A000000}" name="KETERANGAN" dataDxfId="314" dataCellStyle="Normal"/>
    <tableColumn id="5" xr3:uid="{00000000-0010-0000-2000-000005000000}" name="P" dataDxfId="313" dataCellStyle="Normal"/>
    <tableColumn id="6" xr3:uid="{00000000-0010-0000-2000-000006000000}" name="L" dataDxfId="312" dataCellStyle="Normal"/>
    <tableColumn id="7" xr3:uid="{00000000-0010-0000-2000-000007000000}" name="T" dataDxfId="311" dataCellStyle="Normal"/>
    <tableColumn id="4" xr3:uid="{00000000-0010-0000-2000-000004000000}" name="ACT KG" dataDxfId="310" dataCellStyle="Normal"/>
    <tableColumn id="8" xr3:uid="{00000000-0010-0000-2000-000008000000}" name="KG VOLUME" dataDxfId="309" dataCellStyle="Normal"/>
    <tableColumn id="19" xr3:uid="{00000000-0010-0000-2000-000013000000}" name="PEMBULATAN" dataDxfId="308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1000000}" name="Table2245789101123456789101112131415161718192021222324252627283293031323334" displayName="Table2245789101123456789101112131415161718192021222324252627283293031323334" ref="C2:N39" totalsRowShown="0" headerRowDxfId="307" dataDxfId="305" headerRowBorderDxfId="306">
  <tableColumns count="12">
    <tableColumn id="1" xr3:uid="{00000000-0010-0000-2100-000001000000}" name="NOMOR" dataDxfId="304" dataCellStyle="Normal"/>
    <tableColumn id="3" xr3:uid="{00000000-0010-0000-2100-000003000000}" name="TUJUAN" dataDxfId="303" dataCellStyle="Normal"/>
    <tableColumn id="16" xr3:uid="{00000000-0010-0000-2100-000010000000}" name="Pick Up" dataDxfId="302"/>
    <tableColumn id="14" xr3:uid="{00000000-0010-0000-2100-00000E000000}" name="KAPAL" dataDxfId="301"/>
    <tableColumn id="15" xr3:uid="{00000000-0010-0000-2100-00000F000000}" name="ETD Kapal" dataDxfId="300"/>
    <tableColumn id="10" xr3:uid="{00000000-0010-0000-2100-00000A000000}" name="KETERANGAN" dataDxfId="299" dataCellStyle="Normal"/>
    <tableColumn id="5" xr3:uid="{00000000-0010-0000-2100-000005000000}" name="P" dataDxfId="298" dataCellStyle="Normal"/>
    <tableColumn id="6" xr3:uid="{00000000-0010-0000-2100-000006000000}" name="L" dataDxfId="297" dataCellStyle="Normal"/>
    <tableColumn id="7" xr3:uid="{00000000-0010-0000-2100-000007000000}" name="T" dataDxfId="296" dataCellStyle="Normal"/>
    <tableColumn id="4" xr3:uid="{00000000-0010-0000-2100-000004000000}" name="ACT KG" dataDxfId="295" dataCellStyle="Normal"/>
    <tableColumn id="8" xr3:uid="{00000000-0010-0000-2100-000008000000}" name="KG VOLUME" dataDxfId="294" dataCellStyle="Normal"/>
    <tableColumn id="19" xr3:uid="{00000000-0010-0000-2100-000013000000}" name="PEMBULATAN" dataDxfId="293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2000000}" name="Table224578910112345678910111213141516171819202122232425262728329303132333435" displayName="Table224578910112345678910111213141516171819202122232425262728329303132333435" ref="C2:N28" totalsRowShown="0" headerRowDxfId="292" dataDxfId="290" headerRowBorderDxfId="291">
  <tableColumns count="12">
    <tableColumn id="1" xr3:uid="{00000000-0010-0000-2200-000001000000}" name="NOMOR" dataDxfId="289" dataCellStyle="Normal"/>
    <tableColumn id="3" xr3:uid="{00000000-0010-0000-2200-000003000000}" name="TUJUAN" dataDxfId="288" dataCellStyle="Normal"/>
    <tableColumn id="16" xr3:uid="{00000000-0010-0000-2200-000010000000}" name="Pick Up" dataDxfId="287"/>
    <tableColumn id="14" xr3:uid="{00000000-0010-0000-2200-00000E000000}" name="KAPAL" dataDxfId="286"/>
    <tableColumn id="15" xr3:uid="{00000000-0010-0000-2200-00000F000000}" name="ETD Kapal" dataDxfId="285"/>
    <tableColumn id="10" xr3:uid="{00000000-0010-0000-2200-00000A000000}" name="KETERANGAN" dataDxfId="284" dataCellStyle="Normal"/>
    <tableColumn id="5" xr3:uid="{00000000-0010-0000-2200-000005000000}" name="P" dataDxfId="283" dataCellStyle="Normal"/>
    <tableColumn id="6" xr3:uid="{00000000-0010-0000-2200-000006000000}" name="L" dataDxfId="282" dataCellStyle="Normal"/>
    <tableColumn id="7" xr3:uid="{00000000-0010-0000-2200-000007000000}" name="T" dataDxfId="281" dataCellStyle="Normal"/>
    <tableColumn id="4" xr3:uid="{00000000-0010-0000-2200-000004000000}" name="ACT KG" dataDxfId="280" dataCellStyle="Normal"/>
    <tableColumn id="8" xr3:uid="{00000000-0010-0000-2200-000008000000}" name="KG VOLUME" dataDxfId="279" dataCellStyle="Normal"/>
    <tableColumn id="19" xr3:uid="{00000000-0010-0000-2200-000013000000}" name="PEMBULATAN" dataDxfId="278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3000000}" name="Table22457891011234567891011121314151617181920212223242526272832930313233343536" displayName="Table22457891011234567891011121314151617181920212223242526272832930313233343536" ref="C2:N96" totalsRowShown="0" headerRowDxfId="277" dataDxfId="275" headerRowBorderDxfId="276">
  <tableColumns count="12">
    <tableColumn id="1" xr3:uid="{00000000-0010-0000-2300-000001000000}" name="NOMOR" dataDxfId="274" dataCellStyle="Normal"/>
    <tableColumn id="3" xr3:uid="{00000000-0010-0000-2300-000003000000}" name="TUJUAN" dataDxfId="273" dataCellStyle="Normal"/>
    <tableColumn id="16" xr3:uid="{00000000-0010-0000-2300-000010000000}" name="Pick Up" dataDxfId="272"/>
    <tableColumn id="14" xr3:uid="{00000000-0010-0000-2300-00000E000000}" name="KAPAL" dataDxfId="271"/>
    <tableColumn id="15" xr3:uid="{00000000-0010-0000-2300-00000F000000}" name="ETD Kapal" dataDxfId="270"/>
    <tableColumn id="10" xr3:uid="{00000000-0010-0000-2300-00000A000000}" name="KETERANGAN" dataDxfId="269" dataCellStyle="Normal"/>
    <tableColumn id="5" xr3:uid="{00000000-0010-0000-2300-000005000000}" name="P" dataDxfId="268" dataCellStyle="Normal"/>
    <tableColumn id="6" xr3:uid="{00000000-0010-0000-2300-000006000000}" name="L" dataDxfId="267" dataCellStyle="Normal"/>
    <tableColumn id="7" xr3:uid="{00000000-0010-0000-2300-000007000000}" name="T" dataDxfId="266" dataCellStyle="Normal"/>
    <tableColumn id="4" xr3:uid="{00000000-0010-0000-2300-000004000000}" name="ACT KG" dataDxfId="265" dataCellStyle="Normal"/>
    <tableColumn id="8" xr3:uid="{00000000-0010-0000-2300-000008000000}" name="KG VOLUME" dataDxfId="264" dataCellStyle="Normal"/>
    <tableColumn id="19" xr3:uid="{00000000-0010-0000-2300-000013000000}" name="PEMBULATAN" dataDxfId="263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4000000}" name="Table2245789101123456789101112131415161718192021222324252627283293031323334353637" displayName="Table2245789101123456789101112131415161718192021222324252627283293031323334353637" ref="C2:N74" totalsRowShown="0" headerRowDxfId="262" dataDxfId="260" headerRowBorderDxfId="261">
  <tableColumns count="12">
    <tableColumn id="1" xr3:uid="{00000000-0010-0000-2400-000001000000}" name="NOMOR" dataDxfId="259" dataCellStyle="Normal"/>
    <tableColumn id="3" xr3:uid="{00000000-0010-0000-2400-000003000000}" name="TUJUAN" dataDxfId="258" dataCellStyle="Normal"/>
    <tableColumn id="16" xr3:uid="{00000000-0010-0000-2400-000010000000}" name="Pick Up" dataDxfId="257"/>
    <tableColumn id="14" xr3:uid="{00000000-0010-0000-2400-00000E000000}" name="KAPAL" dataDxfId="256"/>
    <tableColumn id="15" xr3:uid="{00000000-0010-0000-2400-00000F000000}" name="ETD Kapal" dataDxfId="255"/>
    <tableColumn id="10" xr3:uid="{00000000-0010-0000-2400-00000A000000}" name="KETERANGAN" dataDxfId="254" dataCellStyle="Normal"/>
    <tableColumn id="5" xr3:uid="{00000000-0010-0000-2400-000005000000}" name="P" dataDxfId="253" dataCellStyle="Normal"/>
    <tableColumn id="6" xr3:uid="{00000000-0010-0000-2400-000006000000}" name="L" dataDxfId="252" dataCellStyle="Normal"/>
    <tableColumn id="7" xr3:uid="{00000000-0010-0000-2400-000007000000}" name="T" dataDxfId="251" dataCellStyle="Normal"/>
    <tableColumn id="4" xr3:uid="{00000000-0010-0000-2400-000004000000}" name="ACT KG" dataDxfId="250" dataCellStyle="Normal"/>
    <tableColumn id="8" xr3:uid="{00000000-0010-0000-2400-000008000000}" name="KG VOLUME" dataDxfId="249" dataCellStyle="Normal"/>
    <tableColumn id="19" xr3:uid="{00000000-0010-0000-2400-000013000000}" name="PEMBULATAN" dataDxfId="248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5000000}" name="Table224578910112345678910111213141516171819202122232425262728329303132333435363738" displayName="Table224578910112345678910111213141516171819202122232425262728329303132333435363738" ref="C2:N62" totalsRowShown="0" headerRowDxfId="247" dataDxfId="245" headerRowBorderDxfId="246">
  <tableColumns count="12">
    <tableColumn id="1" xr3:uid="{00000000-0010-0000-2500-000001000000}" name="NOMOR" dataDxfId="244" dataCellStyle="Normal"/>
    <tableColumn id="3" xr3:uid="{00000000-0010-0000-2500-000003000000}" name="TUJUAN" dataDxfId="243" dataCellStyle="Normal"/>
    <tableColumn id="16" xr3:uid="{00000000-0010-0000-2500-000010000000}" name="Pick Up" dataDxfId="242"/>
    <tableColumn id="14" xr3:uid="{00000000-0010-0000-2500-00000E000000}" name="KAPAL" dataDxfId="241"/>
    <tableColumn id="15" xr3:uid="{00000000-0010-0000-2500-00000F000000}" name="ETD Kapal" dataDxfId="240"/>
    <tableColumn id="10" xr3:uid="{00000000-0010-0000-2500-00000A000000}" name="KETERANGAN" dataDxfId="239" dataCellStyle="Normal"/>
    <tableColumn id="5" xr3:uid="{00000000-0010-0000-2500-000005000000}" name="P" dataDxfId="238" dataCellStyle="Normal"/>
    <tableColumn id="6" xr3:uid="{00000000-0010-0000-2500-000006000000}" name="L" dataDxfId="237" dataCellStyle="Normal"/>
    <tableColumn id="7" xr3:uid="{00000000-0010-0000-2500-000007000000}" name="T" dataDxfId="236" dataCellStyle="Normal"/>
    <tableColumn id="4" xr3:uid="{00000000-0010-0000-2500-000004000000}" name="ACT KG" dataDxfId="235" dataCellStyle="Normal"/>
    <tableColumn id="8" xr3:uid="{00000000-0010-0000-2500-000008000000}" name="KG VOLUME" dataDxfId="234" dataCellStyle="Normal"/>
    <tableColumn id="19" xr3:uid="{00000000-0010-0000-2500-000013000000}" name="PEMBULATAN" dataDxfId="233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6000000}" name="Table224578910112345678910111213141516171819202122232425262728329303132333435363738394041424344" displayName="Table224578910112345678910111213141516171819202122232425262728329303132333435363738394041424344" ref="C2:N238" totalsRowShown="0" headerRowDxfId="232" dataDxfId="230" headerRowBorderDxfId="231">
  <tableColumns count="12">
    <tableColumn id="1" xr3:uid="{00000000-0010-0000-2600-000001000000}" name="NOMOR" dataDxfId="229" dataCellStyle="Normal"/>
    <tableColumn id="3" xr3:uid="{00000000-0010-0000-2600-000003000000}" name="TUJUAN" dataDxfId="228" dataCellStyle="Normal"/>
    <tableColumn id="16" xr3:uid="{00000000-0010-0000-2600-000010000000}" name="Pick Up" dataDxfId="227"/>
    <tableColumn id="14" xr3:uid="{00000000-0010-0000-2600-00000E000000}" name="KAPAL" dataDxfId="226"/>
    <tableColumn id="15" xr3:uid="{00000000-0010-0000-2600-00000F000000}" name="ETD Kapal" dataDxfId="225"/>
    <tableColumn id="10" xr3:uid="{00000000-0010-0000-2600-00000A000000}" name="KETERANGAN" dataDxfId="224" dataCellStyle="Normal"/>
    <tableColumn id="5" xr3:uid="{00000000-0010-0000-2600-000005000000}" name="P" dataDxfId="223" dataCellStyle="Normal"/>
    <tableColumn id="6" xr3:uid="{00000000-0010-0000-2600-000006000000}" name="L" dataDxfId="222" dataCellStyle="Normal"/>
    <tableColumn id="7" xr3:uid="{00000000-0010-0000-2600-000007000000}" name="T" dataDxfId="221" dataCellStyle="Normal"/>
    <tableColumn id="4" xr3:uid="{00000000-0010-0000-2600-000004000000}" name="ACT KG" dataDxfId="220" dataCellStyle="Normal"/>
    <tableColumn id="8" xr3:uid="{00000000-0010-0000-2600-000008000000}" name="KG VOLUME" dataDxfId="219" dataCellStyle="Normal"/>
    <tableColumn id="19" xr3:uid="{00000000-0010-0000-2600-000013000000}" name="PEMBULATAN" dataDxfId="218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7000000}" name="Table22457891011234567891011121314151617181920212223242526272832930313233343536373839" displayName="Table22457891011234567891011121314151617181920212223242526272832930313233343536373839" ref="C2:N70" totalsRowShown="0" headerRowDxfId="217" dataDxfId="215" headerRowBorderDxfId="216">
  <tableColumns count="12">
    <tableColumn id="1" xr3:uid="{00000000-0010-0000-2700-000001000000}" name="NOMOR" dataDxfId="214" dataCellStyle="Normal"/>
    <tableColumn id="3" xr3:uid="{00000000-0010-0000-2700-000003000000}" name="TUJUAN" dataDxfId="213" dataCellStyle="Normal"/>
    <tableColumn id="16" xr3:uid="{00000000-0010-0000-2700-000010000000}" name="Pick Up" dataDxfId="212"/>
    <tableColumn id="14" xr3:uid="{00000000-0010-0000-2700-00000E000000}" name="KAPAL" dataDxfId="211"/>
    <tableColumn id="15" xr3:uid="{00000000-0010-0000-2700-00000F000000}" name="ETD Kapal" dataDxfId="210"/>
    <tableColumn id="10" xr3:uid="{00000000-0010-0000-2700-00000A000000}" name="KETERANGAN" dataDxfId="209" dataCellStyle="Normal"/>
    <tableColumn id="5" xr3:uid="{00000000-0010-0000-2700-000005000000}" name="P" dataDxfId="208" dataCellStyle="Normal"/>
    <tableColumn id="6" xr3:uid="{00000000-0010-0000-2700-000006000000}" name="L" dataDxfId="207" dataCellStyle="Normal"/>
    <tableColumn id="7" xr3:uid="{00000000-0010-0000-2700-000007000000}" name="T" dataDxfId="206" dataCellStyle="Normal"/>
    <tableColumn id="4" xr3:uid="{00000000-0010-0000-2700-000004000000}" name="ACT KG" dataDxfId="205" dataCellStyle="Normal"/>
    <tableColumn id="8" xr3:uid="{00000000-0010-0000-2700-000008000000}" name="KG VOLUME" dataDxfId="204" dataCellStyle="Normal"/>
    <tableColumn id="19" xr3:uid="{00000000-0010-0000-2700-000013000000}" name="PEMBULATAN" dataDxfId="203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8000000}" name="Table2245789101123456789101112131415161718192021222324252627283293031323334353637383940" displayName="Table2245789101123456789101112131415161718192021222324252627283293031323334353637383940" ref="C2:N68" totalsRowShown="0" headerRowDxfId="202" dataDxfId="200" headerRowBorderDxfId="201">
  <tableColumns count="12">
    <tableColumn id="1" xr3:uid="{00000000-0010-0000-2800-000001000000}" name="NOMOR" dataDxfId="199" dataCellStyle="Normal"/>
    <tableColumn id="3" xr3:uid="{00000000-0010-0000-2800-000003000000}" name="TUJUAN" dataDxfId="198" dataCellStyle="Normal"/>
    <tableColumn id="16" xr3:uid="{00000000-0010-0000-2800-000010000000}" name="Pick Up" dataDxfId="197"/>
    <tableColumn id="14" xr3:uid="{00000000-0010-0000-2800-00000E000000}" name="KAPAL" dataDxfId="196"/>
    <tableColumn id="15" xr3:uid="{00000000-0010-0000-2800-00000F000000}" name="ETD Kapal" dataDxfId="195"/>
    <tableColumn id="10" xr3:uid="{00000000-0010-0000-2800-00000A000000}" name="KETERANGAN" dataDxfId="194" dataCellStyle="Normal"/>
    <tableColumn id="5" xr3:uid="{00000000-0010-0000-2800-000005000000}" name="P" dataDxfId="193" dataCellStyle="Normal"/>
    <tableColumn id="6" xr3:uid="{00000000-0010-0000-2800-000006000000}" name="L" dataDxfId="192" dataCellStyle="Normal"/>
    <tableColumn id="7" xr3:uid="{00000000-0010-0000-2800-000007000000}" name="T" dataDxfId="191" dataCellStyle="Normal"/>
    <tableColumn id="4" xr3:uid="{00000000-0010-0000-2800-000004000000}" name="ACT KG" dataDxfId="190" dataCellStyle="Normal"/>
    <tableColumn id="8" xr3:uid="{00000000-0010-0000-2800-000008000000}" name="KG VOLUME" dataDxfId="189" dataCellStyle="Normal"/>
    <tableColumn id="19" xr3:uid="{00000000-0010-0000-2800-000013000000}" name="PEMBULATAN" dataDxfId="188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9000000}" name="Table224578910112345678910111213141516171819202122232425262728329303132333435363738394041" displayName="Table224578910112345678910111213141516171819202122232425262728329303132333435363738394041" ref="C2:N179" totalsRowShown="0" headerRowDxfId="187" dataDxfId="185" headerRowBorderDxfId="186">
  <tableColumns count="12">
    <tableColumn id="1" xr3:uid="{00000000-0010-0000-2900-000001000000}" name="NOMOR" dataDxfId="184" dataCellStyle="Normal"/>
    <tableColumn id="3" xr3:uid="{00000000-0010-0000-2900-000003000000}" name="TUJUAN" dataDxfId="183" dataCellStyle="Normal"/>
    <tableColumn id="16" xr3:uid="{00000000-0010-0000-2900-000010000000}" name="Pick Up" dataDxfId="182"/>
    <tableColumn id="14" xr3:uid="{00000000-0010-0000-2900-00000E000000}" name="KAPAL" dataDxfId="181"/>
    <tableColumn id="15" xr3:uid="{00000000-0010-0000-2900-00000F000000}" name="ETD Kapal" dataDxfId="180"/>
    <tableColumn id="10" xr3:uid="{00000000-0010-0000-2900-00000A000000}" name="KETERANGAN" dataDxfId="179" dataCellStyle="Normal"/>
    <tableColumn id="5" xr3:uid="{00000000-0010-0000-2900-000005000000}" name="P" dataDxfId="178" dataCellStyle="Normal"/>
    <tableColumn id="6" xr3:uid="{00000000-0010-0000-2900-000006000000}" name="L" dataDxfId="177" dataCellStyle="Normal"/>
    <tableColumn id="7" xr3:uid="{00000000-0010-0000-2900-000007000000}" name="T" dataDxfId="176" dataCellStyle="Normal"/>
    <tableColumn id="4" xr3:uid="{00000000-0010-0000-2900-000004000000}" name="ACT KG" dataDxfId="175" dataCellStyle="Normal"/>
    <tableColumn id="8" xr3:uid="{00000000-0010-0000-2900-000008000000}" name="KG VOLUME" dataDxfId="174" dataCellStyle="Normal"/>
    <tableColumn id="19" xr3:uid="{00000000-0010-0000-2900-000013000000}" name="PEMBULATAN" dataDxfId="17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22457891011234567" displayName="Table22457891011234567" ref="C2:N25" totalsRowShown="0" headerRowDxfId="710" dataDxfId="708" headerRowBorderDxfId="709">
  <tableColumns count="12">
    <tableColumn id="1" xr3:uid="{00000000-0010-0000-0400-000001000000}" name="NOMOR" dataDxfId="707" dataCellStyle="Normal"/>
    <tableColumn id="3" xr3:uid="{00000000-0010-0000-0400-000003000000}" name="TUJUAN" dataDxfId="706" dataCellStyle="Normal"/>
    <tableColumn id="16" xr3:uid="{00000000-0010-0000-0400-000010000000}" name="Pick Up" dataDxfId="705"/>
    <tableColumn id="14" xr3:uid="{00000000-0010-0000-0400-00000E000000}" name="KAPAL" dataDxfId="704"/>
    <tableColumn id="15" xr3:uid="{00000000-0010-0000-0400-00000F000000}" name="ETD Kapal" dataDxfId="703"/>
    <tableColumn id="10" xr3:uid="{00000000-0010-0000-0400-00000A000000}" name="KETERANGAN" dataDxfId="702" dataCellStyle="Normal"/>
    <tableColumn id="5" xr3:uid="{00000000-0010-0000-0400-000005000000}" name="P" dataDxfId="701" dataCellStyle="Normal"/>
    <tableColumn id="6" xr3:uid="{00000000-0010-0000-0400-000006000000}" name="L" dataDxfId="700" dataCellStyle="Normal"/>
    <tableColumn id="7" xr3:uid="{00000000-0010-0000-0400-000007000000}" name="T" dataDxfId="699" dataCellStyle="Normal"/>
    <tableColumn id="4" xr3:uid="{00000000-0010-0000-0400-000004000000}" name="ACT KG" dataDxfId="698" dataCellStyle="Normal"/>
    <tableColumn id="8" xr3:uid="{00000000-0010-0000-0400-000008000000}" name="KG VOLUME" dataDxfId="697" dataCellStyle="Normal"/>
    <tableColumn id="19" xr3:uid="{00000000-0010-0000-0400-000013000000}" name="PEMBULATAN" dataDxfId="696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A000000}" name="Table22457891011234567891011121314151617181920212223242526272832930313233343536373839404142" displayName="Table22457891011234567891011121314151617181920212223242526272832930313233343536373839404142" ref="C2:N73" totalsRowShown="0" headerRowDxfId="172" dataDxfId="170" headerRowBorderDxfId="171">
  <tableColumns count="12">
    <tableColumn id="1" xr3:uid="{00000000-0010-0000-2A00-000001000000}" name="NOMOR" dataDxfId="169" dataCellStyle="Normal"/>
    <tableColumn id="3" xr3:uid="{00000000-0010-0000-2A00-000003000000}" name="TUJUAN" dataDxfId="168" dataCellStyle="Normal"/>
    <tableColumn id="16" xr3:uid="{00000000-0010-0000-2A00-000010000000}" name="Pick Up" dataDxfId="167"/>
    <tableColumn id="14" xr3:uid="{00000000-0010-0000-2A00-00000E000000}" name="KAPAL" dataDxfId="166"/>
    <tableColumn id="15" xr3:uid="{00000000-0010-0000-2A00-00000F000000}" name="ETD Kapal" dataDxfId="165"/>
    <tableColumn id="10" xr3:uid="{00000000-0010-0000-2A00-00000A000000}" name="KETERANGAN" dataDxfId="164" dataCellStyle="Normal"/>
    <tableColumn id="5" xr3:uid="{00000000-0010-0000-2A00-000005000000}" name="P" dataDxfId="163" dataCellStyle="Normal"/>
    <tableColumn id="6" xr3:uid="{00000000-0010-0000-2A00-000006000000}" name="L" dataDxfId="162" dataCellStyle="Normal"/>
    <tableColumn id="7" xr3:uid="{00000000-0010-0000-2A00-000007000000}" name="T" dataDxfId="161" dataCellStyle="Normal"/>
    <tableColumn id="4" xr3:uid="{00000000-0010-0000-2A00-000004000000}" name="ACT KG" dataDxfId="160" dataCellStyle="Normal"/>
    <tableColumn id="8" xr3:uid="{00000000-0010-0000-2A00-000008000000}" name="KG VOLUME" dataDxfId="159" dataCellStyle="Normal"/>
    <tableColumn id="19" xr3:uid="{00000000-0010-0000-2A00-000013000000}" name="PEMBULATAN" dataDxfId="158"/>
  </tableColumns>
  <tableStyleInfo name="Table Style 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B000000}" name="Table2245789101123456789101112131415161718192021222324252627283293031323334353637383940414243" displayName="Table2245789101123456789101112131415161718192021222324252627283293031323334353637383940414243" ref="C2:N65" totalsRowShown="0" headerRowDxfId="157" dataDxfId="155" headerRowBorderDxfId="156">
  <tableColumns count="12">
    <tableColumn id="1" xr3:uid="{00000000-0010-0000-2B00-000001000000}" name="NOMOR" dataDxfId="154" dataCellStyle="Normal"/>
    <tableColumn id="3" xr3:uid="{00000000-0010-0000-2B00-000003000000}" name="TUJUAN" dataDxfId="153" dataCellStyle="Normal"/>
    <tableColumn id="16" xr3:uid="{00000000-0010-0000-2B00-000010000000}" name="Pick Up" dataDxfId="152"/>
    <tableColumn id="14" xr3:uid="{00000000-0010-0000-2B00-00000E000000}" name="KAPAL" dataDxfId="151"/>
    <tableColumn id="15" xr3:uid="{00000000-0010-0000-2B00-00000F000000}" name="ETD Kapal" dataDxfId="150"/>
    <tableColumn id="10" xr3:uid="{00000000-0010-0000-2B00-00000A000000}" name="KETERANGAN" dataDxfId="149" dataCellStyle="Normal"/>
    <tableColumn id="5" xr3:uid="{00000000-0010-0000-2B00-000005000000}" name="P" dataDxfId="148" dataCellStyle="Normal"/>
    <tableColumn id="6" xr3:uid="{00000000-0010-0000-2B00-000006000000}" name="L" dataDxfId="147" dataCellStyle="Normal"/>
    <tableColumn id="7" xr3:uid="{00000000-0010-0000-2B00-000007000000}" name="T" dataDxfId="146" dataCellStyle="Normal"/>
    <tableColumn id="4" xr3:uid="{00000000-0010-0000-2B00-000004000000}" name="ACT KG" dataDxfId="145" dataCellStyle="Normal"/>
    <tableColumn id="8" xr3:uid="{00000000-0010-0000-2B00-000008000000}" name="KG VOLUME" dataDxfId="144" dataCellStyle="Normal"/>
    <tableColumn id="19" xr3:uid="{00000000-0010-0000-2B00-000013000000}" name="PEMBULATAN" dataDxfId="143"/>
  </tableColumns>
  <tableStyleInfo name="Table Style 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224578910112345678910111213141516171819202122232425262728329303132333435363738394041424346" displayName="Table224578910112345678910111213141516171819202122232425262728329303132333435363738394041424346" ref="C2:N54" totalsRowShown="0" headerRowDxfId="142" dataDxfId="140" headerRowBorderDxfId="141">
  <tableColumns count="12">
    <tableColumn id="1" xr3:uid="{00000000-0010-0000-2C00-000001000000}" name="NOMOR" dataDxfId="139" dataCellStyle="Normal"/>
    <tableColumn id="3" xr3:uid="{00000000-0010-0000-2C00-000003000000}" name="TUJUAN" dataDxfId="138" dataCellStyle="Normal"/>
    <tableColumn id="16" xr3:uid="{00000000-0010-0000-2C00-000010000000}" name="Pick Up" dataDxfId="137"/>
    <tableColumn id="14" xr3:uid="{00000000-0010-0000-2C00-00000E000000}" name="KAPAL" dataDxfId="136"/>
    <tableColumn id="15" xr3:uid="{00000000-0010-0000-2C00-00000F000000}" name="ETD Kapal" dataDxfId="135"/>
    <tableColumn id="10" xr3:uid="{00000000-0010-0000-2C00-00000A000000}" name="KETERANGAN" dataDxfId="134" dataCellStyle="Normal"/>
    <tableColumn id="5" xr3:uid="{00000000-0010-0000-2C00-000005000000}" name="P" dataDxfId="133" dataCellStyle="Normal"/>
    <tableColumn id="6" xr3:uid="{00000000-0010-0000-2C00-000006000000}" name="L" dataDxfId="132" dataCellStyle="Normal"/>
    <tableColumn id="7" xr3:uid="{00000000-0010-0000-2C00-000007000000}" name="T" dataDxfId="131" dataCellStyle="Normal"/>
    <tableColumn id="4" xr3:uid="{00000000-0010-0000-2C00-000004000000}" name="ACT KG" dataDxfId="130" dataCellStyle="Normal"/>
    <tableColumn id="8" xr3:uid="{00000000-0010-0000-2C00-000008000000}" name="KG VOLUME" dataDxfId="129" dataCellStyle="Normal"/>
    <tableColumn id="19" xr3:uid="{00000000-0010-0000-2C00-000013000000}" name="PEMBULATAN" dataDxfId="128"/>
  </tableColumns>
  <tableStyleInfo name="Table Style 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22457891011234567891011121314151617181920212223242526272832930313233343536373839404142434647" displayName="Table22457891011234567891011121314151617181920212223242526272832930313233343536373839404142434647" ref="C2:N256" totalsRowShown="0" headerRowDxfId="127" dataDxfId="125" headerRowBorderDxfId="126">
  <tableColumns count="12">
    <tableColumn id="1" xr3:uid="{00000000-0010-0000-2D00-000001000000}" name="NOMOR" dataDxfId="124" dataCellStyle="Normal"/>
    <tableColumn id="3" xr3:uid="{00000000-0010-0000-2D00-000003000000}" name="TUJUAN" dataDxfId="123" dataCellStyle="Normal"/>
    <tableColumn id="16" xr3:uid="{00000000-0010-0000-2D00-000010000000}" name="Pick Up" dataDxfId="122"/>
    <tableColumn id="14" xr3:uid="{00000000-0010-0000-2D00-00000E000000}" name="KAPAL" dataDxfId="121"/>
    <tableColumn id="15" xr3:uid="{00000000-0010-0000-2D00-00000F000000}" name="ETD Kapal" dataDxfId="120"/>
    <tableColumn id="10" xr3:uid="{00000000-0010-0000-2D00-00000A000000}" name="KETERANGAN" dataDxfId="119" dataCellStyle="Normal"/>
    <tableColumn id="5" xr3:uid="{00000000-0010-0000-2D00-000005000000}" name="P" dataDxfId="118" dataCellStyle="Normal"/>
    <tableColumn id="6" xr3:uid="{00000000-0010-0000-2D00-000006000000}" name="L" dataDxfId="117" dataCellStyle="Normal"/>
    <tableColumn id="7" xr3:uid="{00000000-0010-0000-2D00-000007000000}" name="T" dataDxfId="116" dataCellStyle="Normal"/>
    <tableColumn id="4" xr3:uid="{00000000-0010-0000-2D00-000004000000}" name="ACT KG" dataDxfId="115" dataCellStyle="Normal"/>
    <tableColumn id="8" xr3:uid="{00000000-0010-0000-2D00-000008000000}" name="KG VOLUME" dataDxfId="114" dataCellStyle="Normal"/>
    <tableColumn id="19" xr3:uid="{00000000-0010-0000-2D00-000013000000}" name="PEMBULATAN" dataDxfId="113"/>
  </tableColumns>
  <tableStyleInfo name="Table Style 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2245789101123456789101112131415161718192021222324252627283293031323334353637383940414243464748" displayName="Table2245789101123456789101112131415161718192021222324252627283293031323334353637383940414243464748" ref="C2:N59" totalsRowShown="0" headerRowDxfId="112" dataDxfId="110" headerRowBorderDxfId="111">
  <tableColumns count="12">
    <tableColumn id="1" xr3:uid="{00000000-0010-0000-2E00-000001000000}" name="NOMOR" dataDxfId="109" dataCellStyle="Normal"/>
    <tableColumn id="3" xr3:uid="{00000000-0010-0000-2E00-000003000000}" name="TUJUAN" dataDxfId="108" dataCellStyle="Normal"/>
    <tableColumn id="16" xr3:uid="{00000000-0010-0000-2E00-000010000000}" name="Pick Up" dataDxfId="107"/>
    <tableColumn id="14" xr3:uid="{00000000-0010-0000-2E00-00000E000000}" name="KAPAL" dataDxfId="106"/>
    <tableColumn id="15" xr3:uid="{00000000-0010-0000-2E00-00000F000000}" name="ETD Kapal" dataDxfId="105"/>
    <tableColumn id="10" xr3:uid="{00000000-0010-0000-2E00-00000A000000}" name="KETERANGAN" dataDxfId="104" dataCellStyle="Normal"/>
    <tableColumn id="5" xr3:uid="{00000000-0010-0000-2E00-000005000000}" name="P" dataDxfId="103" dataCellStyle="Normal"/>
    <tableColumn id="6" xr3:uid="{00000000-0010-0000-2E00-000006000000}" name="L" dataDxfId="102" dataCellStyle="Normal"/>
    <tableColumn id="7" xr3:uid="{00000000-0010-0000-2E00-000007000000}" name="T" dataDxfId="101" dataCellStyle="Normal"/>
    <tableColumn id="4" xr3:uid="{00000000-0010-0000-2E00-000004000000}" name="ACT KG" dataDxfId="100" dataCellStyle="Normal"/>
    <tableColumn id="8" xr3:uid="{00000000-0010-0000-2E00-000008000000}" name="KG VOLUME" dataDxfId="99" dataCellStyle="Normal"/>
    <tableColumn id="19" xr3:uid="{00000000-0010-0000-2E00-000013000000}" name="PEMBULATAN" dataDxfId="98"/>
  </tableColumns>
  <tableStyleInfo name="Table Style 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224578910112345678910111213141516171819202122232425262728329303132333435363738394041424346474849" displayName="Table224578910112345678910111213141516171819202122232425262728329303132333435363738394041424346474849" ref="C2:N54" totalsRowShown="0" headerRowDxfId="97" dataDxfId="95" headerRowBorderDxfId="96">
  <tableColumns count="12">
    <tableColumn id="1" xr3:uid="{00000000-0010-0000-2F00-000001000000}" name="NOMOR" dataDxfId="94" dataCellStyle="Normal"/>
    <tableColumn id="3" xr3:uid="{00000000-0010-0000-2F00-000003000000}" name="TUJUAN" dataDxfId="93" dataCellStyle="Normal"/>
    <tableColumn id="16" xr3:uid="{00000000-0010-0000-2F00-000010000000}" name="Pick Up" dataDxfId="92"/>
    <tableColumn id="14" xr3:uid="{00000000-0010-0000-2F00-00000E000000}" name="KAPAL" dataDxfId="91"/>
    <tableColumn id="15" xr3:uid="{00000000-0010-0000-2F00-00000F000000}" name="ETD Kapal" dataDxfId="90"/>
    <tableColumn id="10" xr3:uid="{00000000-0010-0000-2F00-00000A000000}" name="KETERANGAN" dataDxfId="89" dataCellStyle="Normal"/>
    <tableColumn id="5" xr3:uid="{00000000-0010-0000-2F00-000005000000}" name="P" dataDxfId="88" dataCellStyle="Normal"/>
    <tableColumn id="6" xr3:uid="{00000000-0010-0000-2F00-000006000000}" name="L" dataDxfId="87" dataCellStyle="Normal"/>
    <tableColumn id="7" xr3:uid="{00000000-0010-0000-2F00-000007000000}" name="T" dataDxfId="86" dataCellStyle="Normal"/>
    <tableColumn id="4" xr3:uid="{00000000-0010-0000-2F00-000004000000}" name="ACT KG" dataDxfId="85" dataCellStyle="Normal"/>
    <tableColumn id="8" xr3:uid="{00000000-0010-0000-2F00-000008000000}" name="KG VOLUME" dataDxfId="84" dataCellStyle="Normal"/>
    <tableColumn id="19" xr3:uid="{00000000-0010-0000-2F00-000013000000}" name="PEMBULATAN" dataDxfId="83"/>
  </tableColumns>
  <tableStyleInfo name="Table Style 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22457891011234567891011121314151617181920212223242526272832930313233343536373839404142434647484950" displayName="Table22457891011234567891011121314151617181920212223242526272832930313233343536373839404142434647484950" ref="C2:N230" totalsRowShown="0" headerRowDxfId="82" dataDxfId="80" headerRowBorderDxfId="81">
  <tableColumns count="12">
    <tableColumn id="1" xr3:uid="{00000000-0010-0000-3000-000001000000}" name="NOMOR" dataDxfId="79" dataCellStyle="Normal"/>
    <tableColumn id="3" xr3:uid="{00000000-0010-0000-3000-000003000000}" name="TUJUAN" dataDxfId="78" dataCellStyle="Normal"/>
    <tableColumn id="16" xr3:uid="{00000000-0010-0000-3000-000010000000}" name="Pick Up" dataDxfId="77"/>
    <tableColumn id="14" xr3:uid="{00000000-0010-0000-3000-00000E000000}" name="KAPAL" dataDxfId="76"/>
    <tableColumn id="15" xr3:uid="{00000000-0010-0000-3000-00000F000000}" name="ETD Kapal" dataDxfId="75"/>
    <tableColumn id="10" xr3:uid="{00000000-0010-0000-3000-00000A000000}" name="KETERANGAN" dataDxfId="74" dataCellStyle="Normal"/>
    <tableColumn id="5" xr3:uid="{00000000-0010-0000-3000-000005000000}" name="P" dataDxfId="73" dataCellStyle="Normal"/>
    <tableColumn id="6" xr3:uid="{00000000-0010-0000-3000-000006000000}" name="L" dataDxfId="72" dataCellStyle="Normal"/>
    <tableColumn id="7" xr3:uid="{00000000-0010-0000-3000-000007000000}" name="T" dataDxfId="71" dataCellStyle="Normal"/>
    <tableColumn id="4" xr3:uid="{00000000-0010-0000-3000-000004000000}" name="ACT KG" dataDxfId="70" dataCellStyle="Normal"/>
    <tableColumn id="8" xr3:uid="{00000000-0010-0000-3000-000008000000}" name="KG VOLUME" dataDxfId="69" dataCellStyle="Normal"/>
    <tableColumn id="19" xr3:uid="{00000000-0010-0000-3000-000013000000}" name="PEMBULATAN" dataDxfId="68"/>
  </tableColumns>
  <tableStyleInfo name="Table Style 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2245789101123456789101112131415161718192021222324252627283293031323334353637383940414243464748495051" displayName="Table2245789101123456789101112131415161718192021222324252627283293031323334353637383940414243464748495051" ref="C2:N3" totalsRowShown="0" headerRowDxfId="67" dataDxfId="65" headerRowBorderDxfId="66">
  <tableColumns count="12">
    <tableColumn id="1" xr3:uid="{00000000-0010-0000-3100-000001000000}" name="NOMOR" dataDxfId="64" dataCellStyle="Normal"/>
    <tableColumn id="3" xr3:uid="{00000000-0010-0000-3100-000003000000}" name="TUJUAN" dataDxfId="63" dataCellStyle="Normal"/>
    <tableColumn id="16" xr3:uid="{00000000-0010-0000-3100-000010000000}" name="Pick Up" dataDxfId="62"/>
    <tableColumn id="14" xr3:uid="{00000000-0010-0000-3100-00000E000000}" name="KAPAL" dataDxfId="61"/>
    <tableColumn id="15" xr3:uid="{00000000-0010-0000-3100-00000F000000}" name="ETD Kapal" dataDxfId="60"/>
    <tableColumn id="10" xr3:uid="{00000000-0010-0000-3100-00000A000000}" name="KETERANGAN" dataDxfId="59" dataCellStyle="Normal"/>
    <tableColumn id="5" xr3:uid="{00000000-0010-0000-3100-000005000000}" name="P" dataDxfId="58" dataCellStyle="Normal"/>
    <tableColumn id="6" xr3:uid="{00000000-0010-0000-3100-000006000000}" name="L" dataDxfId="57" dataCellStyle="Normal"/>
    <tableColumn id="7" xr3:uid="{00000000-0010-0000-3100-000007000000}" name="T" dataDxfId="56" dataCellStyle="Normal"/>
    <tableColumn id="4" xr3:uid="{00000000-0010-0000-3100-000004000000}" name="ACT KG" dataDxfId="55" dataCellStyle="Normal"/>
    <tableColumn id="8" xr3:uid="{00000000-0010-0000-3100-000008000000}" name="KG VOLUME" dataDxfId="54" dataCellStyle="Normal"/>
    <tableColumn id="19" xr3:uid="{00000000-0010-0000-3100-000013000000}" name="PEMBULATAN" dataDxfId="5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224578910112345678" displayName="Table224578910112345678" ref="C2:N73" totalsRowShown="0" headerRowDxfId="695" dataDxfId="693" headerRowBorderDxfId="694">
  <tableColumns count="12">
    <tableColumn id="1" xr3:uid="{00000000-0010-0000-0500-000001000000}" name="NOMOR" dataDxfId="692" dataCellStyle="Normal"/>
    <tableColumn id="3" xr3:uid="{00000000-0010-0000-0500-000003000000}" name="TUJUAN" dataDxfId="691" dataCellStyle="Normal"/>
    <tableColumn id="16" xr3:uid="{00000000-0010-0000-0500-000010000000}" name="Pick Up" dataDxfId="690"/>
    <tableColumn id="14" xr3:uid="{00000000-0010-0000-0500-00000E000000}" name="KAPAL" dataDxfId="689"/>
    <tableColumn id="15" xr3:uid="{00000000-0010-0000-0500-00000F000000}" name="ETD Kapal" dataDxfId="688"/>
    <tableColumn id="10" xr3:uid="{00000000-0010-0000-0500-00000A000000}" name="KETERANGAN" dataDxfId="687" dataCellStyle="Normal"/>
    <tableColumn id="5" xr3:uid="{00000000-0010-0000-0500-000005000000}" name="P" dataDxfId="686" dataCellStyle="Normal"/>
    <tableColumn id="6" xr3:uid="{00000000-0010-0000-0500-000006000000}" name="L" dataDxfId="685" dataCellStyle="Normal"/>
    <tableColumn id="7" xr3:uid="{00000000-0010-0000-0500-000007000000}" name="T" dataDxfId="684" dataCellStyle="Normal"/>
    <tableColumn id="4" xr3:uid="{00000000-0010-0000-0500-000004000000}" name="ACT KG" dataDxfId="683" dataCellStyle="Normal"/>
    <tableColumn id="8" xr3:uid="{00000000-0010-0000-0500-000008000000}" name="KG VOLUME" dataDxfId="682" dataCellStyle="Normal"/>
    <tableColumn id="19" xr3:uid="{00000000-0010-0000-0500-000013000000}" name="PEMBULATAN" dataDxfId="681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224578910112345678910" displayName="Table224578910112345678910" ref="C2:N31" totalsRowShown="0" headerRowDxfId="680" dataDxfId="678" headerRowBorderDxfId="679">
  <tableColumns count="12">
    <tableColumn id="1" xr3:uid="{00000000-0010-0000-0700-000001000000}" name="NOMOR" dataDxfId="677" dataCellStyle="Normal"/>
    <tableColumn id="3" xr3:uid="{00000000-0010-0000-0700-000003000000}" name="TUJUAN" dataDxfId="676" dataCellStyle="Normal"/>
    <tableColumn id="16" xr3:uid="{00000000-0010-0000-0700-000010000000}" name="Pick Up" dataDxfId="675"/>
    <tableColumn id="14" xr3:uid="{00000000-0010-0000-0700-00000E000000}" name="KAPAL" dataDxfId="674"/>
    <tableColumn id="15" xr3:uid="{00000000-0010-0000-0700-00000F000000}" name="ETD Kapal" dataDxfId="673"/>
    <tableColumn id="10" xr3:uid="{00000000-0010-0000-0700-00000A000000}" name="KETERANGAN" dataDxfId="672" dataCellStyle="Normal"/>
    <tableColumn id="5" xr3:uid="{00000000-0010-0000-0700-000005000000}" name="P" dataDxfId="671" dataCellStyle="Normal"/>
    <tableColumn id="6" xr3:uid="{00000000-0010-0000-0700-000006000000}" name="L" dataDxfId="670" dataCellStyle="Normal"/>
    <tableColumn id="7" xr3:uid="{00000000-0010-0000-0700-000007000000}" name="T" dataDxfId="669" dataCellStyle="Normal"/>
    <tableColumn id="4" xr3:uid="{00000000-0010-0000-0700-000004000000}" name="ACT KG" dataDxfId="668" dataCellStyle="Normal"/>
    <tableColumn id="8" xr3:uid="{00000000-0010-0000-0700-000008000000}" name="KG VOLUME" dataDxfId="667" dataCellStyle="Normal"/>
    <tableColumn id="19" xr3:uid="{00000000-0010-0000-0700-000013000000}" name="PEMBULATAN" dataDxfId="666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22457891011234567891011" displayName="Table22457891011234567891011" ref="C2:N45" totalsRowShown="0" headerRowDxfId="665" dataDxfId="663" headerRowBorderDxfId="664">
  <tableColumns count="12">
    <tableColumn id="1" xr3:uid="{00000000-0010-0000-0800-000001000000}" name="NOMOR" dataDxfId="662" dataCellStyle="Normal"/>
    <tableColumn id="3" xr3:uid="{00000000-0010-0000-0800-000003000000}" name="TUJUAN" dataDxfId="661" dataCellStyle="Normal"/>
    <tableColumn id="16" xr3:uid="{00000000-0010-0000-0800-000010000000}" name="Pick Up" dataDxfId="660"/>
    <tableColumn id="14" xr3:uid="{00000000-0010-0000-0800-00000E000000}" name="KAPAL" dataDxfId="659"/>
    <tableColumn id="15" xr3:uid="{00000000-0010-0000-0800-00000F000000}" name="ETD Kapal" dataDxfId="658"/>
    <tableColumn id="10" xr3:uid="{00000000-0010-0000-0800-00000A000000}" name="KETERANGAN" dataDxfId="657" dataCellStyle="Normal"/>
    <tableColumn id="5" xr3:uid="{00000000-0010-0000-0800-000005000000}" name="P" dataDxfId="656" dataCellStyle="Normal"/>
    <tableColumn id="6" xr3:uid="{00000000-0010-0000-0800-000006000000}" name="L" dataDxfId="655" dataCellStyle="Normal"/>
    <tableColumn id="7" xr3:uid="{00000000-0010-0000-0800-000007000000}" name="T" dataDxfId="654" dataCellStyle="Normal"/>
    <tableColumn id="4" xr3:uid="{00000000-0010-0000-0800-000004000000}" name="ACT KG" dataDxfId="653" dataCellStyle="Normal"/>
    <tableColumn id="8" xr3:uid="{00000000-0010-0000-0800-000008000000}" name="KG VOLUME" dataDxfId="652" dataCellStyle="Normal"/>
    <tableColumn id="19" xr3:uid="{00000000-0010-0000-0800-000013000000}" name="PEMBULATAN" dataDxfId="651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2245789101123456789101112" displayName="Table2245789101123456789101112" ref="C2:N28" totalsRowShown="0" headerRowDxfId="650" dataDxfId="648" headerRowBorderDxfId="649">
  <tableColumns count="12">
    <tableColumn id="1" xr3:uid="{00000000-0010-0000-0900-000001000000}" name="NOMOR" dataDxfId="647" dataCellStyle="Normal"/>
    <tableColumn id="3" xr3:uid="{00000000-0010-0000-0900-000003000000}" name="TUJUAN" dataDxfId="646" dataCellStyle="Normal"/>
    <tableColumn id="16" xr3:uid="{00000000-0010-0000-0900-000010000000}" name="Pick Up" dataDxfId="645"/>
    <tableColumn id="14" xr3:uid="{00000000-0010-0000-0900-00000E000000}" name="KAPAL" dataDxfId="644"/>
    <tableColumn id="15" xr3:uid="{00000000-0010-0000-0900-00000F000000}" name="ETD Kapal" dataDxfId="643"/>
    <tableColumn id="10" xr3:uid="{00000000-0010-0000-0900-00000A000000}" name="KETERANGAN" dataDxfId="642" dataCellStyle="Normal"/>
    <tableColumn id="5" xr3:uid="{00000000-0010-0000-0900-000005000000}" name="P" dataDxfId="641" dataCellStyle="Normal"/>
    <tableColumn id="6" xr3:uid="{00000000-0010-0000-0900-000006000000}" name="L" dataDxfId="640" dataCellStyle="Normal"/>
    <tableColumn id="7" xr3:uid="{00000000-0010-0000-0900-000007000000}" name="T" dataDxfId="639" dataCellStyle="Normal"/>
    <tableColumn id="4" xr3:uid="{00000000-0010-0000-0900-000004000000}" name="ACT KG" dataDxfId="638" dataCellStyle="Normal"/>
    <tableColumn id="8" xr3:uid="{00000000-0010-0000-0900-000008000000}" name="KG VOLUME" dataDxfId="637" dataCellStyle="Normal"/>
    <tableColumn id="19" xr3:uid="{00000000-0010-0000-0900-000013000000}" name="PEMBULATAN" dataDxfId="636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224578910112345678910111213" displayName="Table224578910112345678910111213" ref="C2:N41" totalsRowShown="0" headerRowDxfId="635" dataDxfId="633" headerRowBorderDxfId="634">
  <tableColumns count="12">
    <tableColumn id="1" xr3:uid="{00000000-0010-0000-0A00-000001000000}" name="NOMOR" dataDxfId="632" dataCellStyle="Normal"/>
    <tableColumn id="3" xr3:uid="{00000000-0010-0000-0A00-000003000000}" name="TUJUAN" dataDxfId="631" dataCellStyle="Normal"/>
    <tableColumn id="16" xr3:uid="{00000000-0010-0000-0A00-000010000000}" name="Pick Up" dataDxfId="630"/>
    <tableColumn id="14" xr3:uid="{00000000-0010-0000-0A00-00000E000000}" name="KAPAL" dataDxfId="629"/>
    <tableColumn id="15" xr3:uid="{00000000-0010-0000-0A00-00000F000000}" name="ETD Kapal" dataDxfId="628"/>
    <tableColumn id="10" xr3:uid="{00000000-0010-0000-0A00-00000A000000}" name="KETERANGAN" dataDxfId="627" dataCellStyle="Normal"/>
    <tableColumn id="5" xr3:uid="{00000000-0010-0000-0A00-000005000000}" name="P" dataDxfId="626" dataCellStyle="Normal"/>
    <tableColumn id="6" xr3:uid="{00000000-0010-0000-0A00-000006000000}" name="L" dataDxfId="625" dataCellStyle="Normal"/>
    <tableColumn id="7" xr3:uid="{00000000-0010-0000-0A00-000007000000}" name="T" dataDxfId="624" dataCellStyle="Normal"/>
    <tableColumn id="4" xr3:uid="{00000000-0010-0000-0A00-000004000000}" name="ACT KG" dataDxfId="623" dataCellStyle="Normal"/>
    <tableColumn id="8" xr3:uid="{00000000-0010-0000-0A00-000008000000}" name="KG VOLUME" dataDxfId="622" dataCellStyle="Normal"/>
    <tableColumn id="19" xr3:uid="{00000000-0010-0000-0A00-000013000000}" name="PEMBULATAN" dataDxfId="62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M91"/>
  <sheetViews>
    <sheetView topLeftCell="A16" workbookViewId="0">
      <selection activeCell="M18" sqref="M18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9" t="s">
        <v>14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2" spans="1:10" x14ac:dyDescent="0.25">
      <c r="A12" s="17" t="s">
        <v>15</v>
      </c>
      <c r="B12" s="17" t="s">
        <v>16</v>
      </c>
      <c r="G12" s="106" t="s">
        <v>48</v>
      </c>
      <c r="H12" s="106"/>
      <c r="I12" s="22" t="s">
        <v>17</v>
      </c>
      <c r="J12" s="23"/>
    </row>
    <row r="13" spans="1:10" x14ac:dyDescent="0.25">
      <c r="G13" s="106" t="s">
        <v>18</v>
      </c>
      <c r="H13" s="106"/>
      <c r="I13" s="22" t="s">
        <v>17</v>
      </c>
      <c r="J13" s="24" t="s">
        <v>61</v>
      </c>
    </row>
    <row r="14" spans="1:10" x14ac:dyDescent="0.25">
      <c r="G14" s="106" t="s">
        <v>49</v>
      </c>
      <c r="H14" s="106"/>
      <c r="I14" s="22" t="s">
        <v>17</v>
      </c>
      <c r="J14" s="17" t="s">
        <v>58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60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12" t="s">
        <v>28</v>
      </c>
      <c r="I17" s="113"/>
      <c r="J17" s="28" t="s">
        <v>29</v>
      </c>
    </row>
    <row r="18" spans="1:12" ht="48" customHeight="1" x14ac:dyDescent="0.25">
      <c r="A18" s="29">
        <v>1</v>
      </c>
      <c r="B18" s="97">
        <f>'405509'!E3</f>
        <v>44663</v>
      </c>
      <c r="C18" s="79">
        <f>'405509'!A3</f>
        <v>405509</v>
      </c>
      <c r="D18" s="30" t="s">
        <v>57</v>
      </c>
      <c r="E18" s="30" t="s">
        <v>55</v>
      </c>
      <c r="F18" s="79">
        <f>'405509'!Q3</f>
        <v>41</v>
      </c>
      <c r="G18" s="98">
        <f>'405509'!N44</f>
        <v>571.1077499999999</v>
      </c>
      <c r="H18" s="103">
        <v>2530</v>
      </c>
      <c r="I18" s="104"/>
      <c r="J18" s="31">
        <f t="shared" ref="J18:J26" si="0">G18*H18</f>
        <v>1444902.6074999997</v>
      </c>
      <c r="L18"/>
    </row>
    <row r="19" spans="1:12" ht="48" customHeight="1" x14ac:dyDescent="0.25">
      <c r="A19" s="29">
        <f t="shared" ref="A19:A66" si="1">A18+1</f>
        <v>2</v>
      </c>
      <c r="B19" s="97">
        <f>'405420'!E3</f>
        <v>44663</v>
      </c>
      <c r="C19" s="79">
        <f>'405420'!A3</f>
        <v>405420</v>
      </c>
      <c r="D19" s="30" t="s">
        <v>57</v>
      </c>
      <c r="E19" s="30" t="s">
        <v>55</v>
      </c>
      <c r="F19" s="79">
        <f>'405420'!Q3</f>
        <v>35</v>
      </c>
      <c r="G19" s="98">
        <f>'405420'!N38</f>
        <v>432.71300000000002</v>
      </c>
      <c r="H19" s="103">
        <v>2530</v>
      </c>
      <c r="I19" s="104"/>
      <c r="J19" s="31">
        <f>G19*H19</f>
        <v>1094763.8900000001</v>
      </c>
      <c r="L19"/>
    </row>
    <row r="20" spans="1:12" ht="48" customHeight="1" x14ac:dyDescent="0.25">
      <c r="A20" s="29">
        <f t="shared" si="1"/>
        <v>3</v>
      </c>
      <c r="B20" s="97">
        <f>'405511'!E3</f>
        <v>44664</v>
      </c>
      <c r="C20" s="79">
        <f>'405511'!A3</f>
        <v>405511</v>
      </c>
      <c r="D20" s="30" t="s">
        <v>57</v>
      </c>
      <c r="E20" s="30" t="s">
        <v>55</v>
      </c>
      <c r="F20" s="79">
        <f>'405511'!Q3</f>
        <v>40</v>
      </c>
      <c r="G20" s="98">
        <f>'405511'!N43</f>
        <v>595.6244999999999</v>
      </c>
      <c r="H20" s="103">
        <v>2530</v>
      </c>
      <c r="I20" s="104"/>
      <c r="J20" s="31">
        <f>G20*H20</f>
        <v>1506929.9849999996</v>
      </c>
      <c r="L20"/>
    </row>
    <row r="21" spans="1:12" ht="48" customHeight="1" x14ac:dyDescent="0.25">
      <c r="A21" s="29">
        <f t="shared" si="1"/>
        <v>4</v>
      </c>
      <c r="B21" s="97">
        <f>'405422'!E3</f>
        <v>44664</v>
      </c>
      <c r="C21" s="79">
        <f>'405422'!A3</f>
        <v>405422</v>
      </c>
      <c r="D21" s="30" t="s">
        <v>57</v>
      </c>
      <c r="E21" s="30" t="s">
        <v>55</v>
      </c>
      <c r="F21" s="79">
        <f>'405422'!Q3</f>
        <v>23</v>
      </c>
      <c r="G21" s="98">
        <f>'405422'!N26</f>
        <v>363.024</v>
      </c>
      <c r="H21" s="103">
        <v>2530</v>
      </c>
      <c r="I21" s="104"/>
      <c r="J21" s="31">
        <f>G21*H21</f>
        <v>918450.72</v>
      </c>
      <c r="L21"/>
    </row>
    <row r="22" spans="1:12" ht="48" customHeight="1" x14ac:dyDescent="0.25">
      <c r="A22" s="29">
        <f t="shared" si="1"/>
        <v>5</v>
      </c>
      <c r="B22" s="97">
        <f>'404987'!E3</f>
        <v>44664</v>
      </c>
      <c r="C22" s="79">
        <f>'404987'!A3</f>
        <v>404987</v>
      </c>
      <c r="D22" s="30" t="s">
        <v>57</v>
      </c>
      <c r="E22" s="30" t="s">
        <v>55</v>
      </c>
      <c r="F22" s="79">
        <f>'404987'!Q3</f>
        <v>71</v>
      </c>
      <c r="G22" s="98">
        <f>'404987'!N74</f>
        <v>1740.7325000000005</v>
      </c>
      <c r="H22" s="103">
        <v>2530</v>
      </c>
      <c r="I22" s="104"/>
      <c r="J22" s="31">
        <f t="shared" si="0"/>
        <v>4404053.2250000015</v>
      </c>
      <c r="L22"/>
    </row>
    <row r="23" spans="1:12" ht="48" customHeight="1" x14ac:dyDescent="0.25">
      <c r="A23" s="29">
        <f t="shared" si="1"/>
        <v>6</v>
      </c>
      <c r="B23" s="97" t="e">
        <f>#REF!</f>
        <v>#REF!</v>
      </c>
      <c r="C23" s="79" t="e">
        <f>#REF!</f>
        <v>#REF!</v>
      </c>
      <c r="D23" s="30" t="s">
        <v>57</v>
      </c>
      <c r="E23" s="30" t="s">
        <v>55</v>
      </c>
      <c r="F23" s="79" t="e">
        <f>#REF!</f>
        <v>#REF!</v>
      </c>
      <c r="G23" s="98" t="e">
        <f>#REF!</f>
        <v>#REF!</v>
      </c>
      <c r="H23" s="103">
        <v>2530</v>
      </c>
      <c r="I23" s="104"/>
      <c r="J23" s="31" t="e">
        <f t="shared" si="0"/>
        <v>#REF!</v>
      </c>
      <c r="L23"/>
    </row>
    <row r="24" spans="1:12" ht="48" customHeight="1" x14ac:dyDescent="0.25">
      <c r="A24" s="29">
        <f t="shared" si="1"/>
        <v>7</v>
      </c>
      <c r="B24" s="97">
        <f>'404784'!E3</f>
        <v>44664</v>
      </c>
      <c r="C24" s="79">
        <f>'404784'!A3</f>
        <v>404784</v>
      </c>
      <c r="D24" s="30" t="s">
        <v>57</v>
      </c>
      <c r="E24" s="30" t="s">
        <v>55</v>
      </c>
      <c r="F24" s="79">
        <f>'404784'!Q3</f>
        <v>29</v>
      </c>
      <c r="G24" s="98">
        <f>'404784'!N32</f>
        <v>466.54199999999997</v>
      </c>
      <c r="H24" s="103">
        <v>2530</v>
      </c>
      <c r="I24" s="104"/>
      <c r="J24" s="31">
        <f t="shared" si="0"/>
        <v>1180351.26</v>
      </c>
      <c r="L24"/>
    </row>
    <row r="25" spans="1:12" ht="48" customHeight="1" x14ac:dyDescent="0.25">
      <c r="A25" s="29">
        <f t="shared" si="1"/>
        <v>8</v>
      </c>
      <c r="B25" s="97">
        <f>'405513'!E3</f>
        <v>44665</v>
      </c>
      <c r="C25" s="79">
        <f>'405513'!A3</f>
        <v>405513</v>
      </c>
      <c r="D25" s="30" t="s">
        <v>57</v>
      </c>
      <c r="E25" s="30" t="s">
        <v>55</v>
      </c>
      <c r="F25" s="79">
        <f>'405513'!Q3</f>
        <v>43</v>
      </c>
      <c r="G25" s="98">
        <f>'405513'!N46</f>
        <v>596.97700000000009</v>
      </c>
      <c r="H25" s="103">
        <v>2530</v>
      </c>
      <c r="I25" s="104"/>
      <c r="J25" s="31">
        <f t="shared" si="0"/>
        <v>1510351.8100000003</v>
      </c>
      <c r="L25"/>
    </row>
    <row r="26" spans="1:12" ht="48" customHeight="1" x14ac:dyDescent="0.25">
      <c r="A26" s="29">
        <f t="shared" si="1"/>
        <v>9</v>
      </c>
      <c r="B26" s="97">
        <f>'405424'!E3</f>
        <v>44665</v>
      </c>
      <c r="C26" s="79">
        <f>'405424'!A3</f>
        <v>405424</v>
      </c>
      <c r="D26" s="30" t="s">
        <v>57</v>
      </c>
      <c r="E26" s="30" t="s">
        <v>55</v>
      </c>
      <c r="F26" s="79">
        <f>'405424'!Q3</f>
        <v>26</v>
      </c>
      <c r="G26" s="98">
        <f>'405424'!N29</f>
        <v>335.37974999999994</v>
      </c>
      <c r="H26" s="103">
        <v>2530</v>
      </c>
      <c r="I26" s="104"/>
      <c r="J26" s="31">
        <f t="shared" si="0"/>
        <v>848510.76749999984</v>
      </c>
      <c r="L26"/>
    </row>
    <row r="27" spans="1:12" ht="48" customHeight="1" x14ac:dyDescent="0.25">
      <c r="A27" s="29">
        <f t="shared" si="1"/>
        <v>10</v>
      </c>
      <c r="B27" s="97">
        <f>'405515'!E3</f>
        <v>44666</v>
      </c>
      <c r="C27" s="79">
        <f>'405515'!A3</f>
        <v>405515</v>
      </c>
      <c r="D27" s="30" t="s">
        <v>57</v>
      </c>
      <c r="E27" s="30" t="s">
        <v>55</v>
      </c>
      <c r="F27" s="79">
        <f>'405515'!Q3</f>
        <v>39</v>
      </c>
      <c r="G27" s="98">
        <f>'405515'!N42</f>
        <v>470.78999999999996</v>
      </c>
      <c r="H27" s="103">
        <v>2530</v>
      </c>
      <c r="I27" s="104"/>
      <c r="J27" s="31">
        <f t="shared" ref="J27:J41" si="2">G27*H27</f>
        <v>1191098.7</v>
      </c>
      <c r="L27"/>
    </row>
    <row r="28" spans="1:12" ht="48" customHeight="1" x14ac:dyDescent="0.25">
      <c r="A28" s="29">
        <f t="shared" si="1"/>
        <v>11</v>
      </c>
      <c r="B28" s="97">
        <f>'405426'!E3</f>
        <v>44666</v>
      </c>
      <c r="C28" s="79">
        <f>'405426'!A3</f>
        <v>405426</v>
      </c>
      <c r="D28" s="30" t="s">
        <v>57</v>
      </c>
      <c r="E28" s="30" t="s">
        <v>55</v>
      </c>
      <c r="F28" s="79">
        <f>'405426'!Q3</f>
        <v>17</v>
      </c>
      <c r="G28" s="98">
        <f>'405426'!N20</f>
        <v>230.28</v>
      </c>
      <c r="H28" s="103">
        <v>2530</v>
      </c>
      <c r="I28" s="104"/>
      <c r="J28" s="31">
        <f t="shared" si="2"/>
        <v>582608.4</v>
      </c>
      <c r="L28"/>
    </row>
    <row r="29" spans="1:12" ht="48" customHeight="1" x14ac:dyDescent="0.25">
      <c r="A29" s="29">
        <f t="shared" si="1"/>
        <v>12</v>
      </c>
      <c r="B29" s="97">
        <f>'405060'!E3</f>
        <v>44666</v>
      </c>
      <c r="C29" s="79">
        <f>'405060'!A3</f>
        <v>405060</v>
      </c>
      <c r="D29" s="30" t="s">
        <v>57</v>
      </c>
      <c r="E29" s="30" t="s">
        <v>55</v>
      </c>
      <c r="F29" s="79">
        <f>'405060'!Q3</f>
        <v>104</v>
      </c>
      <c r="G29" s="98">
        <f>'405060'!N107</f>
        <v>2180.0809999999997</v>
      </c>
      <c r="H29" s="103">
        <v>2530</v>
      </c>
      <c r="I29" s="104"/>
      <c r="J29" s="31">
        <f t="shared" si="2"/>
        <v>5515604.9299999988</v>
      </c>
      <c r="L29"/>
    </row>
    <row r="30" spans="1:12" ht="48" customHeight="1" x14ac:dyDescent="0.25">
      <c r="A30" s="29">
        <f t="shared" si="1"/>
        <v>13</v>
      </c>
      <c r="B30" s="97">
        <f>'404789'!E3</f>
        <v>44666</v>
      </c>
      <c r="C30" s="79">
        <f>'404789'!A3</f>
        <v>404789</v>
      </c>
      <c r="D30" s="30" t="s">
        <v>57</v>
      </c>
      <c r="E30" s="30" t="s">
        <v>55</v>
      </c>
      <c r="F30" s="79">
        <f>'404789'!Q3</f>
        <v>1</v>
      </c>
      <c r="G30" s="98">
        <f>'404789'!N4</f>
        <v>47</v>
      </c>
      <c r="H30" s="103">
        <v>2530</v>
      </c>
      <c r="I30" s="104"/>
      <c r="J30" s="31">
        <f t="shared" si="2"/>
        <v>118910</v>
      </c>
      <c r="L30"/>
    </row>
    <row r="31" spans="1:12" ht="48" customHeight="1" x14ac:dyDescent="0.25">
      <c r="A31" s="29">
        <f t="shared" si="1"/>
        <v>14</v>
      </c>
      <c r="B31" s="97">
        <f>'405518'!E3</f>
        <v>44667</v>
      </c>
      <c r="C31" s="79">
        <f>'405518'!A3</f>
        <v>405518</v>
      </c>
      <c r="D31" s="30" t="s">
        <v>57</v>
      </c>
      <c r="E31" s="30" t="s">
        <v>55</v>
      </c>
      <c r="F31" s="79">
        <f>'405518'!Q3</f>
        <v>23</v>
      </c>
      <c r="G31" s="98">
        <f>'405518'!N26</f>
        <v>262.68200000000002</v>
      </c>
      <c r="H31" s="103">
        <v>2530</v>
      </c>
      <c r="I31" s="104"/>
      <c r="J31" s="31">
        <f t="shared" si="2"/>
        <v>664585.46000000008</v>
      </c>
      <c r="L31"/>
    </row>
    <row r="32" spans="1:12" ht="48" customHeight="1" x14ac:dyDescent="0.25">
      <c r="A32" s="29">
        <f t="shared" si="1"/>
        <v>15</v>
      </c>
      <c r="B32" s="97" t="e">
        <f>#REF!</f>
        <v>#REF!</v>
      </c>
      <c r="C32" s="79" t="e">
        <f>#REF!</f>
        <v>#REF!</v>
      </c>
      <c r="D32" s="30" t="s">
        <v>57</v>
      </c>
      <c r="E32" s="30" t="s">
        <v>55</v>
      </c>
      <c r="F32" s="79" t="e">
        <f>#REF!</f>
        <v>#REF!</v>
      </c>
      <c r="G32" s="98" t="e">
        <f>#REF!</f>
        <v>#REF!</v>
      </c>
      <c r="H32" s="103">
        <v>2530</v>
      </c>
      <c r="I32" s="104"/>
      <c r="J32" s="31" t="e">
        <f t="shared" si="2"/>
        <v>#REF!</v>
      </c>
      <c r="L32"/>
    </row>
    <row r="33" spans="1:12" ht="48" customHeight="1" x14ac:dyDescent="0.25">
      <c r="A33" s="29">
        <f t="shared" si="1"/>
        <v>16</v>
      </c>
      <c r="B33" s="97">
        <f>'405428'!E3</f>
        <v>44667</v>
      </c>
      <c r="C33" s="79">
        <f>'405428'!A3</f>
        <v>405428</v>
      </c>
      <c r="D33" s="30" t="s">
        <v>57</v>
      </c>
      <c r="E33" s="30" t="s">
        <v>55</v>
      </c>
      <c r="F33" s="79">
        <f>'405428'!Q3</f>
        <v>15</v>
      </c>
      <c r="G33" s="98">
        <f>'405428'!N18</f>
        <v>148.3895</v>
      </c>
      <c r="H33" s="103">
        <v>2530</v>
      </c>
      <c r="I33" s="104"/>
      <c r="J33" s="31">
        <f t="shared" si="2"/>
        <v>375425.435</v>
      </c>
      <c r="L33"/>
    </row>
    <row r="34" spans="1:12" ht="48" customHeight="1" x14ac:dyDescent="0.25">
      <c r="A34" s="29">
        <f t="shared" si="1"/>
        <v>17</v>
      </c>
      <c r="B34" s="97">
        <f>'405520'!E3</f>
        <v>44668</v>
      </c>
      <c r="C34" s="79">
        <f>'405520'!A3</f>
        <v>405520</v>
      </c>
      <c r="D34" s="30" t="s">
        <v>57</v>
      </c>
      <c r="E34" s="30" t="s">
        <v>55</v>
      </c>
      <c r="F34" s="79">
        <f>'405520'!Q3</f>
        <v>33</v>
      </c>
      <c r="G34" s="98">
        <f>'405520'!N36</f>
        <v>514.26549999999997</v>
      </c>
      <c r="H34" s="103">
        <v>2530</v>
      </c>
      <c r="I34" s="104"/>
      <c r="J34" s="31">
        <f t="shared" si="2"/>
        <v>1301091.7149999999</v>
      </c>
      <c r="L34"/>
    </row>
    <row r="35" spans="1:12" ht="48" customHeight="1" x14ac:dyDescent="0.25">
      <c r="A35" s="29">
        <f t="shared" si="1"/>
        <v>18</v>
      </c>
      <c r="B35" s="97">
        <f>'405430'!E3</f>
        <v>44668</v>
      </c>
      <c r="C35" s="79">
        <f>'405430'!A3</f>
        <v>405430</v>
      </c>
      <c r="D35" s="30" t="s">
        <v>57</v>
      </c>
      <c r="E35" s="30" t="s">
        <v>55</v>
      </c>
      <c r="F35" s="79">
        <f>'405430'!Q3</f>
        <v>23</v>
      </c>
      <c r="G35" s="98">
        <f>'405430'!N26</f>
        <v>358.74299999999999</v>
      </c>
      <c r="H35" s="103">
        <v>2530</v>
      </c>
      <c r="I35" s="104"/>
      <c r="J35" s="31">
        <f t="shared" si="2"/>
        <v>907619.79</v>
      </c>
      <c r="L35"/>
    </row>
    <row r="36" spans="1:12" ht="48" customHeight="1" x14ac:dyDescent="0.25">
      <c r="A36" s="29">
        <f t="shared" si="1"/>
        <v>19</v>
      </c>
      <c r="B36" s="97">
        <f>'405386'!E3</f>
        <v>44668</v>
      </c>
      <c r="C36" s="79">
        <f>'405386'!A3</f>
        <v>405386</v>
      </c>
      <c r="D36" s="30" t="s">
        <v>57</v>
      </c>
      <c r="E36" s="30" t="s">
        <v>55</v>
      </c>
      <c r="F36" s="79">
        <f>'405386'!Q3</f>
        <v>83</v>
      </c>
      <c r="G36" s="98">
        <f>'405386'!N86</f>
        <v>2127.86375</v>
      </c>
      <c r="H36" s="103">
        <v>2530</v>
      </c>
      <c r="I36" s="104"/>
      <c r="J36" s="31">
        <f t="shared" si="2"/>
        <v>5383495.2874999996</v>
      </c>
      <c r="L36"/>
    </row>
    <row r="37" spans="1:12" ht="48" customHeight="1" x14ac:dyDescent="0.25">
      <c r="A37" s="29">
        <f t="shared" si="1"/>
        <v>20</v>
      </c>
      <c r="B37" s="97">
        <f>'405521'!E3</f>
        <v>44669</v>
      </c>
      <c r="C37" s="79">
        <f>'405521'!A3</f>
        <v>405521</v>
      </c>
      <c r="D37" s="30" t="s">
        <v>57</v>
      </c>
      <c r="E37" s="30" t="s">
        <v>55</v>
      </c>
      <c r="F37" s="79">
        <f>'405521'!Q3</f>
        <v>17</v>
      </c>
      <c r="G37" s="98">
        <f>'405521'!N20</f>
        <v>248.40099999999998</v>
      </c>
      <c r="H37" s="103">
        <v>2530</v>
      </c>
      <c r="I37" s="104"/>
      <c r="J37" s="31">
        <f t="shared" si="2"/>
        <v>628454.52999999991</v>
      </c>
      <c r="L37"/>
    </row>
    <row r="38" spans="1:12" ht="48" customHeight="1" x14ac:dyDescent="0.25">
      <c r="A38" s="29">
        <f t="shared" si="1"/>
        <v>21</v>
      </c>
      <c r="B38" s="97">
        <f>'405431'!E3</f>
        <v>44669</v>
      </c>
      <c r="C38" s="79">
        <f>'405431'!A3</f>
        <v>405431</v>
      </c>
      <c r="D38" s="30" t="s">
        <v>57</v>
      </c>
      <c r="E38" s="30" t="s">
        <v>55</v>
      </c>
      <c r="F38" s="79">
        <f>'405431'!Q3</f>
        <v>14</v>
      </c>
      <c r="G38" s="98">
        <f>'405431'!N17</f>
        <v>139.30674999999997</v>
      </c>
      <c r="H38" s="103">
        <v>2530</v>
      </c>
      <c r="I38" s="104"/>
      <c r="J38" s="31">
        <f t="shared" si="2"/>
        <v>352446.0774999999</v>
      </c>
      <c r="L38"/>
    </row>
    <row r="39" spans="1:12" ht="48" customHeight="1" x14ac:dyDescent="0.25">
      <c r="A39" s="29">
        <f t="shared" si="1"/>
        <v>22</v>
      </c>
      <c r="B39" s="97">
        <f>'405064'!E3</f>
        <v>44669</v>
      </c>
      <c r="C39" s="79">
        <f>'405064'!A3</f>
        <v>405064</v>
      </c>
      <c r="D39" s="30" t="s">
        <v>57</v>
      </c>
      <c r="E39" s="30" t="s">
        <v>55</v>
      </c>
      <c r="F39" s="79">
        <f>'405064'!Q3</f>
        <v>85</v>
      </c>
      <c r="G39" s="98">
        <f>'405064'!N88</f>
        <v>1788.7095000000002</v>
      </c>
      <c r="H39" s="103">
        <v>2530</v>
      </c>
      <c r="I39" s="104"/>
      <c r="J39" s="31">
        <f t="shared" si="2"/>
        <v>4525435.0350000001</v>
      </c>
      <c r="L39"/>
    </row>
    <row r="40" spans="1:12" ht="48" customHeight="1" x14ac:dyDescent="0.25">
      <c r="A40" s="29">
        <f t="shared" si="1"/>
        <v>23</v>
      </c>
      <c r="B40" s="97">
        <f>'405524'!E3</f>
        <v>44670</v>
      </c>
      <c r="C40" s="79">
        <f>'405524'!A3</f>
        <v>405524</v>
      </c>
      <c r="D40" s="30" t="s">
        <v>57</v>
      </c>
      <c r="E40" s="30" t="s">
        <v>55</v>
      </c>
      <c r="F40" s="79">
        <f>'405524'!Q3</f>
        <v>37</v>
      </c>
      <c r="G40" s="98">
        <f>'405524'!N40</f>
        <v>502.65974999999997</v>
      </c>
      <c r="H40" s="103">
        <v>2530</v>
      </c>
      <c r="I40" s="104"/>
      <c r="J40" s="31">
        <f t="shared" si="2"/>
        <v>1271729.1675</v>
      </c>
      <c r="L40"/>
    </row>
    <row r="41" spans="1:12" ht="48" customHeight="1" x14ac:dyDescent="0.25">
      <c r="A41" s="29">
        <f t="shared" si="1"/>
        <v>24</v>
      </c>
      <c r="B41" s="97">
        <f>'405435'!E3</f>
        <v>44670</v>
      </c>
      <c r="C41" s="79">
        <f>'405435'!A3</f>
        <v>405435</v>
      </c>
      <c r="D41" s="30" t="s">
        <v>57</v>
      </c>
      <c r="E41" s="30" t="s">
        <v>55</v>
      </c>
      <c r="F41" s="79">
        <f>'405435'!Q3</f>
        <v>27</v>
      </c>
      <c r="G41" s="98">
        <f>'405435'!N30</f>
        <v>412.65199999999999</v>
      </c>
      <c r="H41" s="103">
        <v>2530</v>
      </c>
      <c r="I41" s="104"/>
      <c r="J41" s="31">
        <f t="shared" si="2"/>
        <v>1044009.5599999999</v>
      </c>
      <c r="L41"/>
    </row>
    <row r="42" spans="1:12" ht="48" customHeight="1" x14ac:dyDescent="0.25">
      <c r="A42" s="29">
        <f t="shared" si="1"/>
        <v>25</v>
      </c>
      <c r="B42" s="97">
        <f>'405528'!E3</f>
        <v>44671</v>
      </c>
      <c r="C42" s="79">
        <f>'405528'!A3</f>
        <v>405528</v>
      </c>
      <c r="D42" s="30" t="s">
        <v>57</v>
      </c>
      <c r="E42" s="30" t="s">
        <v>55</v>
      </c>
      <c r="F42" s="79">
        <f>'405528'!Q3</f>
        <v>36</v>
      </c>
      <c r="G42" s="98">
        <f>'405528'!N39</f>
        <v>610.904</v>
      </c>
      <c r="H42" s="103">
        <v>2530</v>
      </c>
      <c r="I42" s="104"/>
      <c r="J42" s="31">
        <f>G42*H42</f>
        <v>1545587.1199999999</v>
      </c>
      <c r="L42"/>
    </row>
    <row r="43" spans="1:12" ht="48" customHeight="1" x14ac:dyDescent="0.25">
      <c r="A43" s="29">
        <f t="shared" si="1"/>
        <v>26</v>
      </c>
      <c r="B43" s="97">
        <f>'405437'!E3</f>
        <v>44671</v>
      </c>
      <c r="C43" s="79">
        <f>'405437'!A3</f>
        <v>405437</v>
      </c>
      <c r="D43" s="30" t="s">
        <v>57</v>
      </c>
      <c r="E43" s="30" t="s">
        <v>55</v>
      </c>
      <c r="F43" s="79">
        <f>'405437'!Q3</f>
        <v>29</v>
      </c>
      <c r="G43" s="98">
        <f>'405437'!N32</f>
        <v>385.54500000000002</v>
      </c>
      <c r="H43" s="103">
        <v>2530</v>
      </c>
      <c r="I43" s="104"/>
      <c r="J43" s="31">
        <f t="shared" ref="J43:J56" si="3">G43*H43</f>
        <v>975428.85000000009</v>
      </c>
      <c r="L43"/>
    </row>
    <row r="44" spans="1:12" ht="48" customHeight="1" x14ac:dyDescent="0.25">
      <c r="A44" s="29">
        <f t="shared" si="1"/>
        <v>27</v>
      </c>
      <c r="B44" s="97">
        <f>'404994'!E3</f>
        <v>44671</v>
      </c>
      <c r="C44" s="79">
        <f>'404994'!A3</f>
        <v>404994</v>
      </c>
      <c r="D44" s="30" t="s">
        <v>57</v>
      </c>
      <c r="E44" s="30" t="s">
        <v>55</v>
      </c>
      <c r="F44" s="79">
        <f>'404994'!Q3</f>
        <v>91</v>
      </c>
      <c r="G44" s="98">
        <f>'404994'!N94</f>
        <v>2080.8492500000002</v>
      </c>
      <c r="H44" s="103">
        <v>2530</v>
      </c>
      <c r="I44" s="104"/>
      <c r="J44" s="31">
        <f t="shared" si="3"/>
        <v>5264548.602500001</v>
      </c>
      <c r="L44"/>
    </row>
    <row r="45" spans="1:12" ht="48" customHeight="1" x14ac:dyDescent="0.25">
      <c r="A45" s="29">
        <f t="shared" si="1"/>
        <v>28</v>
      </c>
      <c r="B45" s="97">
        <f>'404996'!E3</f>
        <v>44671</v>
      </c>
      <c r="C45" s="79">
        <f>'404996'!A3</f>
        <v>404996</v>
      </c>
      <c r="D45" s="30" t="s">
        <v>57</v>
      </c>
      <c r="E45" s="30" t="s">
        <v>55</v>
      </c>
      <c r="F45" s="79">
        <f>'404996'!Q3</f>
        <v>29</v>
      </c>
      <c r="G45" s="98">
        <f>'404996'!N32</f>
        <v>433.78500000000008</v>
      </c>
      <c r="H45" s="103">
        <v>2530</v>
      </c>
      <c r="I45" s="104"/>
      <c r="J45" s="31">
        <f t="shared" si="3"/>
        <v>1097476.0500000003</v>
      </c>
      <c r="L45"/>
    </row>
    <row r="46" spans="1:12" ht="48" customHeight="1" x14ac:dyDescent="0.25">
      <c r="A46" s="29">
        <f t="shared" si="1"/>
        <v>29</v>
      </c>
      <c r="B46" s="97">
        <f>'29'!E3</f>
        <v>0</v>
      </c>
      <c r="C46" s="79">
        <f>'29'!A3</f>
        <v>0</v>
      </c>
      <c r="D46" s="30" t="s">
        <v>57</v>
      </c>
      <c r="E46" s="30" t="s">
        <v>55</v>
      </c>
      <c r="F46" s="79">
        <f>'29'!Q3</f>
        <v>0</v>
      </c>
      <c r="G46" s="98">
        <f>'29'!N261</f>
        <v>0</v>
      </c>
      <c r="H46" s="103">
        <v>2530</v>
      </c>
      <c r="I46" s="104"/>
      <c r="J46" s="31">
        <f t="shared" si="3"/>
        <v>0</v>
      </c>
      <c r="L46"/>
    </row>
    <row r="47" spans="1:12" ht="48" customHeight="1" x14ac:dyDescent="0.25">
      <c r="A47" s="29">
        <f t="shared" si="1"/>
        <v>30</v>
      </c>
      <c r="B47" s="97">
        <f>'30'!E3</f>
        <v>0</v>
      </c>
      <c r="C47" s="79">
        <f>'30'!A3</f>
        <v>0</v>
      </c>
      <c r="D47" s="30" t="s">
        <v>57</v>
      </c>
      <c r="E47" s="30" t="s">
        <v>55</v>
      </c>
      <c r="F47" s="79">
        <f>'30'!Q3</f>
        <v>0</v>
      </c>
      <c r="G47" s="98">
        <f>'30'!N56</f>
        <v>0</v>
      </c>
      <c r="H47" s="103">
        <v>2530</v>
      </c>
      <c r="I47" s="104"/>
      <c r="J47" s="31">
        <f t="shared" si="3"/>
        <v>0</v>
      </c>
      <c r="L47"/>
    </row>
    <row r="48" spans="1:12" ht="48" customHeight="1" x14ac:dyDescent="0.25">
      <c r="A48" s="29">
        <f t="shared" si="1"/>
        <v>31</v>
      </c>
      <c r="B48" s="97">
        <f>'31'!E3</f>
        <v>0</v>
      </c>
      <c r="C48" s="79">
        <f>'31'!A3</f>
        <v>0</v>
      </c>
      <c r="D48" s="30" t="s">
        <v>57</v>
      </c>
      <c r="E48" s="30" t="s">
        <v>55</v>
      </c>
      <c r="F48" s="79">
        <f>'31'!Q3</f>
        <v>0</v>
      </c>
      <c r="G48" s="98">
        <f>'31'!N55</f>
        <v>0</v>
      </c>
      <c r="H48" s="103">
        <v>2530</v>
      </c>
      <c r="I48" s="104"/>
      <c r="J48" s="31">
        <f t="shared" si="3"/>
        <v>0</v>
      </c>
      <c r="L48"/>
    </row>
    <row r="49" spans="1:12" ht="48" customHeight="1" x14ac:dyDescent="0.25">
      <c r="A49" s="29">
        <f t="shared" si="1"/>
        <v>32</v>
      </c>
      <c r="B49" s="97">
        <f>'32'!E3</f>
        <v>0</v>
      </c>
      <c r="C49" s="79">
        <f>'32'!A3</f>
        <v>0</v>
      </c>
      <c r="D49" s="30" t="s">
        <v>57</v>
      </c>
      <c r="E49" s="30" t="s">
        <v>55</v>
      </c>
      <c r="F49" s="79">
        <f>'32'!Q3</f>
        <v>0</v>
      </c>
      <c r="G49" s="98">
        <f>'32'!N219</f>
        <v>0</v>
      </c>
      <c r="H49" s="103">
        <v>2530</v>
      </c>
      <c r="I49" s="104"/>
      <c r="J49" s="31">
        <f t="shared" si="3"/>
        <v>0</v>
      </c>
      <c r="L49"/>
    </row>
    <row r="50" spans="1:12" ht="48" customHeight="1" x14ac:dyDescent="0.25">
      <c r="A50" s="29">
        <f t="shared" si="1"/>
        <v>33</v>
      </c>
      <c r="B50" s="97">
        <f>'33'!E3</f>
        <v>0</v>
      </c>
      <c r="C50" s="79">
        <f>'33'!A3</f>
        <v>0</v>
      </c>
      <c r="D50" s="30" t="s">
        <v>57</v>
      </c>
      <c r="E50" s="30" t="s">
        <v>55</v>
      </c>
      <c r="F50" s="79">
        <f>'33'!Q3</f>
        <v>0</v>
      </c>
      <c r="G50" s="98">
        <f>'33'!N40</f>
        <v>0</v>
      </c>
      <c r="H50" s="103">
        <v>2530</v>
      </c>
      <c r="I50" s="104"/>
      <c r="J50" s="31">
        <f t="shared" si="3"/>
        <v>0</v>
      </c>
      <c r="L50"/>
    </row>
    <row r="51" spans="1:12" ht="48" customHeight="1" x14ac:dyDescent="0.25">
      <c r="A51" s="29">
        <f t="shared" si="1"/>
        <v>34</v>
      </c>
      <c r="B51" s="97">
        <f>'34'!E3</f>
        <v>0</v>
      </c>
      <c r="C51" s="79">
        <f>'34'!A3</f>
        <v>0</v>
      </c>
      <c r="D51" s="30" t="s">
        <v>57</v>
      </c>
      <c r="E51" s="30" t="s">
        <v>55</v>
      </c>
      <c r="F51" s="79">
        <f>'34'!Q3</f>
        <v>0</v>
      </c>
      <c r="G51" s="98">
        <f>'34'!N29</f>
        <v>0</v>
      </c>
      <c r="H51" s="103">
        <v>2530</v>
      </c>
      <c r="I51" s="104"/>
      <c r="J51" s="31">
        <f t="shared" si="3"/>
        <v>0</v>
      </c>
      <c r="L51"/>
    </row>
    <row r="52" spans="1:12" ht="48" customHeight="1" x14ac:dyDescent="0.25">
      <c r="A52" s="29">
        <f t="shared" si="1"/>
        <v>35</v>
      </c>
      <c r="B52" s="97">
        <f>'35'!E3</f>
        <v>0</v>
      </c>
      <c r="C52" s="79">
        <f>'35'!A3</f>
        <v>0</v>
      </c>
      <c r="D52" s="30" t="s">
        <v>57</v>
      </c>
      <c r="E52" s="30" t="s">
        <v>55</v>
      </c>
      <c r="F52" s="79">
        <f>'35'!Q3</f>
        <v>0</v>
      </c>
      <c r="G52" s="98">
        <f>'35'!N97</f>
        <v>0</v>
      </c>
      <c r="H52" s="103">
        <v>2530</v>
      </c>
      <c r="I52" s="104"/>
      <c r="J52" s="31">
        <f t="shared" si="3"/>
        <v>0</v>
      </c>
      <c r="L52"/>
    </row>
    <row r="53" spans="1:12" ht="48" customHeight="1" x14ac:dyDescent="0.25">
      <c r="A53" s="29">
        <f t="shared" si="1"/>
        <v>36</v>
      </c>
      <c r="B53" s="97">
        <f>'36'!E3</f>
        <v>0</v>
      </c>
      <c r="C53" s="79">
        <f>'36'!A3</f>
        <v>0</v>
      </c>
      <c r="D53" s="30" t="s">
        <v>57</v>
      </c>
      <c r="E53" s="30" t="s">
        <v>55</v>
      </c>
      <c r="F53" s="79">
        <f>'36'!Q3</f>
        <v>0</v>
      </c>
      <c r="G53" s="98">
        <f>'36'!N75</f>
        <v>0</v>
      </c>
      <c r="H53" s="103">
        <v>2530</v>
      </c>
      <c r="I53" s="104"/>
      <c r="J53" s="31">
        <f t="shared" si="3"/>
        <v>0</v>
      </c>
      <c r="L53"/>
    </row>
    <row r="54" spans="1:12" ht="48" customHeight="1" x14ac:dyDescent="0.25">
      <c r="A54" s="29">
        <f t="shared" si="1"/>
        <v>37</v>
      </c>
      <c r="B54" s="97">
        <f>'37'!E3</f>
        <v>0</v>
      </c>
      <c r="C54" s="79">
        <f>'37'!A3</f>
        <v>0</v>
      </c>
      <c r="D54" s="30" t="s">
        <v>57</v>
      </c>
      <c r="E54" s="30" t="s">
        <v>55</v>
      </c>
      <c r="F54" s="79">
        <f>'37'!Q3</f>
        <v>0</v>
      </c>
      <c r="G54" s="98">
        <f>'37'!N63</f>
        <v>0</v>
      </c>
      <c r="H54" s="103">
        <v>2530</v>
      </c>
      <c r="I54" s="104"/>
      <c r="J54" s="31">
        <f t="shared" si="3"/>
        <v>0</v>
      </c>
      <c r="L54"/>
    </row>
    <row r="55" spans="1:12" ht="48" customHeight="1" x14ac:dyDescent="0.25">
      <c r="A55" s="29">
        <f t="shared" si="1"/>
        <v>38</v>
      </c>
      <c r="B55" s="97">
        <f>'38'!E3</f>
        <v>0</v>
      </c>
      <c r="C55" s="79">
        <f>'38'!A3</f>
        <v>0</v>
      </c>
      <c r="D55" s="30" t="s">
        <v>57</v>
      </c>
      <c r="E55" s="30" t="s">
        <v>55</v>
      </c>
      <c r="F55" s="79">
        <f>'38'!Q3</f>
        <v>0</v>
      </c>
      <c r="G55" s="98">
        <f>'38'!N239</f>
        <v>0</v>
      </c>
      <c r="H55" s="103">
        <v>2530</v>
      </c>
      <c r="I55" s="104"/>
      <c r="J55" s="31">
        <f t="shared" si="3"/>
        <v>0</v>
      </c>
      <c r="L55"/>
    </row>
    <row r="56" spans="1:12" ht="48" customHeight="1" x14ac:dyDescent="0.25">
      <c r="A56" s="29">
        <f t="shared" si="1"/>
        <v>39</v>
      </c>
      <c r="B56" s="97">
        <f>'39'!E3</f>
        <v>0</v>
      </c>
      <c r="C56" s="79">
        <f>'39'!A3</f>
        <v>0</v>
      </c>
      <c r="D56" s="30" t="s">
        <v>57</v>
      </c>
      <c r="E56" s="30" t="s">
        <v>55</v>
      </c>
      <c r="F56" s="79">
        <f>'39'!Q3</f>
        <v>0</v>
      </c>
      <c r="G56" s="98">
        <f>'39'!N71</f>
        <v>0</v>
      </c>
      <c r="H56" s="103">
        <v>2530</v>
      </c>
      <c r="I56" s="104"/>
      <c r="J56" s="31">
        <f t="shared" si="3"/>
        <v>0</v>
      </c>
      <c r="L56"/>
    </row>
    <row r="57" spans="1:12" ht="48" customHeight="1" x14ac:dyDescent="0.25">
      <c r="A57" s="29">
        <f t="shared" si="1"/>
        <v>40</v>
      </c>
      <c r="B57" s="97">
        <f>'40'!E3</f>
        <v>0</v>
      </c>
      <c r="C57" s="79">
        <f>'40'!A3</f>
        <v>0</v>
      </c>
      <c r="D57" s="30" t="s">
        <v>57</v>
      </c>
      <c r="E57" s="30" t="s">
        <v>55</v>
      </c>
      <c r="F57" s="79">
        <f>'40'!Q3</f>
        <v>0</v>
      </c>
      <c r="G57" s="98">
        <f>'40'!N69</f>
        <v>0</v>
      </c>
      <c r="H57" s="103">
        <v>2530</v>
      </c>
      <c r="I57" s="104"/>
      <c r="J57" s="31">
        <f t="shared" ref="J57:J64" si="4">G57*H57</f>
        <v>0</v>
      </c>
      <c r="L57"/>
    </row>
    <row r="58" spans="1:12" ht="48" customHeight="1" x14ac:dyDescent="0.25">
      <c r="A58" s="29">
        <f t="shared" si="1"/>
        <v>41</v>
      </c>
      <c r="B58" s="97">
        <f>'41'!E3</f>
        <v>0</v>
      </c>
      <c r="C58" s="79">
        <f>'41'!A3</f>
        <v>0</v>
      </c>
      <c r="D58" s="30" t="s">
        <v>57</v>
      </c>
      <c r="E58" s="30" t="s">
        <v>55</v>
      </c>
      <c r="F58" s="79">
        <f>'41'!Q3</f>
        <v>0</v>
      </c>
      <c r="G58" s="98">
        <f>'41'!N180</f>
        <v>0</v>
      </c>
      <c r="H58" s="103">
        <v>2530</v>
      </c>
      <c r="I58" s="104"/>
      <c r="J58" s="31">
        <f t="shared" si="4"/>
        <v>0</v>
      </c>
      <c r="L58"/>
    </row>
    <row r="59" spans="1:12" ht="48" customHeight="1" x14ac:dyDescent="0.25">
      <c r="A59" s="29">
        <f t="shared" si="1"/>
        <v>42</v>
      </c>
      <c r="B59" s="97">
        <f>'42'!E3</f>
        <v>0</v>
      </c>
      <c r="C59" s="79">
        <f>'42'!A3</f>
        <v>0</v>
      </c>
      <c r="D59" s="30" t="s">
        <v>57</v>
      </c>
      <c r="E59" s="30" t="s">
        <v>55</v>
      </c>
      <c r="F59" s="79">
        <f>'42'!Q3</f>
        <v>0</v>
      </c>
      <c r="G59" s="98">
        <f>'42'!N74</f>
        <v>0</v>
      </c>
      <c r="H59" s="103">
        <v>2530</v>
      </c>
      <c r="I59" s="104"/>
      <c r="J59" s="31">
        <f t="shared" si="4"/>
        <v>0</v>
      </c>
      <c r="L59"/>
    </row>
    <row r="60" spans="1:12" ht="48" customHeight="1" x14ac:dyDescent="0.25">
      <c r="A60" s="29">
        <f t="shared" si="1"/>
        <v>43</v>
      </c>
      <c r="B60" s="97">
        <f>'43'!E3</f>
        <v>0</v>
      </c>
      <c r="C60" s="79">
        <f>'43'!A3</f>
        <v>0</v>
      </c>
      <c r="D60" s="30" t="s">
        <v>57</v>
      </c>
      <c r="E60" s="30" t="s">
        <v>55</v>
      </c>
      <c r="F60" s="79">
        <f>'43'!Q3</f>
        <v>0</v>
      </c>
      <c r="G60" s="98">
        <f>'43'!N66</f>
        <v>0</v>
      </c>
      <c r="H60" s="103">
        <v>2530</v>
      </c>
      <c r="I60" s="104"/>
      <c r="J60" s="31">
        <f t="shared" si="4"/>
        <v>0</v>
      </c>
      <c r="L60"/>
    </row>
    <row r="61" spans="1:12" ht="48" customHeight="1" x14ac:dyDescent="0.25">
      <c r="A61" s="29">
        <f t="shared" si="1"/>
        <v>44</v>
      </c>
      <c r="B61" s="97">
        <f>'44'!E3</f>
        <v>0</v>
      </c>
      <c r="C61" s="79">
        <f>'44'!A3</f>
        <v>0</v>
      </c>
      <c r="D61" s="30" t="s">
        <v>57</v>
      </c>
      <c r="E61" s="30" t="s">
        <v>55</v>
      </c>
      <c r="F61" s="79">
        <f>'44'!Q3</f>
        <v>0</v>
      </c>
      <c r="G61" s="98">
        <f>'44'!N55</f>
        <v>0</v>
      </c>
      <c r="H61" s="103">
        <v>2530</v>
      </c>
      <c r="I61" s="104"/>
      <c r="J61" s="31">
        <f t="shared" si="4"/>
        <v>0</v>
      </c>
      <c r="L61"/>
    </row>
    <row r="62" spans="1:12" ht="48" customHeight="1" x14ac:dyDescent="0.25">
      <c r="A62" s="29">
        <f t="shared" si="1"/>
        <v>45</v>
      </c>
      <c r="B62" s="97">
        <f>'45'!E3</f>
        <v>0</v>
      </c>
      <c r="C62" s="79">
        <f>'45'!A3</f>
        <v>0</v>
      </c>
      <c r="D62" s="30" t="s">
        <v>57</v>
      </c>
      <c r="E62" s="30" t="s">
        <v>55</v>
      </c>
      <c r="F62" s="79">
        <f>'45'!Q3</f>
        <v>0</v>
      </c>
      <c r="G62" s="98">
        <f>'45'!N257</f>
        <v>0</v>
      </c>
      <c r="H62" s="103">
        <v>2530</v>
      </c>
      <c r="I62" s="104"/>
      <c r="J62" s="31">
        <f t="shared" si="4"/>
        <v>0</v>
      </c>
      <c r="L62"/>
    </row>
    <row r="63" spans="1:12" ht="48" customHeight="1" x14ac:dyDescent="0.25">
      <c r="A63" s="29">
        <f t="shared" si="1"/>
        <v>46</v>
      </c>
      <c r="B63" s="97">
        <f>'46'!E3</f>
        <v>0</v>
      </c>
      <c r="C63" s="79">
        <f>'46'!A3</f>
        <v>0</v>
      </c>
      <c r="D63" s="30" t="s">
        <v>57</v>
      </c>
      <c r="E63" s="30" t="s">
        <v>55</v>
      </c>
      <c r="F63" s="79">
        <f>'46'!Q3</f>
        <v>0</v>
      </c>
      <c r="G63" s="98">
        <f>'46'!N60</f>
        <v>0</v>
      </c>
      <c r="H63" s="103">
        <v>2530</v>
      </c>
      <c r="I63" s="104"/>
      <c r="J63" s="31">
        <f t="shared" si="4"/>
        <v>0</v>
      </c>
      <c r="L63"/>
    </row>
    <row r="64" spans="1:12" ht="48" customHeight="1" x14ac:dyDescent="0.25">
      <c r="A64" s="29">
        <f t="shared" si="1"/>
        <v>47</v>
      </c>
      <c r="B64" s="97">
        <f>'47'!E3</f>
        <v>0</v>
      </c>
      <c r="C64" s="79">
        <f>'47'!A3</f>
        <v>0</v>
      </c>
      <c r="D64" s="30" t="s">
        <v>57</v>
      </c>
      <c r="E64" s="30" t="s">
        <v>55</v>
      </c>
      <c r="F64" s="79">
        <f>'47'!Q3</f>
        <v>0</v>
      </c>
      <c r="G64" s="98">
        <f>'47'!N56</f>
        <v>0</v>
      </c>
      <c r="H64" s="103">
        <v>2530</v>
      </c>
      <c r="I64" s="104"/>
      <c r="J64" s="31">
        <f t="shared" si="4"/>
        <v>0</v>
      </c>
      <c r="L64"/>
    </row>
    <row r="65" spans="1:13" ht="48" customHeight="1" x14ac:dyDescent="0.25">
      <c r="A65" s="29">
        <f t="shared" si="1"/>
        <v>48</v>
      </c>
      <c r="B65" s="97">
        <f>'48'!E3</f>
        <v>0</v>
      </c>
      <c r="C65" s="79">
        <f>'48'!A3</f>
        <v>0</v>
      </c>
      <c r="D65" s="30" t="s">
        <v>57</v>
      </c>
      <c r="E65" s="30" t="s">
        <v>55</v>
      </c>
      <c r="F65" s="79">
        <f>'48'!Q3</f>
        <v>0</v>
      </c>
      <c r="G65" s="98">
        <f>'48'!N231</f>
        <v>0</v>
      </c>
      <c r="H65" s="103">
        <v>2530</v>
      </c>
      <c r="I65" s="104"/>
      <c r="J65" s="31">
        <f t="shared" ref="J65:J66" si="5">G65*H65</f>
        <v>0</v>
      </c>
      <c r="L65"/>
    </row>
    <row r="66" spans="1:13" ht="48" customHeight="1" x14ac:dyDescent="0.25">
      <c r="A66" s="29">
        <f t="shared" si="1"/>
        <v>49</v>
      </c>
      <c r="B66" s="97">
        <f>Table2245789101123456789101112131415161718192021222324252627283293031323334353637383940414243464748495051[Pick Up]</f>
        <v>0</v>
      </c>
      <c r="C66" s="79">
        <f>'49'!A3</f>
        <v>0</v>
      </c>
      <c r="D66" s="30" t="s">
        <v>57</v>
      </c>
      <c r="E66" s="30" t="s">
        <v>55</v>
      </c>
      <c r="F66" s="79">
        <f>'49'!Q3</f>
        <v>0</v>
      </c>
      <c r="G66" s="98">
        <f>'49'!N4</f>
        <v>0</v>
      </c>
      <c r="H66" s="103">
        <v>2530</v>
      </c>
      <c r="I66" s="104"/>
      <c r="J66" s="31">
        <f t="shared" si="5"/>
        <v>0</v>
      </c>
      <c r="L66"/>
    </row>
    <row r="67" spans="1:13" ht="32.25" customHeight="1" thickBot="1" x14ac:dyDescent="0.3">
      <c r="A67" s="114" t="s">
        <v>30</v>
      </c>
      <c r="B67" s="115"/>
      <c r="C67" s="115"/>
      <c r="D67" s="115"/>
      <c r="E67" s="115"/>
      <c r="F67" s="115"/>
      <c r="G67" s="115"/>
      <c r="H67" s="115"/>
      <c r="I67" s="116"/>
      <c r="J67" s="32" t="e">
        <f>SUM(J18:J42)</f>
        <v>#REF!</v>
      </c>
      <c r="L67" s="77" t="e">
        <f>SUM(F18:F42)</f>
        <v>#REF!</v>
      </c>
      <c r="M67" s="77" t="e">
        <f>SUM(G18:G42)</f>
        <v>#REF!</v>
      </c>
    </row>
    <row r="68" spans="1:13" x14ac:dyDescent="0.25">
      <c r="A68" s="117"/>
      <c r="B68" s="117"/>
      <c r="C68" s="33"/>
      <c r="D68" s="33"/>
      <c r="E68" s="33"/>
      <c r="F68" s="33"/>
      <c r="G68" s="33"/>
      <c r="H68" s="34"/>
      <c r="I68" s="34"/>
      <c r="J68" s="35"/>
    </row>
    <row r="69" spans="1:13" x14ac:dyDescent="0.25">
      <c r="A69" s="80"/>
      <c r="B69" s="80"/>
      <c r="C69" s="80"/>
      <c r="D69" s="80"/>
      <c r="E69" s="80"/>
      <c r="F69" s="80"/>
      <c r="G69" s="36" t="s">
        <v>50</v>
      </c>
      <c r="H69" s="36"/>
      <c r="I69" s="34"/>
      <c r="J69" s="35" t="e">
        <f>J67*10%</f>
        <v>#REF!</v>
      </c>
      <c r="L69" s="37"/>
    </row>
    <row r="70" spans="1:13" x14ac:dyDescent="0.25">
      <c r="A70" s="80"/>
      <c r="B70" s="80"/>
      <c r="C70" s="80"/>
      <c r="D70" s="80"/>
      <c r="E70" s="80"/>
      <c r="F70" s="80"/>
      <c r="G70" s="87" t="s">
        <v>51</v>
      </c>
      <c r="H70" s="87"/>
      <c r="I70" s="88"/>
      <c r="J70" s="90" t="e">
        <f>J67-J69</f>
        <v>#REF!</v>
      </c>
      <c r="L70" s="37"/>
    </row>
    <row r="71" spans="1:13" x14ac:dyDescent="0.25">
      <c r="A71" s="80"/>
      <c r="B71" s="80"/>
      <c r="C71" s="80"/>
      <c r="D71" s="80"/>
      <c r="E71" s="80"/>
      <c r="F71" s="80"/>
      <c r="G71" s="36" t="s">
        <v>56</v>
      </c>
      <c r="H71" s="36"/>
      <c r="I71" s="37" t="e">
        <f>#REF!*1%</f>
        <v>#REF!</v>
      </c>
      <c r="J71" s="35" t="e">
        <f>J70*1.1%</f>
        <v>#REF!</v>
      </c>
    </row>
    <row r="72" spans="1:13" ht="16.5" thickBot="1" x14ac:dyDescent="0.3">
      <c r="A72" s="80"/>
      <c r="B72" s="80"/>
      <c r="C72" s="80"/>
      <c r="D72" s="80"/>
      <c r="E72" s="80"/>
      <c r="F72" s="80"/>
      <c r="G72" s="89" t="s">
        <v>53</v>
      </c>
      <c r="H72" s="89"/>
      <c r="I72" s="38">
        <f>I68*10%</f>
        <v>0</v>
      </c>
      <c r="J72" s="38" t="e">
        <f>J70*2%</f>
        <v>#REF!</v>
      </c>
    </row>
    <row r="73" spans="1:13" x14ac:dyDescent="0.25">
      <c r="E73" s="16"/>
      <c r="F73" s="16"/>
      <c r="G73" s="39" t="s">
        <v>54</v>
      </c>
      <c r="H73" s="39"/>
      <c r="I73" s="40" t="e">
        <f>I67+I71</f>
        <v>#REF!</v>
      </c>
      <c r="J73" s="40" t="e">
        <f>J70+J71-J72</f>
        <v>#REF!</v>
      </c>
    </row>
    <row r="74" spans="1:13" x14ac:dyDescent="0.25">
      <c r="E74" s="16"/>
      <c r="F74" s="16"/>
      <c r="G74" s="39"/>
      <c r="H74" s="39"/>
      <c r="I74" s="40"/>
      <c r="J74" s="40"/>
    </row>
    <row r="75" spans="1:13" x14ac:dyDescent="0.25">
      <c r="A75" s="16" t="s">
        <v>59</v>
      </c>
      <c r="D75" s="16"/>
      <c r="E75" s="16"/>
      <c r="F75" s="16"/>
      <c r="G75" s="16"/>
      <c r="H75" s="39"/>
      <c r="I75" s="39"/>
      <c r="J75" s="40"/>
    </row>
    <row r="76" spans="1:13" x14ac:dyDescent="0.25">
      <c r="A76" s="41"/>
      <c r="D76" s="16"/>
      <c r="E76" s="16"/>
      <c r="F76" s="16"/>
      <c r="G76" s="16"/>
      <c r="H76" s="39"/>
      <c r="I76" s="39"/>
      <c r="J76" s="40"/>
    </row>
    <row r="77" spans="1:13" x14ac:dyDescent="0.25">
      <c r="D77" s="16"/>
      <c r="E77" s="16"/>
      <c r="F77" s="16"/>
      <c r="G77" s="16"/>
      <c r="H77" s="39"/>
      <c r="I77" s="39"/>
      <c r="J77" s="40"/>
    </row>
    <row r="78" spans="1:13" x14ac:dyDescent="0.25">
      <c r="A78" s="42" t="s">
        <v>32</v>
      </c>
    </row>
    <row r="79" spans="1:13" x14ac:dyDescent="0.25">
      <c r="A79" s="43" t="s">
        <v>33</v>
      </c>
      <c r="B79" s="44"/>
      <c r="C79" s="44"/>
      <c r="D79" s="45"/>
      <c r="E79" s="45"/>
      <c r="F79" s="45"/>
      <c r="G79" s="45"/>
    </row>
    <row r="80" spans="1:13" x14ac:dyDescent="0.25">
      <c r="A80" s="43" t="s">
        <v>34</v>
      </c>
      <c r="B80" s="44"/>
      <c r="C80" s="44"/>
      <c r="D80" s="45"/>
      <c r="E80" s="45"/>
      <c r="F80" s="45"/>
      <c r="G80" s="45"/>
    </row>
    <row r="81" spans="1:10" x14ac:dyDescent="0.25">
      <c r="A81" s="46" t="s">
        <v>35</v>
      </c>
      <c r="B81" s="47"/>
      <c r="C81" s="47"/>
      <c r="D81" s="45"/>
      <c r="E81" s="45"/>
      <c r="F81" s="45"/>
      <c r="G81" s="45"/>
    </row>
    <row r="82" spans="1:10" x14ac:dyDescent="0.25">
      <c r="A82" s="48" t="s">
        <v>8</v>
      </c>
      <c r="B82" s="49"/>
      <c r="C82" s="49"/>
      <c r="D82" s="45"/>
      <c r="E82" s="45"/>
      <c r="F82" s="45"/>
      <c r="G82" s="45"/>
    </row>
    <row r="83" spans="1:10" x14ac:dyDescent="0.25">
      <c r="A83" s="50"/>
      <c r="B83" s="50"/>
      <c r="C83" s="50"/>
    </row>
    <row r="84" spans="1:10" x14ac:dyDescent="0.25">
      <c r="H84" s="51" t="s">
        <v>36</v>
      </c>
      <c r="I84" s="107" t="str">
        <f>+J13</f>
        <v xml:space="preserve"> 20 April 2022</v>
      </c>
      <c r="J84" s="108"/>
    </row>
    <row r="88" spans="1:10" ht="18" customHeight="1" x14ac:dyDescent="0.25"/>
    <row r="89" spans="1:10" ht="17.25" customHeight="1" x14ac:dyDescent="0.25"/>
    <row r="91" spans="1:10" x14ac:dyDescent="0.25">
      <c r="H91" s="105" t="s">
        <v>37</v>
      </c>
      <c r="I91" s="105"/>
      <c r="J91" s="105"/>
    </row>
  </sheetData>
  <mergeCells count="58">
    <mergeCell ref="A10:J10"/>
    <mergeCell ref="H17:I17"/>
    <mergeCell ref="A67:I67"/>
    <mergeCell ref="A68:B68"/>
    <mergeCell ref="H19:I19"/>
    <mergeCell ref="H18:I18"/>
    <mergeCell ref="H22:I22"/>
    <mergeCell ref="H20:I20"/>
    <mergeCell ref="H23:I23"/>
    <mergeCell ref="H26:I26"/>
    <mergeCell ref="H21:I21"/>
    <mergeCell ref="H36:I36"/>
    <mergeCell ref="H38:I38"/>
    <mergeCell ref="H39:I39"/>
    <mergeCell ref="H40:I40"/>
    <mergeCell ref="G13:H13"/>
    <mergeCell ref="G12:H12"/>
    <mergeCell ref="H24:I24"/>
    <mergeCell ref="H25:I25"/>
    <mergeCell ref="H27:I27"/>
    <mergeCell ref="I84:J84"/>
    <mergeCell ref="H41:I41"/>
    <mergeCell ref="H42:I42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91:J91"/>
    <mergeCell ref="G14:H14"/>
    <mergeCell ref="H28:I28"/>
    <mergeCell ref="H29:I29"/>
    <mergeCell ref="H30:I30"/>
    <mergeCell ref="H31:I31"/>
    <mergeCell ref="H32:I32"/>
    <mergeCell ref="H33:I33"/>
    <mergeCell ref="H34:I34"/>
    <mergeCell ref="H35:I35"/>
    <mergeCell ref="H37:I37"/>
    <mergeCell ref="H43:I43"/>
    <mergeCell ref="H44:I44"/>
    <mergeCell ref="H45:I45"/>
    <mergeCell ref="H46:I46"/>
    <mergeCell ref="H47:I47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Q62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28515625" style="3" customWidth="1"/>
    <col min="7" max="7" width="7.7109375" style="3" customWidth="1"/>
    <col min="8" max="8" width="12" style="6" customWidth="1"/>
    <col min="9" max="11" width="3.710937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405515</v>
      </c>
      <c r="B3" s="69" t="s">
        <v>391</v>
      </c>
      <c r="C3" s="8" t="s">
        <v>392</v>
      </c>
      <c r="D3" s="71" t="s">
        <v>106</v>
      </c>
      <c r="E3" s="12">
        <v>44666</v>
      </c>
      <c r="F3" s="71" t="s">
        <v>433</v>
      </c>
      <c r="G3" s="12">
        <v>44672</v>
      </c>
      <c r="H3" s="9" t="s">
        <v>434</v>
      </c>
      <c r="I3" s="1">
        <v>32</v>
      </c>
      <c r="J3" s="1">
        <v>27</v>
      </c>
      <c r="K3" s="1">
        <v>12</v>
      </c>
      <c r="L3" s="1">
        <v>3</v>
      </c>
      <c r="M3" s="75">
        <v>2.5920000000000001</v>
      </c>
      <c r="N3" s="92">
        <v>3</v>
      </c>
      <c r="O3" s="59">
        <v>2530</v>
      </c>
      <c r="P3" s="60">
        <f>Table224578910112345678910111213[[#This Row],[PEMBULATAN]]*O3</f>
        <v>7590</v>
      </c>
      <c r="Q3" s="123">
        <v>39</v>
      </c>
    </row>
    <row r="4" spans="1:17" ht="26.25" customHeight="1" x14ac:dyDescent="0.2">
      <c r="A4" s="13"/>
      <c r="B4" s="70"/>
      <c r="C4" s="68" t="s">
        <v>393</v>
      </c>
      <c r="D4" s="73" t="s">
        <v>106</v>
      </c>
      <c r="E4" s="12">
        <v>44666</v>
      </c>
      <c r="F4" s="71" t="s">
        <v>433</v>
      </c>
      <c r="G4" s="12">
        <v>44672</v>
      </c>
      <c r="H4" s="72" t="s">
        <v>434</v>
      </c>
      <c r="I4" s="15">
        <v>19</v>
      </c>
      <c r="J4" s="15">
        <v>7</v>
      </c>
      <c r="K4" s="15">
        <v>5</v>
      </c>
      <c r="L4" s="15">
        <v>1</v>
      </c>
      <c r="M4" s="76">
        <v>0.16625000000000001</v>
      </c>
      <c r="N4" s="92">
        <v>1</v>
      </c>
      <c r="O4" s="59">
        <v>2530</v>
      </c>
      <c r="P4" s="60">
        <f>Table224578910112345678910111213[[#This Row],[PEMBULATAN]]*O4</f>
        <v>2530</v>
      </c>
      <c r="Q4" s="124"/>
    </row>
    <row r="5" spans="1:17" ht="26.25" customHeight="1" x14ac:dyDescent="0.2">
      <c r="A5" s="13"/>
      <c r="B5" s="70"/>
      <c r="C5" s="68" t="s">
        <v>394</v>
      </c>
      <c r="D5" s="73" t="s">
        <v>106</v>
      </c>
      <c r="E5" s="12">
        <v>44666</v>
      </c>
      <c r="F5" s="71" t="s">
        <v>433</v>
      </c>
      <c r="G5" s="12">
        <v>44672</v>
      </c>
      <c r="H5" s="72" t="s">
        <v>434</v>
      </c>
      <c r="I5" s="15">
        <v>123</v>
      </c>
      <c r="J5" s="15">
        <v>8</v>
      </c>
      <c r="K5" s="15">
        <v>8</v>
      </c>
      <c r="L5" s="15">
        <v>3</v>
      </c>
      <c r="M5" s="76">
        <v>1.968</v>
      </c>
      <c r="N5" s="92">
        <v>3</v>
      </c>
      <c r="O5" s="59">
        <v>2530</v>
      </c>
      <c r="P5" s="60">
        <f>Table224578910112345678910111213[[#This Row],[PEMBULATAN]]*O5</f>
        <v>7590</v>
      </c>
      <c r="Q5" s="124"/>
    </row>
    <row r="6" spans="1:17" ht="26.25" customHeight="1" x14ac:dyDescent="0.2">
      <c r="A6" s="13"/>
      <c r="B6" s="70"/>
      <c r="C6" s="68" t="s">
        <v>395</v>
      </c>
      <c r="D6" s="73" t="s">
        <v>106</v>
      </c>
      <c r="E6" s="12">
        <v>44666</v>
      </c>
      <c r="F6" s="71" t="s">
        <v>433</v>
      </c>
      <c r="G6" s="12">
        <v>44672</v>
      </c>
      <c r="H6" s="72" t="s">
        <v>434</v>
      </c>
      <c r="I6" s="15">
        <v>65</v>
      </c>
      <c r="J6" s="15">
        <v>54</v>
      </c>
      <c r="K6" s="15">
        <v>32</v>
      </c>
      <c r="L6" s="15">
        <v>17</v>
      </c>
      <c r="M6" s="76">
        <v>28.08</v>
      </c>
      <c r="N6" s="92">
        <v>28.08</v>
      </c>
      <c r="O6" s="59">
        <v>2530</v>
      </c>
      <c r="P6" s="60">
        <f>Table224578910112345678910111213[[#This Row],[PEMBULATAN]]*O6</f>
        <v>71042.399999999994</v>
      </c>
      <c r="Q6" s="124"/>
    </row>
    <row r="7" spans="1:17" ht="26.25" customHeight="1" x14ac:dyDescent="0.2">
      <c r="A7" s="13"/>
      <c r="B7" s="70"/>
      <c r="C7" s="68" t="s">
        <v>396</v>
      </c>
      <c r="D7" s="73" t="s">
        <v>106</v>
      </c>
      <c r="E7" s="12">
        <v>44666</v>
      </c>
      <c r="F7" s="71" t="s">
        <v>433</v>
      </c>
      <c r="G7" s="12">
        <v>44672</v>
      </c>
      <c r="H7" s="72" t="s">
        <v>434</v>
      </c>
      <c r="I7" s="15">
        <v>67</v>
      </c>
      <c r="J7" s="15">
        <v>59</v>
      </c>
      <c r="K7" s="15">
        <v>24</v>
      </c>
      <c r="L7" s="15">
        <v>9</v>
      </c>
      <c r="M7" s="76">
        <v>23.718</v>
      </c>
      <c r="N7" s="92">
        <v>24</v>
      </c>
      <c r="O7" s="59">
        <v>2530</v>
      </c>
      <c r="P7" s="60">
        <f>Table224578910112345678910111213[[#This Row],[PEMBULATAN]]*O7</f>
        <v>60720</v>
      </c>
      <c r="Q7" s="124"/>
    </row>
    <row r="8" spans="1:17" ht="26.25" customHeight="1" x14ac:dyDescent="0.2">
      <c r="A8" s="13"/>
      <c r="B8" s="70"/>
      <c r="C8" s="68" t="s">
        <v>397</v>
      </c>
      <c r="D8" s="73" t="s">
        <v>106</v>
      </c>
      <c r="E8" s="12">
        <v>44666</v>
      </c>
      <c r="F8" s="71" t="s">
        <v>433</v>
      </c>
      <c r="G8" s="12">
        <v>44672</v>
      </c>
      <c r="H8" s="72" t="s">
        <v>434</v>
      </c>
      <c r="I8" s="15">
        <v>151</v>
      </c>
      <c r="J8" s="15">
        <v>13</v>
      </c>
      <c r="K8" s="15">
        <v>13</v>
      </c>
      <c r="L8" s="15">
        <v>2</v>
      </c>
      <c r="M8" s="76">
        <v>6.3797499999999996</v>
      </c>
      <c r="N8" s="92">
        <v>7</v>
      </c>
      <c r="O8" s="59">
        <v>2530</v>
      </c>
      <c r="P8" s="60">
        <f>Table224578910112345678910111213[[#This Row],[PEMBULATAN]]*O8</f>
        <v>17710</v>
      </c>
      <c r="Q8" s="124"/>
    </row>
    <row r="9" spans="1:17" ht="26.25" customHeight="1" x14ac:dyDescent="0.2">
      <c r="A9" s="13"/>
      <c r="B9" s="70"/>
      <c r="C9" s="68" t="s">
        <v>398</v>
      </c>
      <c r="D9" s="73" t="s">
        <v>106</v>
      </c>
      <c r="E9" s="12">
        <v>44666</v>
      </c>
      <c r="F9" s="71" t="s">
        <v>433</v>
      </c>
      <c r="G9" s="12">
        <v>44672</v>
      </c>
      <c r="H9" s="72" t="s">
        <v>434</v>
      </c>
      <c r="I9" s="15">
        <v>95</v>
      </c>
      <c r="J9" s="15">
        <v>52</v>
      </c>
      <c r="K9" s="15">
        <v>32</v>
      </c>
      <c r="L9" s="15">
        <v>10</v>
      </c>
      <c r="M9" s="76">
        <v>39.520000000000003</v>
      </c>
      <c r="N9" s="92">
        <v>40</v>
      </c>
      <c r="O9" s="59">
        <v>2530</v>
      </c>
      <c r="P9" s="60">
        <f>Table224578910112345678910111213[[#This Row],[PEMBULATAN]]*O9</f>
        <v>101200</v>
      </c>
      <c r="Q9" s="124"/>
    </row>
    <row r="10" spans="1:17" ht="26.25" customHeight="1" x14ac:dyDescent="0.2">
      <c r="A10" s="13"/>
      <c r="B10" s="70"/>
      <c r="C10" s="68" t="s">
        <v>399</v>
      </c>
      <c r="D10" s="73" t="s">
        <v>106</v>
      </c>
      <c r="E10" s="12">
        <v>44666</v>
      </c>
      <c r="F10" s="71" t="s">
        <v>433</v>
      </c>
      <c r="G10" s="12">
        <v>44672</v>
      </c>
      <c r="H10" s="72" t="s">
        <v>434</v>
      </c>
      <c r="I10" s="15">
        <v>20</v>
      </c>
      <c r="J10" s="15">
        <v>20</v>
      </c>
      <c r="K10" s="15">
        <v>102</v>
      </c>
      <c r="L10" s="15">
        <v>7</v>
      </c>
      <c r="M10" s="76">
        <v>10.199999999999999</v>
      </c>
      <c r="N10" s="92">
        <v>10.199999999999999</v>
      </c>
      <c r="O10" s="59">
        <v>2530</v>
      </c>
      <c r="P10" s="60">
        <f>Table224578910112345678910111213[[#This Row],[PEMBULATAN]]*O10</f>
        <v>25806</v>
      </c>
      <c r="Q10" s="124"/>
    </row>
    <row r="11" spans="1:17" ht="26.25" customHeight="1" x14ac:dyDescent="0.2">
      <c r="A11" s="13"/>
      <c r="B11" s="70"/>
      <c r="C11" s="68" t="s">
        <v>400</v>
      </c>
      <c r="D11" s="73" t="s">
        <v>106</v>
      </c>
      <c r="E11" s="12">
        <v>44666</v>
      </c>
      <c r="F11" s="71" t="s">
        <v>433</v>
      </c>
      <c r="G11" s="12">
        <v>44672</v>
      </c>
      <c r="H11" s="72" t="s">
        <v>434</v>
      </c>
      <c r="I11" s="15">
        <v>92</v>
      </c>
      <c r="J11" s="15">
        <v>54</v>
      </c>
      <c r="K11" s="15">
        <v>28</v>
      </c>
      <c r="L11" s="15">
        <v>10</v>
      </c>
      <c r="M11" s="76">
        <v>34.776000000000003</v>
      </c>
      <c r="N11" s="92">
        <v>35</v>
      </c>
      <c r="O11" s="59">
        <v>2530</v>
      </c>
      <c r="P11" s="60">
        <f>Table224578910112345678910111213[[#This Row],[PEMBULATAN]]*O11</f>
        <v>88550</v>
      </c>
      <c r="Q11" s="124"/>
    </row>
    <row r="12" spans="1:17" ht="26.25" customHeight="1" x14ac:dyDescent="0.2">
      <c r="A12" s="13"/>
      <c r="B12" s="70"/>
      <c r="C12" s="68" t="s">
        <v>401</v>
      </c>
      <c r="D12" s="73" t="s">
        <v>106</v>
      </c>
      <c r="E12" s="12">
        <v>44666</v>
      </c>
      <c r="F12" s="71" t="s">
        <v>433</v>
      </c>
      <c r="G12" s="12">
        <v>44672</v>
      </c>
      <c r="H12" s="72" t="s">
        <v>434</v>
      </c>
      <c r="I12" s="15">
        <v>103</v>
      </c>
      <c r="J12" s="15">
        <v>56</v>
      </c>
      <c r="K12" s="15">
        <v>9</v>
      </c>
      <c r="L12" s="15">
        <v>9</v>
      </c>
      <c r="M12" s="76">
        <v>12.978</v>
      </c>
      <c r="N12" s="92">
        <v>13</v>
      </c>
      <c r="O12" s="59">
        <v>2530</v>
      </c>
      <c r="P12" s="60">
        <f>Table224578910112345678910111213[[#This Row],[PEMBULATAN]]*O12</f>
        <v>32890</v>
      </c>
      <c r="Q12" s="124"/>
    </row>
    <row r="13" spans="1:17" ht="26.25" customHeight="1" x14ac:dyDescent="0.2">
      <c r="A13" s="13"/>
      <c r="B13" s="70"/>
      <c r="C13" s="68" t="s">
        <v>402</v>
      </c>
      <c r="D13" s="73" t="s">
        <v>106</v>
      </c>
      <c r="E13" s="12">
        <v>44666</v>
      </c>
      <c r="F13" s="71" t="s">
        <v>433</v>
      </c>
      <c r="G13" s="12">
        <v>44672</v>
      </c>
      <c r="H13" s="72" t="s">
        <v>434</v>
      </c>
      <c r="I13" s="15">
        <v>53</v>
      </c>
      <c r="J13" s="15">
        <v>64</v>
      </c>
      <c r="K13" s="15">
        <v>21</v>
      </c>
      <c r="L13" s="15">
        <v>10</v>
      </c>
      <c r="M13" s="76">
        <v>17.808</v>
      </c>
      <c r="N13" s="92">
        <v>18</v>
      </c>
      <c r="O13" s="59">
        <v>2530</v>
      </c>
      <c r="P13" s="60">
        <f>Table224578910112345678910111213[[#This Row],[PEMBULATAN]]*O13</f>
        <v>45540</v>
      </c>
      <c r="Q13" s="124"/>
    </row>
    <row r="14" spans="1:17" ht="26.25" customHeight="1" x14ac:dyDescent="0.2">
      <c r="A14" s="13"/>
      <c r="B14" s="70"/>
      <c r="C14" s="68" t="s">
        <v>403</v>
      </c>
      <c r="D14" s="73" t="s">
        <v>106</v>
      </c>
      <c r="E14" s="12">
        <v>44666</v>
      </c>
      <c r="F14" s="71" t="s">
        <v>433</v>
      </c>
      <c r="G14" s="12">
        <v>44672</v>
      </c>
      <c r="H14" s="72" t="s">
        <v>434</v>
      </c>
      <c r="I14" s="15">
        <v>32</v>
      </c>
      <c r="J14" s="15">
        <v>54</v>
      </c>
      <c r="K14" s="15">
        <v>38</v>
      </c>
      <c r="L14" s="15">
        <v>16</v>
      </c>
      <c r="M14" s="76">
        <v>16.416</v>
      </c>
      <c r="N14" s="92">
        <v>17</v>
      </c>
      <c r="O14" s="59">
        <v>2530</v>
      </c>
      <c r="P14" s="60">
        <f>Table224578910112345678910111213[[#This Row],[PEMBULATAN]]*O14</f>
        <v>43010</v>
      </c>
      <c r="Q14" s="124"/>
    </row>
    <row r="15" spans="1:17" ht="26.25" customHeight="1" x14ac:dyDescent="0.2">
      <c r="A15" s="13"/>
      <c r="B15" s="70"/>
      <c r="C15" s="68" t="s">
        <v>404</v>
      </c>
      <c r="D15" s="73" t="s">
        <v>106</v>
      </c>
      <c r="E15" s="12">
        <v>44666</v>
      </c>
      <c r="F15" s="71" t="s">
        <v>433</v>
      </c>
      <c r="G15" s="12">
        <v>44672</v>
      </c>
      <c r="H15" s="72" t="s">
        <v>434</v>
      </c>
      <c r="I15" s="15">
        <v>100</v>
      </c>
      <c r="J15" s="15">
        <v>8</v>
      </c>
      <c r="K15" s="15">
        <v>8</v>
      </c>
      <c r="L15" s="15">
        <v>1</v>
      </c>
      <c r="M15" s="76">
        <v>1.6</v>
      </c>
      <c r="N15" s="92">
        <v>2</v>
      </c>
      <c r="O15" s="59">
        <v>2530</v>
      </c>
      <c r="P15" s="60">
        <f>Table224578910112345678910111213[[#This Row],[PEMBULATAN]]*O15</f>
        <v>5060</v>
      </c>
      <c r="Q15" s="124"/>
    </row>
    <row r="16" spans="1:17" ht="26.25" customHeight="1" x14ac:dyDescent="0.2">
      <c r="A16" s="13"/>
      <c r="B16" s="70"/>
      <c r="C16" s="68" t="s">
        <v>405</v>
      </c>
      <c r="D16" s="73" t="s">
        <v>106</v>
      </c>
      <c r="E16" s="12">
        <v>44666</v>
      </c>
      <c r="F16" s="71" t="s">
        <v>433</v>
      </c>
      <c r="G16" s="12">
        <v>44672</v>
      </c>
      <c r="H16" s="72" t="s">
        <v>434</v>
      </c>
      <c r="I16" s="15">
        <v>38</v>
      </c>
      <c r="J16" s="15">
        <v>28</v>
      </c>
      <c r="K16" s="15">
        <v>42</v>
      </c>
      <c r="L16" s="15">
        <v>14</v>
      </c>
      <c r="M16" s="76">
        <v>11.172000000000001</v>
      </c>
      <c r="N16" s="92">
        <v>14</v>
      </c>
      <c r="O16" s="59">
        <v>2530</v>
      </c>
      <c r="P16" s="60">
        <f>Table224578910112345678910111213[[#This Row],[PEMBULATAN]]*O16</f>
        <v>35420</v>
      </c>
      <c r="Q16" s="124"/>
    </row>
    <row r="17" spans="1:17" ht="26.25" customHeight="1" x14ac:dyDescent="0.2">
      <c r="A17" s="13"/>
      <c r="B17" s="70"/>
      <c r="C17" s="68" t="s">
        <v>406</v>
      </c>
      <c r="D17" s="73" t="s">
        <v>106</v>
      </c>
      <c r="E17" s="12">
        <v>44666</v>
      </c>
      <c r="F17" s="71" t="s">
        <v>433</v>
      </c>
      <c r="G17" s="12">
        <v>44672</v>
      </c>
      <c r="H17" s="72" t="s">
        <v>434</v>
      </c>
      <c r="I17" s="15">
        <v>35</v>
      </c>
      <c r="J17" s="15">
        <v>44</v>
      </c>
      <c r="K17" s="15">
        <v>13</v>
      </c>
      <c r="L17" s="15">
        <v>3</v>
      </c>
      <c r="M17" s="76">
        <v>5.0049999999999999</v>
      </c>
      <c r="N17" s="92">
        <v>5.0049999999999999</v>
      </c>
      <c r="O17" s="59">
        <v>2530</v>
      </c>
      <c r="P17" s="60">
        <f>Table224578910112345678910111213[[#This Row],[PEMBULATAN]]*O17</f>
        <v>12662.65</v>
      </c>
      <c r="Q17" s="124"/>
    </row>
    <row r="18" spans="1:17" ht="26.25" customHeight="1" x14ac:dyDescent="0.2">
      <c r="A18" s="13"/>
      <c r="B18" s="70"/>
      <c r="C18" s="68" t="s">
        <v>407</v>
      </c>
      <c r="D18" s="73" t="s">
        <v>106</v>
      </c>
      <c r="E18" s="12">
        <v>44666</v>
      </c>
      <c r="F18" s="71" t="s">
        <v>433</v>
      </c>
      <c r="G18" s="12">
        <v>44672</v>
      </c>
      <c r="H18" s="72" t="s">
        <v>434</v>
      </c>
      <c r="I18" s="15">
        <v>37</v>
      </c>
      <c r="J18" s="15">
        <v>57</v>
      </c>
      <c r="K18" s="15">
        <v>8</v>
      </c>
      <c r="L18" s="15">
        <v>3</v>
      </c>
      <c r="M18" s="76">
        <v>4.218</v>
      </c>
      <c r="N18" s="92">
        <v>4.218</v>
      </c>
      <c r="O18" s="59">
        <v>2530</v>
      </c>
      <c r="P18" s="60">
        <f>Table224578910112345678910111213[[#This Row],[PEMBULATAN]]*O18</f>
        <v>10671.539999999999</v>
      </c>
      <c r="Q18" s="124"/>
    </row>
    <row r="19" spans="1:17" ht="26.25" customHeight="1" x14ac:dyDescent="0.2">
      <c r="A19" s="13"/>
      <c r="B19" s="70"/>
      <c r="C19" s="68" t="s">
        <v>408</v>
      </c>
      <c r="D19" s="73" t="s">
        <v>106</v>
      </c>
      <c r="E19" s="12">
        <v>44666</v>
      </c>
      <c r="F19" s="71" t="s">
        <v>433</v>
      </c>
      <c r="G19" s="12">
        <v>44672</v>
      </c>
      <c r="H19" s="72" t="s">
        <v>434</v>
      </c>
      <c r="I19" s="15">
        <v>65</v>
      </c>
      <c r="J19" s="15">
        <v>52</v>
      </c>
      <c r="K19" s="15">
        <v>15</v>
      </c>
      <c r="L19" s="15">
        <v>5</v>
      </c>
      <c r="M19" s="76">
        <v>12.675000000000001</v>
      </c>
      <c r="N19" s="92">
        <v>13</v>
      </c>
      <c r="O19" s="59">
        <v>2530</v>
      </c>
      <c r="P19" s="60">
        <f>Table224578910112345678910111213[[#This Row],[PEMBULATAN]]*O19</f>
        <v>32890</v>
      </c>
      <c r="Q19" s="124"/>
    </row>
    <row r="20" spans="1:17" ht="26.25" customHeight="1" x14ac:dyDescent="0.2">
      <c r="A20" s="13"/>
      <c r="B20" s="70"/>
      <c r="C20" s="68" t="s">
        <v>409</v>
      </c>
      <c r="D20" s="73" t="s">
        <v>106</v>
      </c>
      <c r="E20" s="12">
        <v>44666</v>
      </c>
      <c r="F20" s="71" t="s">
        <v>433</v>
      </c>
      <c r="G20" s="12">
        <v>44672</v>
      </c>
      <c r="H20" s="72" t="s">
        <v>434</v>
      </c>
      <c r="I20" s="15">
        <v>50</v>
      </c>
      <c r="J20" s="15">
        <v>29</v>
      </c>
      <c r="K20" s="15">
        <v>19</v>
      </c>
      <c r="L20" s="15">
        <v>6</v>
      </c>
      <c r="M20" s="76">
        <v>6.8875000000000002</v>
      </c>
      <c r="N20" s="92">
        <v>7</v>
      </c>
      <c r="O20" s="59">
        <v>2530</v>
      </c>
      <c r="P20" s="60">
        <f>Table224578910112345678910111213[[#This Row],[PEMBULATAN]]*O20</f>
        <v>17710</v>
      </c>
      <c r="Q20" s="124"/>
    </row>
    <row r="21" spans="1:17" ht="26.25" customHeight="1" x14ac:dyDescent="0.2">
      <c r="A21" s="13"/>
      <c r="B21" s="70"/>
      <c r="C21" s="68" t="s">
        <v>410</v>
      </c>
      <c r="D21" s="73" t="s">
        <v>106</v>
      </c>
      <c r="E21" s="12">
        <v>44666</v>
      </c>
      <c r="F21" s="71" t="s">
        <v>433</v>
      </c>
      <c r="G21" s="12">
        <v>44672</v>
      </c>
      <c r="H21" s="72" t="s">
        <v>434</v>
      </c>
      <c r="I21" s="15">
        <v>43</v>
      </c>
      <c r="J21" s="15">
        <v>71</v>
      </c>
      <c r="K21" s="15">
        <v>22</v>
      </c>
      <c r="L21" s="15">
        <v>7</v>
      </c>
      <c r="M21" s="76">
        <v>16.791499999999999</v>
      </c>
      <c r="N21" s="92">
        <v>17</v>
      </c>
      <c r="O21" s="59">
        <v>2530</v>
      </c>
      <c r="P21" s="60">
        <f>Table224578910112345678910111213[[#This Row],[PEMBULATAN]]*O21</f>
        <v>43010</v>
      </c>
      <c r="Q21" s="124"/>
    </row>
    <row r="22" spans="1:17" ht="26.25" customHeight="1" x14ac:dyDescent="0.2">
      <c r="A22" s="13"/>
      <c r="B22" s="70"/>
      <c r="C22" s="68" t="s">
        <v>411</v>
      </c>
      <c r="D22" s="73" t="s">
        <v>106</v>
      </c>
      <c r="E22" s="12">
        <v>44666</v>
      </c>
      <c r="F22" s="71" t="s">
        <v>433</v>
      </c>
      <c r="G22" s="12">
        <v>44672</v>
      </c>
      <c r="H22" s="72" t="s">
        <v>434</v>
      </c>
      <c r="I22" s="15">
        <v>54</v>
      </c>
      <c r="J22" s="15">
        <v>42</v>
      </c>
      <c r="K22" s="15">
        <v>14</v>
      </c>
      <c r="L22" s="15">
        <v>1</v>
      </c>
      <c r="M22" s="76">
        <v>7.9379999999999997</v>
      </c>
      <c r="N22" s="92">
        <v>8</v>
      </c>
      <c r="O22" s="59">
        <v>2530</v>
      </c>
      <c r="P22" s="60">
        <f>Table224578910112345678910111213[[#This Row],[PEMBULATAN]]*O22</f>
        <v>20240</v>
      </c>
      <c r="Q22" s="124"/>
    </row>
    <row r="23" spans="1:17" ht="26.25" customHeight="1" x14ac:dyDescent="0.2">
      <c r="A23" s="13"/>
      <c r="B23" s="70"/>
      <c r="C23" s="68" t="s">
        <v>412</v>
      </c>
      <c r="D23" s="73" t="s">
        <v>106</v>
      </c>
      <c r="E23" s="12">
        <v>44666</v>
      </c>
      <c r="F23" s="71" t="s">
        <v>433</v>
      </c>
      <c r="G23" s="12">
        <v>44672</v>
      </c>
      <c r="H23" s="72" t="s">
        <v>434</v>
      </c>
      <c r="I23" s="15">
        <v>44</v>
      </c>
      <c r="J23" s="15">
        <v>10</v>
      </c>
      <c r="K23" s="15">
        <v>8</v>
      </c>
      <c r="L23" s="15">
        <v>1</v>
      </c>
      <c r="M23" s="76">
        <v>0.88</v>
      </c>
      <c r="N23" s="92">
        <v>1</v>
      </c>
      <c r="O23" s="59">
        <v>2530</v>
      </c>
      <c r="P23" s="60">
        <f>Table224578910112345678910111213[[#This Row],[PEMBULATAN]]*O23</f>
        <v>2530</v>
      </c>
      <c r="Q23" s="124"/>
    </row>
    <row r="24" spans="1:17" ht="26.25" customHeight="1" x14ac:dyDescent="0.2">
      <c r="A24" s="13"/>
      <c r="B24" s="70"/>
      <c r="C24" s="68" t="s">
        <v>413</v>
      </c>
      <c r="D24" s="73" t="s">
        <v>106</v>
      </c>
      <c r="E24" s="12">
        <v>44666</v>
      </c>
      <c r="F24" s="71" t="s">
        <v>433</v>
      </c>
      <c r="G24" s="12">
        <v>44672</v>
      </c>
      <c r="H24" s="72" t="s">
        <v>434</v>
      </c>
      <c r="I24" s="15">
        <v>22</v>
      </c>
      <c r="J24" s="15">
        <v>12</v>
      </c>
      <c r="K24" s="15">
        <v>7</v>
      </c>
      <c r="L24" s="15">
        <v>1</v>
      </c>
      <c r="M24" s="76">
        <v>0.46200000000000002</v>
      </c>
      <c r="N24" s="92">
        <v>1</v>
      </c>
      <c r="O24" s="59">
        <v>2530</v>
      </c>
      <c r="P24" s="60">
        <f>Table224578910112345678910111213[[#This Row],[PEMBULATAN]]*O24</f>
        <v>2530</v>
      </c>
      <c r="Q24" s="124"/>
    </row>
    <row r="25" spans="1:17" ht="26.25" customHeight="1" x14ac:dyDescent="0.2">
      <c r="A25" s="13"/>
      <c r="B25" s="70"/>
      <c r="C25" s="68" t="s">
        <v>414</v>
      </c>
      <c r="D25" s="73" t="s">
        <v>106</v>
      </c>
      <c r="E25" s="12">
        <v>44666</v>
      </c>
      <c r="F25" s="71" t="s">
        <v>433</v>
      </c>
      <c r="G25" s="12">
        <v>44672</v>
      </c>
      <c r="H25" s="72" t="s">
        <v>434</v>
      </c>
      <c r="I25" s="15">
        <v>20</v>
      </c>
      <c r="J25" s="15">
        <v>14</v>
      </c>
      <c r="K25" s="15">
        <v>6</v>
      </c>
      <c r="L25" s="15">
        <v>1</v>
      </c>
      <c r="M25" s="76">
        <v>0.42</v>
      </c>
      <c r="N25" s="92">
        <v>1</v>
      </c>
      <c r="O25" s="59">
        <v>2530</v>
      </c>
      <c r="P25" s="60">
        <f>Table224578910112345678910111213[[#This Row],[PEMBULATAN]]*O25</f>
        <v>2530</v>
      </c>
      <c r="Q25" s="124"/>
    </row>
    <row r="26" spans="1:17" ht="26.25" customHeight="1" x14ac:dyDescent="0.2">
      <c r="A26" s="13"/>
      <c r="B26" s="70"/>
      <c r="C26" s="68" t="s">
        <v>415</v>
      </c>
      <c r="D26" s="73" t="s">
        <v>106</v>
      </c>
      <c r="E26" s="12">
        <v>44666</v>
      </c>
      <c r="F26" s="71" t="s">
        <v>433</v>
      </c>
      <c r="G26" s="12">
        <v>44672</v>
      </c>
      <c r="H26" s="72" t="s">
        <v>434</v>
      </c>
      <c r="I26" s="15">
        <v>52</v>
      </c>
      <c r="J26" s="15">
        <v>41</v>
      </c>
      <c r="K26" s="15">
        <v>25</v>
      </c>
      <c r="L26" s="15">
        <v>4</v>
      </c>
      <c r="M26" s="76">
        <v>13.324999999999999</v>
      </c>
      <c r="N26" s="92">
        <v>14</v>
      </c>
      <c r="O26" s="59">
        <v>2530</v>
      </c>
      <c r="P26" s="60">
        <f>Table224578910112345678910111213[[#This Row],[PEMBULATAN]]*O26</f>
        <v>35420</v>
      </c>
      <c r="Q26" s="124"/>
    </row>
    <row r="27" spans="1:17" ht="26.25" customHeight="1" x14ac:dyDescent="0.2">
      <c r="A27" s="13"/>
      <c r="B27" s="70"/>
      <c r="C27" s="68" t="s">
        <v>416</v>
      </c>
      <c r="D27" s="73" t="s">
        <v>106</v>
      </c>
      <c r="E27" s="12">
        <v>44666</v>
      </c>
      <c r="F27" s="71" t="s">
        <v>433</v>
      </c>
      <c r="G27" s="12">
        <v>44672</v>
      </c>
      <c r="H27" s="72" t="s">
        <v>434</v>
      </c>
      <c r="I27" s="15">
        <v>30</v>
      </c>
      <c r="J27" s="15">
        <v>28</v>
      </c>
      <c r="K27" s="15">
        <v>12</v>
      </c>
      <c r="L27" s="15">
        <v>1</v>
      </c>
      <c r="M27" s="76">
        <v>2.52</v>
      </c>
      <c r="N27" s="92">
        <v>3</v>
      </c>
      <c r="O27" s="59">
        <v>2530</v>
      </c>
      <c r="P27" s="60">
        <f>Table224578910112345678910111213[[#This Row],[PEMBULATAN]]*O27</f>
        <v>7590</v>
      </c>
      <c r="Q27" s="124"/>
    </row>
    <row r="28" spans="1:17" ht="26.25" customHeight="1" x14ac:dyDescent="0.2">
      <c r="A28" s="13"/>
      <c r="B28" s="70"/>
      <c r="C28" s="68" t="s">
        <v>417</v>
      </c>
      <c r="D28" s="73" t="s">
        <v>106</v>
      </c>
      <c r="E28" s="12">
        <v>44666</v>
      </c>
      <c r="F28" s="71" t="s">
        <v>433</v>
      </c>
      <c r="G28" s="12">
        <v>44672</v>
      </c>
      <c r="H28" s="72" t="s">
        <v>434</v>
      </c>
      <c r="I28" s="15">
        <v>30</v>
      </c>
      <c r="J28" s="15">
        <v>28</v>
      </c>
      <c r="K28" s="15">
        <v>18</v>
      </c>
      <c r="L28" s="15">
        <v>5</v>
      </c>
      <c r="M28" s="76">
        <v>3.78</v>
      </c>
      <c r="N28" s="92">
        <v>5</v>
      </c>
      <c r="O28" s="59">
        <v>2530</v>
      </c>
      <c r="P28" s="60">
        <f>Table224578910112345678910111213[[#This Row],[PEMBULATAN]]*O28</f>
        <v>12650</v>
      </c>
      <c r="Q28" s="124"/>
    </row>
    <row r="29" spans="1:17" ht="26.25" customHeight="1" x14ac:dyDescent="0.2">
      <c r="A29" s="13"/>
      <c r="B29" s="70"/>
      <c r="C29" s="68" t="s">
        <v>418</v>
      </c>
      <c r="D29" s="73" t="s">
        <v>106</v>
      </c>
      <c r="E29" s="12">
        <v>44666</v>
      </c>
      <c r="F29" s="71" t="s">
        <v>433</v>
      </c>
      <c r="G29" s="12">
        <v>44672</v>
      </c>
      <c r="H29" s="72" t="s">
        <v>434</v>
      </c>
      <c r="I29" s="15">
        <v>87</v>
      </c>
      <c r="J29" s="15">
        <v>52</v>
      </c>
      <c r="K29" s="15">
        <v>26</v>
      </c>
      <c r="L29" s="15">
        <v>17</v>
      </c>
      <c r="M29" s="76">
        <v>29.405999999999999</v>
      </c>
      <c r="N29" s="92">
        <v>30</v>
      </c>
      <c r="O29" s="59">
        <v>2530</v>
      </c>
      <c r="P29" s="60">
        <f>Table224578910112345678910111213[[#This Row],[PEMBULATAN]]*O29</f>
        <v>75900</v>
      </c>
      <c r="Q29" s="124"/>
    </row>
    <row r="30" spans="1:17" ht="26.25" customHeight="1" x14ac:dyDescent="0.2">
      <c r="A30" s="13"/>
      <c r="B30" s="70"/>
      <c r="C30" s="68" t="s">
        <v>419</v>
      </c>
      <c r="D30" s="73" t="s">
        <v>106</v>
      </c>
      <c r="E30" s="12">
        <v>44666</v>
      </c>
      <c r="F30" s="71" t="s">
        <v>433</v>
      </c>
      <c r="G30" s="12">
        <v>44672</v>
      </c>
      <c r="H30" s="72" t="s">
        <v>434</v>
      </c>
      <c r="I30" s="15">
        <v>58</v>
      </c>
      <c r="J30" s="15">
        <v>42</v>
      </c>
      <c r="K30" s="15">
        <v>17</v>
      </c>
      <c r="L30" s="15">
        <v>5</v>
      </c>
      <c r="M30" s="76">
        <v>10.353</v>
      </c>
      <c r="N30" s="92">
        <v>11</v>
      </c>
      <c r="O30" s="59">
        <v>2530</v>
      </c>
      <c r="P30" s="60">
        <f>Table224578910112345678910111213[[#This Row],[PEMBULATAN]]*O30</f>
        <v>27830</v>
      </c>
      <c r="Q30" s="124"/>
    </row>
    <row r="31" spans="1:17" ht="26.25" customHeight="1" x14ac:dyDescent="0.2">
      <c r="A31" s="13"/>
      <c r="B31" s="70"/>
      <c r="C31" s="68" t="s">
        <v>420</v>
      </c>
      <c r="D31" s="73" t="s">
        <v>106</v>
      </c>
      <c r="E31" s="12">
        <v>44666</v>
      </c>
      <c r="F31" s="71" t="s">
        <v>433</v>
      </c>
      <c r="G31" s="12">
        <v>44672</v>
      </c>
      <c r="H31" s="72" t="s">
        <v>434</v>
      </c>
      <c r="I31" s="15">
        <v>82</v>
      </c>
      <c r="J31" s="15">
        <v>50</v>
      </c>
      <c r="K31" s="15">
        <v>25</v>
      </c>
      <c r="L31" s="15">
        <v>10</v>
      </c>
      <c r="M31" s="76">
        <v>25.625</v>
      </c>
      <c r="N31" s="92">
        <v>26</v>
      </c>
      <c r="O31" s="59">
        <v>2530</v>
      </c>
      <c r="P31" s="60">
        <f>Table224578910112345678910111213[[#This Row],[PEMBULATAN]]*O31</f>
        <v>65780</v>
      </c>
      <c r="Q31" s="124"/>
    </row>
    <row r="32" spans="1:17" ht="26.25" customHeight="1" x14ac:dyDescent="0.2">
      <c r="A32" s="13"/>
      <c r="B32" s="70"/>
      <c r="C32" s="68" t="s">
        <v>421</v>
      </c>
      <c r="D32" s="73" t="s">
        <v>106</v>
      </c>
      <c r="E32" s="12">
        <v>44666</v>
      </c>
      <c r="F32" s="71" t="s">
        <v>433</v>
      </c>
      <c r="G32" s="12">
        <v>44672</v>
      </c>
      <c r="H32" s="72" t="s">
        <v>434</v>
      </c>
      <c r="I32" s="15">
        <v>41</v>
      </c>
      <c r="J32" s="15">
        <v>41</v>
      </c>
      <c r="K32" s="15">
        <v>40</v>
      </c>
      <c r="L32" s="15">
        <v>10</v>
      </c>
      <c r="M32" s="76">
        <v>16.809999999999999</v>
      </c>
      <c r="N32" s="92">
        <v>17</v>
      </c>
      <c r="O32" s="59">
        <v>2530</v>
      </c>
      <c r="P32" s="60">
        <f>Table224578910112345678910111213[[#This Row],[PEMBULATAN]]*O32</f>
        <v>43010</v>
      </c>
      <c r="Q32" s="124"/>
    </row>
    <row r="33" spans="1:17" ht="26.25" customHeight="1" x14ac:dyDescent="0.2">
      <c r="A33" s="13"/>
      <c r="B33" s="70"/>
      <c r="C33" s="68" t="s">
        <v>422</v>
      </c>
      <c r="D33" s="73" t="s">
        <v>106</v>
      </c>
      <c r="E33" s="12">
        <v>44666</v>
      </c>
      <c r="F33" s="71" t="s">
        <v>433</v>
      </c>
      <c r="G33" s="12">
        <v>44672</v>
      </c>
      <c r="H33" s="72" t="s">
        <v>434</v>
      </c>
      <c r="I33" s="15">
        <v>60</v>
      </c>
      <c r="J33" s="15">
        <v>52</v>
      </c>
      <c r="K33" s="15">
        <v>19</v>
      </c>
      <c r="L33" s="15">
        <v>12</v>
      </c>
      <c r="M33" s="76">
        <v>14.82</v>
      </c>
      <c r="N33" s="92">
        <v>15</v>
      </c>
      <c r="O33" s="59">
        <v>2530</v>
      </c>
      <c r="P33" s="60">
        <f>Table224578910112345678910111213[[#This Row],[PEMBULATAN]]*O33</f>
        <v>37950</v>
      </c>
      <c r="Q33" s="124"/>
    </row>
    <row r="34" spans="1:17" ht="26.25" customHeight="1" x14ac:dyDescent="0.2">
      <c r="A34" s="13"/>
      <c r="B34" s="70"/>
      <c r="C34" s="68" t="s">
        <v>423</v>
      </c>
      <c r="D34" s="73" t="s">
        <v>106</v>
      </c>
      <c r="E34" s="12">
        <v>44666</v>
      </c>
      <c r="F34" s="71" t="s">
        <v>433</v>
      </c>
      <c r="G34" s="12">
        <v>44672</v>
      </c>
      <c r="H34" s="72" t="s">
        <v>434</v>
      </c>
      <c r="I34" s="15">
        <v>54</v>
      </c>
      <c r="J34" s="15">
        <v>32</v>
      </c>
      <c r="K34" s="15">
        <v>18</v>
      </c>
      <c r="L34" s="15">
        <v>3</v>
      </c>
      <c r="M34" s="76">
        <v>7.7759999999999998</v>
      </c>
      <c r="N34" s="92">
        <v>8</v>
      </c>
      <c r="O34" s="59">
        <v>2530</v>
      </c>
      <c r="P34" s="60">
        <f>Table224578910112345678910111213[[#This Row],[PEMBULATAN]]*O34</f>
        <v>20240</v>
      </c>
      <c r="Q34" s="124"/>
    </row>
    <row r="35" spans="1:17" ht="26.25" customHeight="1" x14ac:dyDescent="0.2">
      <c r="A35" s="13"/>
      <c r="B35" s="70"/>
      <c r="C35" s="68" t="s">
        <v>424</v>
      </c>
      <c r="D35" s="73" t="s">
        <v>106</v>
      </c>
      <c r="E35" s="12">
        <v>44666</v>
      </c>
      <c r="F35" s="71" t="s">
        <v>433</v>
      </c>
      <c r="G35" s="12">
        <v>44672</v>
      </c>
      <c r="H35" s="72" t="s">
        <v>434</v>
      </c>
      <c r="I35" s="15">
        <v>42</v>
      </c>
      <c r="J35" s="15">
        <v>31</v>
      </c>
      <c r="K35" s="15">
        <v>10</v>
      </c>
      <c r="L35" s="15">
        <v>3</v>
      </c>
      <c r="M35" s="76">
        <v>3.2549999999999999</v>
      </c>
      <c r="N35" s="92">
        <v>3.2549999999999999</v>
      </c>
      <c r="O35" s="59">
        <v>2530</v>
      </c>
      <c r="P35" s="60">
        <f>Table224578910112345678910111213[[#This Row],[PEMBULATAN]]*O35</f>
        <v>8235.15</v>
      </c>
      <c r="Q35" s="124"/>
    </row>
    <row r="36" spans="1:17" ht="26.25" customHeight="1" x14ac:dyDescent="0.2">
      <c r="A36" s="13"/>
      <c r="B36" s="70"/>
      <c r="C36" s="68" t="s">
        <v>425</v>
      </c>
      <c r="D36" s="73" t="s">
        <v>106</v>
      </c>
      <c r="E36" s="12">
        <v>44666</v>
      </c>
      <c r="F36" s="71" t="s">
        <v>433</v>
      </c>
      <c r="G36" s="12">
        <v>44672</v>
      </c>
      <c r="H36" s="72" t="s">
        <v>434</v>
      </c>
      <c r="I36" s="15">
        <v>25</v>
      </c>
      <c r="J36" s="15">
        <v>18</v>
      </c>
      <c r="K36" s="15">
        <v>7</v>
      </c>
      <c r="L36" s="15">
        <v>1</v>
      </c>
      <c r="M36" s="76">
        <v>0.78749999999999998</v>
      </c>
      <c r="N36" s="92">
        <v>1</v>
      </c>
      <c r="O36" s="59">
        <v>2530</v>
      </c>
      <c r="P36" s="60">
        <f>Table224578910112345678910111213[[#This Row],[PEMBULATAN]]*O36</f>
        <v>2530</v>
      </c>
      <c r="Q36" s="124"/>
    </row>
    <row r="37" spans="1:17" ht="26.25" customHeight="1" x14ac:dyDescent="0.2">
      <c r="A37" s="13"/>
      <c r="B37" s="70"/>
      <c r="C37" s="68" t="s">
        <v>426</v>
      </c>
      <c r="D37" s="73" t="s">
        <v>106</v>
      </c>
      <c r="E37" s="12">
        <v>44666</v>
      </c>
      <c r="F37" s="71" t="s">
        <v>433</v>
      </c>
      <c r="G37" s="12">
        <v>44672</v>
      </c>
      <c r="H37" s="72" t="s">
        <v>434</v>
      </c>
      <c r="I37" s="15">
        <v>34</v>
      </c>
      <c r="J37" s="15">
        <v>26</v>
      </c>
      <c r="K37" s="15">
        <v>11</v>
      </c>
      <c r="L37" s="15">
        <v>1</v>
      </c>
      <c r="M37" s="76">
        <v>2.431</v>
      </c>
      <c r="N37" s="92">
        <v>3</v>
      </c>
      <c r="O37" s="59">
        <v>2530</v>
      </c>
      <c r="P37" s="60">
        <f>Table224578910112345678910111213[[#This Row],[PEMBULATAN]]*O37</f>
        <v>7590</v>
      </c>
      <c r="Q37" s="124"/>
    </row>
    <row r="38" spans="1:17" ht="26.25" customHeight="1" x14ac:dyDescent="0.2">
      <c r="A38" s="13"/>
      <c r="B38" s="70"/>
      <c r="C38" s="68" t="s">
        <v>427</v>
      </c>
      <c r="D38" s="73" t="s">
        <v>106</v>
      </c>
      <c r="E38" s="12">
        <v>44666</v>
      </c>
      <c r="F38" s="71" t="s">
        <v>433</v>
      </c>
      <c r="G38" s="12">
        <v>44672</v>
      </c>
      <c r="H38" s="72" t="s">
        <v>434</v>
      </c>
      <c r="I38" s="15">
        <v>40</v>
      </c>
      <c r="J38" s="15">
        <v>26</v>
      </c>
      <c r="K38" s="15">
        <v>13</v>
      </c>
      <c r="L38" s="15">
        <v>10</v>
      </c>
      <c r="M38" s="76">
        <v>3.38</v>
      </c>
      <c r="N38" s="92">
        <v>10</v>
      </c>
      <c r="O38" s="59">
        <v>2530</v>
      </c>
      <c r="P38" s="60">
        <f>Table224578910112345678910111213[[#This Row],[PEMBULATAN]]*O38</f>
        <v>25300</v>
      </c>
      <c r="Q38" s="124"/>
    </row>
    <row r="39" spans="1:17" ht="26.25" customHeight="1" x14ac:dyDescent="0.2">
      <c r="A39" s="13"/>
      <c r="B39" s="70"/>
      <c r="C39" s="68" t="s">
        <v>428</v>
      </c>
      <c r="D39" s="73" t="s">
        <v>106</v>
      </c>
      <c r="E39" s="12">
        <v>44666</v>
      </c>
      <c r="F39" s="71" t="s">
        <v>433</v>
      </c>
      <c r="G39" s="12">
        <v>44672</v>
      </c>
      <c r="H39" s="72" t="s">
        <v>434</v>
      </c>
      <c r="I39" s="15">
        <v>98</v>
      </c>
      <c r="J39" s="15">
        <v>62</v>
      </c>
      <c r="K39" s="15">
        <v>28</v>
      </c>
      <c r="L39" s="15">
        <v>31</v>
      </c>
      <c r="M39" s="76">
        <v>42.531999999999996</v>
      </c>
      <c r="N39" s="92">
        <v>43</v>
      </c>
      <c r="O39" s="59">
        <v>2530</v>
      </c>
      <c r="P39" s="60">
        <f>Table224578910112345678910111213[[#This Row],[PEMBULATAN]]*O39</f>
        <v>108790</v>
      </c>
      <c r="Q39" s="124"/>
    </row>
    <row r="40" spans="1:17" ht="26.25" customHeight="1" x14ac:dyDescent="0.2">
      <c r="A40" s="94"/>
      <c r="B40" s="96" t="s">
        <v>429</v>
      </c>
      <c r="C40" s="68" t="s">
        <v>430</v>
      </c>
      <c r="D40" s="73" t="s">
        <v>106</v>
      </c>
      <c r="E40" s="12">
        <v>44666</v>
      </c>
      <c r="F40" s="71" t="s">
        <v>433</v>
      </c>
      <c r="G40" s="12">
        <v>44672</v>
      </c>
      <c r="H40" s="72" t="s">
        <v>434</v>
      </c>
      <c r="I40" s="15">
        <v>42</v>
      </c>
      <c r="J40" s="15">
        <v>32</v>
      </c>
      <c r="K40" s="15">
        <v>12</v>
      </c>
      <c r="L40" s="15">
        <v>1</v>
      </c>
      <c r="M40" s="76">
        <v>4.032</v>
      </c>
      <c r="N40" s="92">
        <v>4.032</v>
      </c>
      <c r="O40" s="59">
        <v>2530</v>
      </c>
      <c r="P40" s="60">
        <f>Table224578910112345678910111213[[#This Row],[PEMBULATAN]]*O40</f>
        <v>10200.960000000001</v>
      </c>
      <c r="Q40" s="124"/>
    </row>
    <row r="41" spans="1:17" ht="26.25" customHeight="1" x14ac:dyDescent="0.2">
      <c r="A41" s="94"/>
      <c r="B41" s="96" t="s">
        <v>431</v>
      </c>
      <c r="C41" s="68" t="s">
        <v>432</v>
      </c>
      <c r="D41" s="73" t="s">
        <v>106</v>
      </c>
      <c r="E41" s="12">
        <v>44666</v>
      </c>
      <c r="F41" s="71" t="s">
        <v>433</v>
      </c>
      <c r="G41" s="12">
        <v>44672</v>
      </c>
      <c r="H41" s="72" t="s">
        <v>434</v>
      </c>
      <c r="I41" s="15">
        <v>34</v>
      </c>
      <c r="J41" s="15">
        <v>20</v>
      </c>
      <c r="K41" s="15">
        <v>12</v>
      </c>
      <c r="L41" s="15">
        <v>5</v>
      </c>
      <c r="M41" s="76">
        <v>2.04</v>
      </c>
      <c r="N41" s="92">
        <v>5</v>
      </c>
      <c r="O41" s="59">
        <v>2530</v>
      </c>
      <c r="P41" s="60">
        <f>Table224578910112345678910111213[[#This Row],[PEMBULATAN]]*O41</f>
        <v>12650</v>
      </c>
      <c r="Q41" s="125"/>
    </row>
    <row r="42" spans="1:17" ht="22.5" customHeight="1" x14ac:dyDescent="0.2">
      <c r="A42" s="118" t="s">
        <v>30</v>
      </c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20"/>
      <c r="M42" s="74">
        <f>SUBTOTAL(109,Table224578910112345678910111213[KG VOLUME])</f>
        <v>445.5234999999999</v>
      </c>
      <c r="N42" s="63">
        <f>SUM(N3:N41)</f>
        <v>470.78999999999996</v>
      </c>
      <c r="O42" s="121">
        <f>SUM(P3:P41)</f>
        <v>1191098.7000000002</v>
      </c>
      <c r="P42" s="122"/>
    </row>
    <row r="43" spans="1:17" ht="18" customHeight="1" x14ac:dyDescent="0.2">
      <c r="A43" s="81"/>
      <c r="B43" s="53" t="s">
        <v>41</v>
      </c>
      <c r="C43" s="52"/>
      <c r="D43" s="54" t="s">
        <v>42</v>
      </c>
      <c r="E43" s="81"/>
      <c r="F43" s="81"/>
      <c r="G43" s="81"/>
      <c r="H43" s="81"/>
      <c r="I43" s="81"/>
      <c r="J43" s="81"/>
      <c r="K43" s="81"/>
      <c r="L43" s="81"/>
      <c r="M43" s="82"/>
      <c r="N43" s="83" t="s">
        <v>50</v>
      </c>
      <c r="O43" s="84"/>
      <c r="P43" s="84">
        <f>O42*10%</f>
        <v>119109.87000000002</v>
      </c>
    </row>
    <row r="44" spans="1:17" ht="18" customHeight="1" thickBot="1" x14ac:dyDescent="0.25">
      <c r="A44" s="81"/>
      <c r="B44" s="53"/>
      <c r="C44" s="52"/>
      <c r="D44" s="54"/>
      <c r="E44" s="81"/>
      <c r="F44" s="81"/>
      <c r="G44" s="81"/>
      <c r="H44" s="81"/>
      <c r="I44" s="81"/>
      <c r="J44" s="81"/>
      <c r="K44" s="81"/>
      <c r="L44" s="81"/>
      <c r="M44" s="82"/>
      <c r="N44" s="85" t="s">
        <v>51</v>
      </c>
      <c r="O44" s="86"/>
      <c r="P44" s="86">
        <f>O42-P43</f>
        <v>1071988.83</v>
      </c>
    </row>
    <row r="45" spans="1:17" ht="18" customHeight="1" x14ac:dyDescent="0.2">
      <c r="A45" s="10"/>
      <c r="H45" s="58"/>
      <c r="N45" s="57" t="s">
        <v>56</v>
      </c>
      <c r="P45" s="64">
        <f>P44*1.1%</f>
        <v>11791.877130000003</v>
      </c>
    </row>
    <row r="46" spans="1:17" ht="18" customHeight="1" thickBot="1" x14ac:dyDescent="0.25">
      <c r="A46" s="10"/>
      <c r="H46" s="58"/>
      <c r="N46" s="57" t="s">
        <v>52</v>
      </c>
      <c r="P46" s="66">
        <f>P44*2%</f>
        <v>21439.776600000001</v>
      </c>
    </row>
    <row r="47" spans="1:17" ht="18" customHeight="1" x14ac:dyDescent="0.2">
      <c r="A47" s="10"/>
      <c r="H47" s="58"/>
      <c r="N47" s="61" t="s">
        <v>31</v>
      </c>
      <c r="O47" s="62"/>
      <c r="P47" s="65">
        <f>P44+P45-P46</f>
        <v>1062340.93053</v>
      </c>
    </row>
    <row r="49" spans="1:16" x14ac:dyDescent="0.2">
      <c r="A49" s="10"/>
      <c r="H49" s="58"/>
      <c r="P49" s="66"/>
    </row>
    <row r="50" spans="1:16" x14ac:dyDescent="0.2">
      <c r="A50" s="10"/>
      <c r="H50" s="58"/>
      <c r="O50" s="55"/>
      <c r="P50" s="66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8"/>
      <c r="N62" s="14"/>
      <c r="O62" s="14"/>
      <c r="P62" s="14"/>
    </row>
  </sheetData>
  <mergeCells count="3">
    <mergeCell ref="A42:L42"/>
    <mergeCell ref="O42:P42"/>
    <mergeCell ref="Q3:Q41"/>
  </mergeCells>
  <conditionalFormatting sqref="B3:B41">
    <cfRule type="duplicateValues" dxfId="40" priority="8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Q40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RowHeight="15" x14ac:dyDescent="0.2"/>
  <cols>
    <col min="1" max="1" width="6.140625" style="4" customWidth="1"/>
    <col min="2" max="2" width="18.85546875" style="2" customWidth="1"/>
    <col min="3" max="3" width="14.5703125" style="2" customWidth="1"/>
    <col min="4" max="4" width="7.5703125" style="3" customWidth="1"/>
    <col min="5" max="5" width="7.42578125" style="11" customWidth="1"/>
    <col min="6" max="6" width="8.42578125" style="3" customWidth="1"/>
    <col min="7" max="7" width="7.710937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405426</v>
      </c>
      <c r="B3" s="69" t="s">
        <v>435</v>
      </c>
      <c r="C3" s="8" t="s">
        <v>436</v>
      </c>
      <c r="D3" s="71" t="s">
        <v>106</v>
      </c>
      <c r="E3" s="12">
        <v>44666</v>
      </c>
      <c r="F3" s="71" t="s">
        <v>433</v>
      </c>
      <c r="G3" s="12">
        <v>44672</v>
      </c>
      <c r="H3" s="9" t="s">
        <v>434</v>
      </c>
      <c r="I3" s="1">
        <v>81</v>
      </c>
      <c r="J3" s="1">
        <v>65</v>
      </c>
      <c r="K3" s="1">
        <v>25</v>
      </c>
      <c r="L3" s="1">
        <v>15</v>
      </c>
      <c r="M3" s="75">
        <v>32.90625</v>
      </c>
      <c r="N3" s="92">
        <v>33</v>
      </c>
      <c r="O3" s="59">
        <v>2530</v>
      </c>
      <c r="P3" s="60">
        <f>Table22457891011234567891011121314[[#This Row],[PEMBULATAN]]*O3</f>
        <v>83490</v>
      </c>
      <c r="Q3" s="123">
        <v>17</v>
      </c>
    </row>
    <row r="4" spans="1:17" ht="26.25" customHeight="1" x14ac:dyDescent="0.2">
      <c r="A4" s="13"/>
      <c r="B4" s="70"/>
      <c r="C4" s="8" t="s">
        <v>437</v>
      </c>
      <c r="D4" s="71" t="s">
        <v>106</v>
      </c>
      <c r="E4" s="12">
        <v>44666</v>
      </c>
      <c r="F4" s="71" t="s">
        <v>433</v>
      </c>
      <c r="G4" s="12">
        <v>44672</v>
      </c>
      <c r="H4" s="9" t="s">
        <v>434</v>
      </c>
      <c r="I4" s="1">
        <v>76</v>
      </c>
      <c r="J4" s="1">
        <v>54</v>
      </c>
      <c r="K4" s="1">
        <v>25</v>
      </c>
      <c r="L4" s="1">
        <v>13</v>
      </c>
      <c r="M4" s="75">
        <v>25.65</v>
      </c>
      <c r="N4" s="92">
        <v>26</v>
      </c>
      <c r="O4" s="59">
        <v>2530</v>
      </c>
      <c r="P4" s="60">
        <f>Table22457891011234567891011121314[[#This Row],[PEMBULATAN]]*O4</f>
        <v>65780</v>
      </c>
      <c r="Q4" s="124"/>
    </row>
    <row r="5" spans="1:17" ht="26.25" customHeight="1" x14ac:dyDescent="0.2">
      <c r="A5" s="13"/>
      <c r="B5" s="13"/>
      <c r="C5" s="8" t="s">
        <v>438</v>
      </c>
      <c r="D5" s="71" t="s">
        <v>106</v>
      </c>
      <c r="E5" s="12">
        <v>44666</v>
      </c>
      <c r="F5" s="71" t="s">
        <v>433</v>
      </c>
      <c r="G5" s="12">
        <v>44672</v>
      </c>
      <c r="H5" s="9" t="s">
        <v>434</v>
      </c>
      <c r="I5" s="1">
        <v>45</v>
      </c>
      <c r="J5" s="1">
        <v>32</v>
      </c>
      <c r="K5" s="1">
        <v>18</v>
      </c>
      <c r="L5" s="1">
        <v>1</v>
      </c>
      <c r="M5" s="75">
        <v>6.48</v>
      </c>
      <c r="N5" s="92">
        <v>7</v>
      </c>
      <c r="O5" s="59">
        <v>2530</v>
      </c>
      <c r="P5" s="60">
        <f>Table22457891011234567891011121314[[#This Row],[PEMBULATAN]]*O5</f>
        <v>17710</v>
      </c>
      <c r="Q5" s="124"/>
    </row>
    <row r="6" spans="1:17" ht="26.25" customHeight="1" x14ac:dyDescent="0.2">
      <c r="A6" s="13"/>
      <c r="B6" s="13"/>
      <c r="C6" s="68" t="s">
        <v>439</v>
      </c>
      <c r="D6" s="73" t="s">
        <v>106</v>
      </c>
      <c r="E6" s="12">
        <v>44666</v>
      </c>
      <c r="F6" s="71" t="s">
        <v>433</v>
      </c>
      <c r="G6" s="12">
        <v>44672</v>
      </c>
      <c r="H6" s="72" t="s">
        <v>434</v>
      </c>
      <c r="I6" s="15">
        <v>51</v>
      </c>
      <c r="J6" s="15">
        <v>32</v>
      </c>
      <c r="K6" s="15">
        <v>18</v>
      </c>
      <c r="L6" s="15">
        <v>5</v>
      </c>
      <c r="M6" s="76">
        <v>7.3440000000000003</v>
      </c>
      <c r="N6" s="92">
        <v>8</v>
      </c>
      <c r="O6" s="59">
        <v>2530</v>
      </c>
      <c r="P6" s="60">
        <f>Table22457891011234567891011121314[[#This Row],[PEMBULATAN]]*O6</f>
        <v>20240</v>
      </c>
      <c r="Q6" s="124"/>
    </row>
    <row r="7" spans="1:17" ht="26.25" customHeight="1" x14ac:dyDescent="0.2">
      <c r="A7" s="13"/>
      <c r="B7" s="13"/>
      <c r="C7" s="68" t="s">
        <v>440</v>
      </c>
      <c r="D7" s="73" t="s">
        <v>106</v>
      </c>
      <c r="E7" s="12">
        <v>44666</v>
      </c>
      <c r="F7" s="71" t="s">
        <v>433</v>
      </c>
      <c r="G7" s="12">
        <v>44672</v>
      </c>
      <c r="H7" s="72" t="s">
        <v>434</v>
      </c>
      <c r="I7" s="15">
        <v>42</v>
      </c>
      <c r="J7" s="15">
        <v>32</v>
      </c>
      <c r="K7" s="15">
        <v>16</v>
      </c>
      <c r="L7" s="15">
        <v>11</v>
      </c>
      <c r="M7" s="76">
        <v>5.3760000000000003</v>
      </c>
      <c r="N7" s="92">
        <v>11</v>
      </c>
      <c r="O7" s="59">
        <v>2530</v>
      </c>
      <c r="P7" s="60">
        <f>Table22457891011234567891011121314[[#This Row],[PEMBULATAN]]*O7</f>
        <v>27830</v>
      </c>
      <c r="Q7" s="124"/>
    </row>
    <row r="8" spans="1:17" ht="26.25" customHeight="1" x14ac:dyDescent="0.2">
      <c r="A8" s="13"/>
      <c r="B8" s="13"/>
      <c r="C8" s="68" t="s">
        <v>441</v>
      </c>
      <c r="D8" s="73" t="s">
        <v>106</v>
      </c>
      <c r="E8" s="12">
        <v>44666</v>
      </c>
      <c r="F8" s="71" t="s">
        <v>433</v>
      </c>
      <c r="G8" s="12">
        <v>44672</v>
      </c>
      <c r="H8" s="72" t="s">
        <v>434</v>
      </c>
      <c r="I8" s="15">
        <v>32</v>
      </c>
      <c r="J8" s="15">
        <v>26</v>
      </c>
      <c r="K8" s="15">
        <v>11</v>
      </c>
      <c r="L8" s="15">
        <v>7</v>
      </c>
      <c r="M8" s="76">
        <v>2.2879999999999998</v>
      </c>
      <c r="N8" s="92">
        <v>7</v>
      </c>
      <c r="O8" s="59">
        <v>2530</v>
      </c>
      <c r="P8" s="60">
        <f>Table22457891011234567891011121314[[#This Row],[PEMBULATAN]]*O8</f>
        <v>17710</v>
      </c>
      <c r="Q8" s="124"/>
    </row>
    <row r="9" spans="1:17" ht="26.25" customHeight="1" x14ac:dyDescent="0.2">
      <c r="A9" s="13"/>
      <c r="B9" s="13"/>
      <c r="C9" s="68" t="s">
        <v>442</v>
      </c>
      <c r="D9" s="73" t="s">
        <v>106</v>
      </c>
      <c r="E9" s="12">
        <v>44666</v>
      </c>
      <c r="F9" s="71" t="s">
        <v>433</v>
      </c>
      <c r="G9" s="12">
        <v>44672</v>
      </c>
      <c r="H9" s="72" t="s">
        <v>434</v>
      </c>
      <c r="I9" s="15">
        <v>60</v>
      </c>
      <c r="J9" s="15">
        <v>50</v>
      </c>
      <c r="K9" s="15">
        <v>34</v>
      </c>
      <c r="L9" s="15">
        <v>25</v>
      </c>
      <c r="M9" s="76">
        <v>25.5</v>
      </c>
      <c r="N9" s="92">
        <v>26</v>
      </c>
      <c r="O9" s="59">
        <v>2530</v>
      </c>
      <c r="P9" s="60">
        <f>Table22457891011234567891011121314[[#This Row],[PEMBULATAN]]*O9</f>
        <v>65780</v>
      </c>
      <c r="Q9" s="124"/>
    </row>
    <row r="10" spans="1:17" ht="26.25" customHeight="1" x14ac:dyDescent="0.2">
      <c r="A10" s="13"/>
      <c r="B10" s="13"/>
      <c r="C10" s="68" t="s">
        <v>443</v>
      </c>
      <c r="D10" s="73" t="s">
        <v>106</v>
      </c>
      <c r="E10" s="12">
        <v>44666</v>
      </c>
      <c r="F10" s="71" t="s">
        <v>433</v>
      </c>
      <c r="G10" s="12">
        <v>44672</v>
      </c>
      <c r="H10" s="72" t="s">
        <v>434</v>
      </c>
      <c r="I10" s="15">
        <v>70</v>
      </c>
      <c r="J10" s="15">
        <v>48</v>
      </c>
      <c r="K10" s="15">
        <v>25</v>
      </c>
      <c r="L10" s="15">
        <v>10</v>
      </c>
      <c r="M10" s="76">
        <v>21</v>
      </c>
      <c r="N10" s="92">
        <v>21</v>
      </c>
      <c r="O10" s="59">
        <v>2530</v>
      </c>
      <c r="P10" s="60">
        <f>Table22457891011234567891011121314[[#This Row],[PEMBULATAN]]*O10</f>
        <v>53130</v>
      </c>
      <c r="Q10" s="124"/>
    </row>
    <row r="11" spans="1:17" ht="26.25" customHeight="1" x14ac:dyDescent="0.2">
      <c r="A11" s="13"/>
      <c r="B11" s="13"/>
      <c r="C11" s="68" t="s">
        <v>444</v>
      </c>
      <c r="D11" s="73" t="s">
        <v>106</v>
      </c>
      <c r="E11" s="12">
        <v>44666</v>
      </c>
      <c r="F11" s="71" t="s">
        <v>433</v>
      </c>
      <c r="G11" s="12">
        <v>44672</v>
      </c>
      <c r="H11" s="72" t="s">
        <v>434</v>
      </c>
      <c r="I11" s="15">
        <v>40</v>
      </c>
      <c r="J11" s="15">
        <v>35</v>
      </c>
      <c r="K11" s="15">
        <v>23</v>
      </c>
      <c r="L11" s="15">
        <v>5</v>
      </c>
      <c r="M11" s="76">
        <v>8.0500000000000007</v>
      </c>
      <c r="N11" s="92">
        <v>8.0500000000000007</v>
      </c>
      <c r="O11" s="59">
        <v>2530</v>
      </c>
      <c r="P11" s="60">
        <f>Table22457891011234567891011121314[[#This Row],[PEMBULATAN]]*O11</f>
        <v>20366.5</v>
      </c>
      <c r="Q11" s="124"/>
    </row>
    <row r="12" spans="1:17" ht="26.25" customHeight="1" x14ac:dyDescent="0.2">
      <c r="A12" s="13"/>
      <c r="B12" s="13"/>
      <c r="C12" s="68" t="s">
        <v>445</v>
      </c>
      <c r="D12" s="73" t="s">
        <v>106</v>
      </c>
      <c r="E12" s="12">
        <v>44666</v>
      </c>
      <c r="F12" s="71" t="s">
        <v>433</v>
      </c>
      <c r="G12" s="12">
        <v>44672</v>
      </c>
      <c r="H12" s="72" t="s">
        <v>434</v>
      </c>
      <c r="I12" s="15">
        <v>36</v>
      </c>
      <c r="J12" s="15">
        <v>36</v>
      </c>
      <c r="K12" s="15">
        <v>28</v>
      </c>
      <c r="L12" s="15">
        <v>7</v>
      </c>
      <c r="M12" s="76">
        <v>9.0719999999999992</v>
      </c>
      <c r="N12" s="92">
        <v>9.0719999999999992</v>
      </c>
      <c r="O12" s="59">
        <v>2530</v>
      </c>
      <c r="P12" s="60">
        <f>Table22457891011234567891011121314[[#This Row],[PEMBULATAN]]*O12</f>
        <v>22952.159999999996</v>
      </c>
      <c r="Q12" s="124"/>
    </row>
    <row r="13" spans="1:17" ht="26.25" customHeight="1" x14ac:dyDescent="0.2">
      <c r="A13" s="13"/>
      <c r="B13" s="13"/>
      <c r="C13" s="68" t="s">
        <v>446</v>
      </c>
      <c r="D13" s="73" t="s">
        <v>106</v>
      </c>
      <c r="E13" s="12">
        <v>44666</v>
      </c>
      <c r="F13" s="71" t="s">
        <v>433</v>
      </c>
      <c r="G13" s="12">
        <v>44672</v>
      </c>
      <c r="H13" s="72" t="s">
        <v>434</v>
      </c>
      <c r="I13" s="15">
        <v>10</v>
      </c>
      <c r="J13" s="15">
        <v>10</v>
      </c>
      <c r="K13" s="15">
        <v>8</v>
      </c>
      <c r="L13" s="15">
        <v>1</v>
      </c>
      <c r="M13" s="76">
        <v>0.2</v>
      </c>
      <c r="N13" s="92">
        <v>1</v>
      </c>
      <c r="O13" s="59">
        <v>2530</v>
      </c>
      <c r="P13" s="60">
        <f>Table22457891011234567891011121314[[#This Row],[PEMBULATAN]]*O13</f>
        <v>2530</v>
      </c>
      <c r="Q13" s="124"/>
    </row>
    <row r="14" spans="1:17" ht="26.25" customHeight="1" x14ac:dyDescent="0.2">
      <c r="A14" s="13"/>
      <c r="B14" s="13"/>
      <c r="C14" s="68" t="s">
        <v>447</v>
      </c>
      <c r="D14" s="73" t="s">
        <v>106</v>
      </c>
      <c r="E14" s="12">
        <v>44666</v>
      </c>
      <c r="F14" s="71" t="s">
        <v>433</v>
      </c>
      <c r="G14" s="12">
        <v>44672</v>
      </c>
      <c r="H14" s="72" t="s">
        <v>434</v>
      </c>
      <c r="I14" s="15">
        <v>75</v>
      </c>
      <c r="J14" s="15">
        <v>52</v>
      </c>
      <c r="K14" s="15">
        <v>25</v>
      </c>
      <c r="L14" s="15">
        <v>7</v>
      </c>
      <c r="M14" s="76">
        <v>24.375</v>
      </c>
      <c r="N14" s="92">
        <v>25</v>
      </c>
      <c r="O14" s="59">
        <v>2530</v>
      </c>
      <c r="P14" s="60">
        <f>Table22457891011234567891011121314[[#This Row],[PEMBULATAN]]*O14</f>
        <v>63250</v>
      </c>
      <c r="Q14" s="124"/>
    </row>
    <row r="15" spans="1:17" ht="26.25" customHeight="1" x14ac:dyDescent="0.2">
      <c r="A15" s="13"/>
      <c r="B15" s="13"/>
      <c r="C15" s="68" t="s">
        <v>448</v>
      </c>
      <c r="D15" s="73" t="s">
        <v>106</v>
      </c>
      <c r="E15" s="12">
        <v>44666</v>
      </c>
      <c r="F15" s="71" t="s">
        <v>433</v>
      </c>
      <c r="G15" s="12">
        <v>44672</v>
      </c>
      <c r="H15" s="72" t="s">
        <v>434</v>
      </c>
      <c r="I15" s="15">
        <v>18</v>
      </c>
      <c r="J15" s="15">
        <v>10</v>
      </c>
      <c r="K15" s="15">
        <v>7</v>
      </c>
      <c r="L15" s="15">
        <v>1</v>
      </c>
      <c r="M15" s="76">
        <v>0.315</v>
      </c>
      <c r="N15" s="92">
        <v>1</v>
      </c>
      <c r="O15" s="59">
        <v>2530</v>
      </c>
      <c r="P15" s="60">
        <f>Table22457891011234567891011121314[[#This Row],[PEMBULATAN]]*O15</f>
        <v>2530</v>
      </c>
      <c r="Q15" s="124"/>
    </row>
    <row r="16" spans="1:17" ht="26.25" customHeight="1" x14ac:dyDescent="0.2">
      <c r="A16" s="13"/>
      <c r="B16" s="13"/>
      <c r="C16" s="68" t="s">
        <v>449</v>
      </c>
      <c r="D16" s="73" t="s">
        <v>106</v>
      </c>
      <c r="E16" s="12">
        <v>44666</v>
      </c>
      <c r="F16" s="71" t="s">
        <v>433</v>
      </c>
      <c r="G16" s="12">
        <v>44672</v>
      </c>
      <c r="H16" s="72" t="s">
        <v>434</v>
      </c>
      <c r="I16" s="15">
        <v>41</v>
      </c>
      <c r="J16" s="15">
        <v>40</v>
      </c>
      <c r="K16" s="15">
        <v>38</v>
      </c>
      <c r="L16" s="15">
        <v>5</v>
      </c>
      <c r="M16" s="76">
        <v>15.58</v>
      </c>
      <c r="N16" s="92">
        <v>16</v>
      </c>
      <c r="O16" s="59">
        <v>2530</v>
      </c>
      <c r="P16" s="60">
        <f>Table22457891011234567891011121314[[#This Row],[PEMBULATAN]]*O16</f>
        <v>40480</v>
      </c>
      <c r="Q16" s="124"/>
    </row>
    <row r="17" spans="1:17" ht="26.25" customHeight="1" x14ac:dyDescent="0.2">
      <c r="A17" s="13"/>
      <c r="B17" s="13"/>
      <c r="C17" s="68" t="s">
        <v>450</v>
      </c>
      <c r="D17" s="73" t="s">
        <v>106</v>
      </c>
      <c r="E17" s="12">
        <v>44666</v>
      </c>
      <c r="F17" s="71" t="s">
        <v>433</v>
      </c>
      <c r="G17" s="12">
        <v>44672</v>
      </c>
      <c r="H17" s="72" t="s">
        <v>434</v>
      </c>
      <c r="I17" s="15">
        <v>98</v>
      </c>
      <c r="J17" s="15">
        <v>45</v>
      </c>
      <c r="K17" s="15">
        <v>23</v>
      </c>
      <c r="L17" s="15">
        <v>15</v>
      </c>
      <c r="M17" s="76">
        <v>25.357500000000002</v>
      </c>
      <c r="N17" s="92">
        <v>26</v>
      </c>
      <c r="O17" s="59">
        <v>2530</v>
      </c>
      <c r="P17" s="60">
        <f>Table22457891011234567891011121314[[#This Row],[PEMBULATAN]]*O17</f>
        <v>65780</v>
      </c>
      <c r="Q17" s="124"/>
    </row>
    <row r="18" spans="1:17" ht="26.25" customHeight="1" x14ac:dyDescent="0.2">
      <c r="A18" s="13"/>
      <c r="B18" s="13"/>
      <c r="C18" s="68" t="s">
        <v>451</v>
      </c>
      <c r="D18" s="73" t="s">
        <v>106</v>
      </c>
      <c r="E18" s="12">
        <v>44666</v>
      </c>
      <c r="F18" s="71" t="s">
        <v>433</v>
      </c>
      <c r="G18" s="12">
        <v>44672</v>
      </c>
      <c r="H18" s="72" t="s">
        <v>434</v>
      </c>
      <c r="I18" s="15">
        <v>25</v>
      </c>
      <c r="J18" s="15">
        <v>15</v>
      </c>
      <c r="K18" s="15">
        <v>6</v>
      </c>
      <c r="L18" s="15">
        <v>1</v>
      </c>
      <c r="M18" s="76">
        <v>0.5625</v>
      </c>
      <c r="N18" s="92">
        <v>1</v>
      </c>
      <c r="O18" s="59">
        <v>2530</v>
      </c>
      <c r="P18" s="60">
        <f>Table22457891011234567891011121314[[#This Row],[PEMBULATAN]]*O18</f>
        <v>2530</v>
      </c>
      <c r="Q18" s="124"/>
    </row>
    <row r="19" spans="1:17" ht="26.25" customHeight="1" x14ac:dyDescent="0.2">
      <c r="A19" s="94"/>
      <c r="B19" s="94" t="s">
        <v>452</v>
      </c>
      <c r="C19" s="68" t="s">
        <v>453</v>
      </c>
      <c r="D19" s="73" t="s">
        <v>106</v>
      </c>
      <c r="E19" s="12">
        <v>44666</v>
      </c>
      <c r="F19" s="71" t="s">
        <v>433</v>
      </c>
      <c r="G19" s="12">
        <v>44672</v>
      </c>
      <c r="H19" s="72" t="s">
        <v>434</v>
      </c>
      <c r="I19" s="15">
        <v>42</v>
      </c>
      <c r="J19" s="15">
        <v>33</v>
      </c>
      <c r="K19" s="15">
        <v>12</v>
      </c>
      <c r="L19" s="15">
        <v>1</v>
      </c>
      <c r="M19" s="76">
        <v>4.1580000000000004</v>
      </c>
      <c r="N19" s="92">
        <v>4.1580000000000004</v>
      </c>
      <c r="O19" s="59">
        <v>2530</v>
      </c>
      <c r="P19" s="60">
        <f>Table22457891011234567891011121314[[#This Row],[PEMBULATAN]]*O19</f>
        <v>10519.740000000002</v>
      </c>
      <c r="Q19" s="125"/>
    </row>
    <row r="20" spans="1:17" ht="22.5" customHeight="1" x14ac:dyDescent="0.2">
      <c r="A20" s="118" t="s">
        <v>30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20"/>
      <c r="M20" s="74">
        <f>SUBTOTAL(109,Table22457891011234567891011121314[KG VOLUME])</f>
        <v>214.21424999999996</v>
      </c>
      <c r="N20" s="63">
        <f>SUM(N3:N19)</f>
        <v>230.28</v>
      </c>
      <c r="O20" s="121">
        <f>SUM(P3:P19)</f>
        <v>582608.39999999991</v>
      </c>
      <c r="P20" s="122"/>
    </row>
    <row r="21" spans="1:17" ht="18" customHeight="1" x14ac:dyDescent="0.2">
      <c r="A21" s="81"/>
      <c r="B21" s="53" t="s">
        <v>41</v>
      </c>
      <c r="C21" s="52"/>
      <c r="D21" s="54" t="s">
        <v>42</v>
      </c>
      <c r="E21" s="81"/>
      <c r="F21" s="81"/>
      <c r="G21" s="81"/>
      <c r="H21" s="81"/>
      <c r="I21" s="81"/>
      <c r="J21" s="81"/>
      <c r="K21" s="81"/>
      <c r="L21" s="81"/>
      <c r="M21" s="82"/>
      <c r="N21" s="83" t="s">
        <v>50</v>
      </c>
      <c r="O21" s="84"/>
      <c r="P21" s="84">
        <f>O20*10%</f>
        <v>58260.84</v>
      </c>
    </row>
    <row r="22" spans="1:17" ht="18" customHeight="1" thickBot="1" x14ac:dyDescent="0.25">
      <c r="A22" s="81"/>
      <c r="B22" s="53"/>
      <c r="C22" s="52"/>
      <c r="D22" s="54"/>
      <c r="E22" s="81"/>
      <c r="F22" s="81"/>
      <c r="G22" s="81"/>
      <c r="H22" s="81"/>
      <c r="I22" s="81"/>
      <c r="J22" s="81"/>
      <c r="K22" s="81"/>
      <c r="L22" s="81"/>
      <c r="M22" s="82"/>
      <c r="N22" s="85" t="s">
        <v>51</v>
      </c>
      <c r="O22" s="86"/>
      <c r="P22" s="86">
        <f>O20-P21</f>
        <v>524347.55999999994</v>
      </c>
    </row>
    <row r="23" spans="1:17" ht="18" customHeight="1" x14ac:dyDescent="0.2">
      <c r="A23" s="10"/>
      <c r="H23" s="58"/>
      <c r="N23" s="57" t="s">
        <v>56</v>
      </c>
      <c r="P23" s="64">
        <f>P22*1.1%</f>
        <v>5767.8231599999999</v>
      </c>
    </row>
    <row r="24" spans="1:17" ht="18" customHeight="1" thickBot="1" x14ac:dyDescent="0.25">
      <c r="A24" s="10"/>
      <c r="H24" s="58"/>
      <c r="N24" s="57" t="s">
        <v>52</v>
      </c>
      <c r="P24" s="66">
        <f>P22*2%</f>
        <v>10486.9512</v>
      </c>
    </row>
    <row r="25" spans="1:17" ht="18" customHeight="1" x14ac:dyDescent="0.2">
      <c r="A25" s="10"/>
      <c r="H25" s="58"/>
      <c r="N25" s="61" t="s">
        <v>31</v>
      </c>
      <c r="O25" s="62"/>
      <c r="P25" s="65">
        <f>P22+P23-P24</f>
        <v>519628.43195999996</v>
      </c>
    </row>
    <row r="27" spans="1:17" x14ac:dyDescent="0.2">
      <c r="A27" s="10"/>
      <c r="H27" s="58"/>
      <c r="P27" s="66"/>
    </row>
    <row r="28" spans="1:17" x14ac:dyDescent="0.2">
      <c r="A28" s="10"/>
      <c r="H28" s="58"/>
      <c r="O28" s="55"/>
      <c r="P28" s="66"/>
    </row>
    <row r="29" spans="1:17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</sheetData>
  <mergeCells count="3">
    <mergeCell ref="A20:L20"/>
    <mergeCell ref="O20:P20"/>
    <mergeCell ref="Q3:Q19"/>
  </mergeCells>
  <conditionalFormatting sqref="B3">
    <cfRule type="duplicateValues" dxfId="39" priority="2"/>
  </conditionalFormatting>
  <conditionalFormatting sqref="B4">
    <cfRule type="duplicateValues" dxfId="38" priority="1"/>
  </conditionalFormatting>
  <conditionalFormatting sqref="B5:B19">
    <cfRule type="duplicateValues" dxfId="37" priority="8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127"/>
  <sheetViews>
    <sheetView zoomScale="110" zoomScaleNormal="110" workbookViewId="0">
      <pane xSplit="3" ySplit="2" topLeftCell="D102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RowHeight="15" x14ac:dyDescent="0.2"/>
  <cols>
    <col min="1" max="1" width="6.140625" style="4" customWidth="1"/>
    <col min="2" max="2" width="20.28515625" style="2" customWidth="1"/>
    <col min="3" max="3" width="14.5703125" style="2" customWidth="1"/>
    <col min="4" max="4" width="7.42578125" style="3" customWidth="1"/>
    <col min="5" max="5" width="7.5703125" style="11" customWidth="1"/>
    <col min="6" max="6" width="8.28515625" style="3" customWidth="1"/>
    <col min="7" max="7" width="7.5703125" style="3" customWidth="1"/>
    <col min="8" max="8" width="11.85546875" style="6" customWidth="1"/>
    <col min="9" max="9" width="3.5703125" style="3" customWidth="1"/>
    <col min="10" max="12" width="3.710937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405060</v>
      </c>
      <c r="B3" s="69" t="s">
        <v>454</v>
      </c>
      <c r="C3" s="8" t="s">
        <v>455</v>
      </c>
      <c r="D3" s="71" t="s">
        <v>106</v>
      </c>
      <c r="E3" s="12">
        <v>44666</v>
      </c>
      <c r="F3" s="71" t="s">
        <v>433</v>
      </c>
      <c r="G3" s="12">
        <v>44672</v>
      </c>
      <c r="H3" s="9" t="s">
        <v>434</v>
      </c>
      <c r="I3" s="1">
        <v>74</v>
      </c>
      <c r="J3" s="1">
        <v>42</v>
      </c>
      <c r="K3" s="1">
        <v>33</v>
      </c>
      <c r="L3" s="1">
        <v>6</v>
      </c>
      <c r="M3" s="75">
        <v>25.640999999999998</v>
      </c>
      <c r="N3" s="92">
        <v>26</v>
      </c>
      <c r="O3" s="59">
        <v>2530</v>
      </c>
      <c r="P3" s="60">
        <f>Table2245789101123456789101112131415[[#This Row],[PEMBULATAN]]*O3</f>
        <v>65780</v>
      </c>
      <c r="Q3" s="123">
        <v>104</v>
      </c>
    </row>
    <row r="4" spans="1:17" ht="26.25" customHeight="1" x14ac:dyDescent="0.2">
      <c r="A4" s="13"/>
      <c r="B4" s="70"/>
      <c r="C4" s="68" t="s">
        <v>456</v>
      </c>
      <c r="D4" s="73" t="s">
        <v>106</v>
      </c>
      <c r="E4" s="12">
        <v>44666</v>
      </c>
      <c r="F4" s="71" t="s">
        <v>433</v>
      </c>
      <c r="G4" s="12">
        <v>44672</v>
      </c>
      <c r="H4" s="72" t="s">
        <v>434</v>
      </c>
      <c r="I4" s="15">
        <v>34</v>
      </c>
      <c r="J4" s="15">
        <v>25</v>
      </c>
      <c r="K4" s="15">
        <v>11</v>
      </c>
      <c r="L4" s="15">
        <v>1</v>
      </c>
      <c r="M4" s="76">
        <v>2.3374999999999999</v>
      </c>
      <c r="N4" s="92">
        <v>3</v>
      </c>
      <c r="O4" s="59">
        <v>2530</v>
      </c>
      <c r="P4" s="60">
        <f>Table2245789101123456789101112131415[[#This Row],[PEMBULATAN]]*O4</f>
        <v>7590</v>
      </c>
      <c r="Q4" s="124"/>
    </row>
    <row r="5" spans="1:17" ht="26.25" customHeight="1" x14ac:dyDescent="0.2">
      <c r="A5" s="13"/>
      <c r="B5" s="70"/>
      <c r="C5" s="68" t="s">
        <v>457</v>
      </c>
      <c r="D5" s="73" t="s">
        <v>106</v>
      </c>
      <c r="E5" s="12">
        <v>44666</v>
      </c>
      <c r="F5" s="71" t="s">
        <v>433</v>
      </c>
      <c r="G5" s="12">
        <v>44672</v>
      </c>
      <c r="H5" s="72" t="s">
        <v>434</v>
      </c>
      <c r="I5" s="15">
        <v>45</v>
      </c>
      <c r="J5" s="15">
        <v>42</v>
      </c>
      <c r="K5" s="15">
        <v>31</v>
      </c>
      <c r="L5" s="15">
        <v>5</v>
      </c>
      <c r="M5" s="76">
        <v>14.647500000000001</v>
      </c>
      <c r="N5" s="92">
        <v>15</v>
      </c>
      <c r="O5" s="59">
        <v>2530</v>
      </c>
      <c r="P5" s="60">
        <f>Table2245789101123456789101112131415[[#This Row],[PEMBULATAN]]*O5</f>
        <v>37950</v>
      </c>
      <c r="Q5" s="124"/>
    </row>
    <row r="6" spans="1:17" ht="26.25" customHeight="1" x14ac:dyDescent="0.2">
      <c r="A6" s="13"/>
      <c r="B6" s="70"/>
      <c r="C6" s="68" t="s">
        <v>458</v>
      </c>
      <c r="D6" s="73" t="s">
        <v>106</v>
      </c>
      <c r="E6" s="12">
        <v>44666</v>
      </c>
      <c r="F6" s="71" t="s">
        <v>433</v>
      </c>
      <c r="G6" s="12">
        <v>44672</v>
      </c>
      <c r="H6" s="72" t="s">
        <v>434</v>
      </c>
      <c r="I6" s="15">
        <v>52</v>
      </c>
      <c r="J6" s="15">
        <v>42</v>
      </c>
      <c r="K6" s="15">
        <v>32</v>
      </c>
      <c r="L6" s="15">
        <v>7</v>
      </c>
      <c r="M6" s="76">
        <v>17.472000000000001</v>
      </c>
      <c r="N6" s="92">
        <v>18</v>
      </c>
      <c r="O6" s="59">
        <v>2530</v>
      </c>
      <c r="P6" s="60">
        <f>Table2245789101123456789101112131415[[#This Row],[PEMBULATAN]]*O6</f>
        <v>45540</v>
      </c>
      <c r="Q6" s="124"/>
    </row>
    <row r="7" spans="1:17" ht="26.25" customHeight="1" x14ac:dyDescent="0.2">
      <c r="A7" s="13"/>
      <c r="B7" s="70"/>
      <c r="C7" s="68" t="s">
        <v>459</v>
      </c>
      <c r="D7" s="73" t="s">
        <v>106</v>
      </c>
      <c r="E7" s="12">
        <v>44666</v>
      </c>
      <c r="F7" s="71" t="s">
        <v>433</v>
      </c>
      <c r="G7" s="12">
        <v>44672</v>
      </c>
      <c r="H7" s="72" t="s">
        <v>434</v>
      </c>
      <c r="I7" s="15">
        <v>108</v>
      </c>
      <c r="J7" s="15">
        <v>72</v>
      </c>
      <c r="K7" s="15">
        <v>6</v>
      </c>
      <c r="L7" s="15">
        <v>4</v>
      </c>
      <c r="M7" s="76">
        <v>11.664</v>
      </c>
      <c r="N7" s="92">
        <v>12</v>
      </c>
      <c r="O7" s="59">
        <v>2530</v>
      </c>
      <c r="P7" s="60">
        <f>Table2245789101123456789101112131415[[#This Row],[PEMBULATAN]]*O7</f>
        <v>30360</v>
      </c>
      <c r="Q7" s="124"/>
    </row>
    <row r="8" spans="1:17" ht="26.25" customHeight="1" x14ac:dyDescent="0.2">
      <c r="A8" s="13"/>
      <c r="B8" s="70"/>
      <c r="C8" s="68" t="s">
        <v>460</v>
      </c>
      <c r="D8" s="73" t="s">
        <v>106</v>
      </c>
      <c r="E8" s="12">
        <v>44666</v>
      </c>
      <c r="F8" s="71" t="s">
        <v>433</v>
      </c>
      <c r="G8" s="12">
        <v>44672</v>
      </c>
      <c r="H8" s="72" t="s">
        <v>434</v>
      </c>
      <c r="I8" s="15">
        <v>42</v>
      </c>
      <c r="J8" s="15">
        <v>25</v>
      </c>
      <c r="K8" s="15">
        <v>11</v>
      </c>
      <c r="L8" s="15">
        <v>1</v>
      </c>
      <c r="M8" s="76">
        <v>2.8875000000000002</v>
      </c>
      <c r="N8" s="92">
        <v>3</v>
      </c>
      <c r="O8" s="59">
        <v>2530</v>
      </c>
      <c r="P8" s="60">
        <f>Table2245789101123456789101112131415[[#This Row],[PEMBULATAN]]*O8</f>
        <v>7590</v>
      </c>
      <c r="Q8" s="124"/>
    </row>
    <row r="9" spans="1:17" ht="26.25" customHeight="1" x14ac:dyDescent="0.2">
      <c r="A9" s="13"/>
      <c r="B9" s="70"/>
      <c r="C9" s="68" t="s">
        <v>461</v>
      </c>
      <c r="D9" s="73" t="s">
        <v>106</v>
      </c>
      <c r="E9" s="12">
        <v>44666</v>
      </c>
      <c r="F9" s="71" t="s">
        <v>433</v>
      </c>
      <c r="G9" s="12">
        <v>44672</v>
      </c>
      <c r="H9" s="72" t="s">
        <v>434</v>
      </c>
      <c r="I9" s="15">
        <v>54</v>
      </c>
      <c r="J9" s="15">
        <v>37</v>
      </c>
      <c r="K9" s="15">
        <v>16</v>
      </c>
      <c r="L9" s="15">
        <v>2</v>
      </c>
      <c r="M9" s="76">
        <v>7.992</v>
      </c>
      <c r="N9" s="92">
        <v>8</v>
      </c>
      <c r="O9" s="59">
        <v>2530</v>
      </c>
      <c r="P9" s="60">
        <f>Table2245789101123456789101112131415[[#This Row],[PEMBULATAN]]*O9</f>
        <v>20240</v>
      </c>
      <c r="Q9" s="124"/>
    </row>
    <row r="10" spans="1:17" ht="26.25" customHeight="1" x14ac:dyDescent="0.2">
      <c r="A10" s="13"/>
      <c r="B10" s="70"/>
      <c r="C10" s="68" t="s">
        <v>462</v>
      </c>
      <c r="D10" s="73" t="s">
        <v>106</v>
      </c>
      <c r="E10" s="12">
        <v>44666</v>
      </c>
      <c r="F10" s="71" t="s">
        <v>433</v>
      </c>
      <c r="G10" s="12">
        <v>44672</v>
      </c>
      <c r="H10" s="72" t="s">
        <v>434</v>
      </c>
      <c r="I10" s="15">
        <v>122</v>
      </c>
      <c r="J10" s="15">
        <v>42</v>
      </c>
      <c r="K10" s="15">
        <v>5</v>
      </c>
      <c r="L10" s="15">
        <v>4</v>
      </c>
      <c r="M10" s="76">
        <v>6.4050000000000002</v>
      </c>
      <c r="N10" s="92">
        <v>7</v>
      </c>
      <c r="O10" s="59">
        <v>2530</v>
      </c>
      <c r="P10" s="60">
        <f>Table2245789101123456789101112131415[[#This Row],[PEMBULATAN]]*O10</f>
        <v>17710</v>
      </c>
      <c r="Q10" s="124"/>
    </row>
    <row r="11" spans="1:17" ht="26.25" customHeight="1" x14ac:dyDescent="0.2">
      <c r="A11" s="13"/>
      <c r="B11" s="70"/>
      <c r="C11" s="68" t="s">
        <v>463</v>
      </c>
      <c r="D11" s="73" t="s">
        <v>106</v>
      </c>
      <c r="E11" s="12">
        <v>44666</v>
      </c>
      <c r="F11" s="71" t="s">
        <v>433</v>
      </c>
      <c r="G11" s="12">
        <v>44672</v>
      </c>
      <c r="H11" s="72" t="s">
        <v>434</v>
      </c>
      <c r="I11" s="15">
        <v>62</v>
      </c>
      <c r="J11" s="15">
        <v>40</v>
      </c>
      <c r="K11" s="15">
        <v>32</v>
      </c>
      <c r="L11" s="15">
        <v>7</v>
      </c>
      <c r="M11" s="76">
        <v>19.84</v>
      </c>
      <c r="N11" s="92">
        <v>20</v>
      </c>
      <c r="O11" s="59">
        <v>2530</v>
      </c>
      <c r="P11" s="60">
        <f>Table2245789101123456789101112131415[[#This Row],[PEMBULATAN]]*O11</f>
        <v>50600</v>
      </c>
      <c r="Q11" s="124"/>
    </row>
    <row r="12" spans="1:17" ht="26.25" customHeight="1" x14ac:dyDescent="0.2">
      <c r="A12" s="13"/>
      <c r="B12" s="70"/>
      <c r="C12" s="68" t="s">
        <v>464</v>
      </c>
      <c r="D12" s="73" t="s">
        <v>106</v>
      </c>
      <c r="E12" s="12">
        <v>44666</v>
      </c>
      <c r="F12" s="71" t="s">
        <v>433</v>
      </c>
      <c r="G12" s="12">
        <v>44672</v>
      </c>
      <c r="H12" s="72" t="s">
        <v>434</v>
      </c>
      <c r="I12" s="15">
        <v>62</v>
      </c>
      <c r="J12" s="15">
        <v>40</v>
      </c>
      <c r="K12" s="15">
        <v>32</v>
      </c>
      <c r="L12" s="15">
        <v>7</v>
      </c>
      <c r="M12" s="76">
        <v>19.84</v>
      </c>
      <c r="N12" s="92">
        <v>20</v>
      </c>
      <c r="O12" s="59">
        <v>2530</v>
      </c>
      <c r="P12" s="60">
        <f>Table2245789101123456789101112131415[[#This Row],[PEMBULATAN]]*O12</f>
        <v>50600</v>
      </c>
      <c r="Q12" s="124"/>
    </row>
    <row r="13" spans="1:17" ht="26.25" customHeight="1" x14ac:dyDescent="0.2">
      <c r="A13" s="13"/>
      <c r="B13" s="70"/>
      <c r="C13" s="68" t="s">
        <v>465</v>
      </c>
      <c r="D13" s="73" t="s">
        <v>106</v>
      </c>
      <c r="E13" s="12">
        <v>44666</v>
      </c>
      <c r="F13" s="71" t="s">
        <v>433</v>
      </c>
      <c r="G13" s="12">
        <v>44672</v>
      </c>
      <c r="H13" s="72" t="s">
        <v>434</v>
      </c>
      <c r="I13" s="15">
        <v>80</v>
      </c>
      <c r="J13" s="15">
        <v>52</v>
      </c>
      <c r="K13" s="15">
        <v>23</v>
      </c>
      <c r="L13" s="15">
        <v>4</v>
      </c>
      <c r="M13" s="76">
        <v>23.92</v>
      </c>
      <c r="N13" s="92">
        <v>24</v>
      </c>
      <c r="O13" s="59">
        <v>2530</v>
      </c>
      <c r="P13" s="60">
        <f>Table2245789101123456789101112131415[[#This Row],[PEMBULATAN]]*O13</f>
        <v>60720</v>
      </c>
      <c r="Q13" s="124"/>
    </row>
    <row r="14" spans="1:17" ht="26.25" customHeight="1" x14ac:dyDescent="0.2">
      <c r="A14" s="13"/>
      <c r="B14" s="70"/>
      <c r="C14" s="68" t="s">
        <v>466</v>
      </c>
      <c r="D14" s="73" t="s">
        <v>106</v>
      </c>
      <c r="E14" s="12">
        <v>44666</v>
      </c>
      <c r="F14" s="71" t="s">
        <v>433</v>
      </c>
      <c r="G14" s="12">
        <v>44672</v>
      </c>
      <c r="H14" s="72" t="s">
        <v>434</v>
      </c>
      <c r="I14" s="15">
        <v>60</v>
      </c>
      <c r="J14" s="15">
        <v>33</v>
      </c>
      <c r="K14" s="15">
        <v>22</v>
      </c>
      <c r="L14" s="15">
        <v>9</v>
      </c>
      <c r="M14" s="76">
        <v>10.89</v>
      </c>
      <c r="N14" s="92">
        <v>11</v>
      </c>
      <c r="O14" s="59">
        <v>2530</v>
      </c>
      <c r="P14" s="60">
        <f>Table2245789101123456789101112131415[[#This Row],[PEMBULATAN]]*O14</f>
        <v>27830</v>
      </c>
      <c r="Q14" s="124"/>
    </row>
    <row r="15" spans="1:17" ht="26.25" customHeight="1" x14ac:dyDescent="0.2">
      <c r="A15" s="13"/>
      <c r="B15" s="70"/>
      <c r="C15" s="68" t="s">
        <v>467</v>
      </c>
      <c r="D15" s="73" t="s">
        <v>106</v>
      </c>
      <c r="E15" s="12">
        <v>44666</v>
      </c>
      <c r="F15" s="71" t="s">
        <v>433</v>
      </c>
      <c r="G15" s="12">
        <v>44672</v>
      </c>
      <c r="H15" s="72" t="s">
        <v>434</v>
      </c>
      <c r="I15" s="15">
        <v>45</v>
      </c>
      <c r="J15" s="15">
        <v>42</v>
      </c>
      <c r="K15" s="15">
        <v>13</v>
      </c>
      <c r="L15" s="15">
        <v>1</v>
      </c>
      <c r="M15" s="76">
        <v>6.1425000000000001</v>
      </c>
      <c r="N15" s="92">
        <v>6.1425000000000001</v>
      </c>
      <c r="O15" s="59">
        <v>2530</v>
      </c>
      <c r="P15" s="60">
        <f>Table2245789101123456789101112131415[[#This Row],[PEMBULATAN]]*O15</f>
        <v>15540.525</v>
      </c>
      <c r="Q15" s="124"/>
    </row>
    <row r="16" spans="1:17" ht="26.25" customHeight="1" x14ac:dyDescent="0.2">
      <c r="A16" s="13"/>
      <c r="B16" s="70"/>
      <c r="C16" s="68" t="s">
        <v>468</v>
      </c>
      <c r="D16" s="73" t="s">
        <v>106</v>
      </c>
      <c r="E16" s="12">
        <v>44666</v>
      </c>
      <c r="F16" s="71" t="s">
        <v>433</v>
      </c>
      <c r="G16" s="12">
        <v>44672</v>
      </c>
      <c r="H16" s="72" t="s">
        <v>434</v>
      </c>
      <c r="I16" s="15">
        <v>62</v>
      </c>
      <c r="J16" s="15">
        <v>43</v>
      </c>
      <c r="K16" s="15">
        <v>33</v>
      </c>
      <c r="L16" s="15">
        <v>2</v>
      </c>
      <c r="M16" s="76">
        <v>21.994499999999999</v>
      </c>
      <c r="N16" s="92">
        <v>22</v>
      </c>
      <c r="O16" s="59">
        <v>2530</v>
      </c>
      <c r="P16" s="60">
        <f>Table2245789101123456789101112131415[[#This Row],[PEMBULATAN]]*O16</f>
        <v>55660</v>
      </c>
      <c r="Q16" s="124"/>
    </row>
    <row r="17" spans="1:17" ht="26.25" customHeight="1" x14ac:dyDescent="0.2">
      <c r="A17" s="13"/>
      <c r="B17" s="70"/>
      <c r="C17" s="68" t="s">
        <v>469</v>
      </c>
      <c r="D17" s="73" t="s">
        <v>106</v>
      </c>
      <c r="E17" s="12">
        <v>44666</v>
      </c>
      <c r="F17" s="71" t="s">
        <v>433</v>
      </c>
      <c r="G17" s="12">
        <v>44672</v>
      </c>
      <c r="H17" s="72" t="s">
        <v>434</v>
      </c>
      <c r="I17" s="15">
        <v>38</v>
      </c>
      <c r="J17" s="15">
        <v>34</v>
      </c>
      <c r="K17" s="15">
        <v>28</v>
      </c>
      <c r="L17" s="15">
        <v>8</v>
      </c>
      <c r="M17" s="76">
        <v>9.0440000000000005</v>
      </c>
      <c r="N17" s="92">
        <v>9.0440000000000005</v>
      </c>
      <c r="O17" s="59">
        <v>2530</v>
      </c>
      <c r="P17" s="60">
        <f>Table2245789101123456789101112131415[[#This Row],[PEMBULATAN]]*O17</f>
        <v>22881.32</v>
      </c>
      <c r="Q17" s="124"/>
    </row>
    <row r="18" spans="1:17" ht="26.25" customHeight="1" x14ac:dyDescent="0.2">
      <c r="A18" s="13"/>
      <c r="B18" s="70"/>
      <c r="C18" s="68" t="s">
        <v>470</v>
      </c>
      <c r="D18" s="73" t="s">
        <v>106</v>
      </c>
      <c r="E18" s="12">
        <v>44666</v>
      </c>
      <c r="F18" s="71" t="s">
        <v>433</v>
      </c>
      <c r="G18" s="12">
        <v>44672</v>
      </c>
      <c r="H18" s="72" t="s">
        <v>434</v>
      </c>
      <c r="I18" s="15">
        <v>62</v>
      </c>
      <c r="J18" s="15">
        <v>56</v>
      </c>
      <c r="K18" s="15">
        <v>21</v>
      </c>
      <c r="L18" s="15">
        <v>3</v>
      </c>
      <c r="M18" s="76">
        <v>18.228000000000002</v>
      </c>
      <c r="N18" s="92">
        <v>18.228000000000002</v>
      </c>
      <c r="O18" s="59">
        <v>2530</v>
      </c>
      <c r="P18" s="60">
        <f>Table2245789101123456789101112131415[[#This Row],[PEMBULATAN]]*O18</f>
        <v>46116.840000000004</v>
      </c>
      <c r="Q18" s="124"/>
    </row>
    <row r="19" spans="1:17" ht="26.25" customHeight="1" x14ac:dyDescent="0.2">
      <c r="A19" s="13"/>
      <c r="B19" s="70"/>
      <c r="C19" s="68" t="s">
        <v>471</v>
      </c>
      <c r="D19" s="73" t="s">
        <v>106</v>
      </c>
      <c r="E19" s="12">
        <v>44666</v>
      </c>
      <c r="F19" s="71" t="s">
        <v>433</v>
      </c>
      <c r="G19" s="12">
        <v>44672</v>
      </c>
      <c r="H19" s="72" t="s">
        <v>434</v>
      </c>
      <c r="I19" s="15">
        <v>65</v>
      </c>
      <c r="J19" s="15">
        <v>52</v>
      </c>
      <c r="K19" s="15">
        <v>18</v>
      </c>
      <c r="L19" s="15">
        <v>6</v>
      </c>
      <c r="M19" s="76">
        <v>15.21</v>
      </c>
      <c r="N19" s="92">
        <v>15.21</v>
      </c>
      <c r="O19" s="59">
        <v>2530</v>
      </c>
      <c r="P19" s="60">
        <f>Table2245789101123456789101112131415[[#This Row],[PEMBULATAN]]*O19</f>
        <v>38481.300000000003</v>
      </c>
      <c r="Q19" s="124"/>
    </row>
    <row r="20" spans="1:17" ht="26.25" customHeight="1" x14ac:dyDescent="0.2">
      <c r="A20" s="13"/>
      <c r="B20" s="70"/>
      <c r="C20" s="68" t="s">
        <v>472</v>
      </c>
      <c r="D20" s="73" t="s">
        <v>106</v>
      </c>
      <c r="E20" s="12">
        <v>44666</v>
      </c>
      <c r="F20" s="71" t="s">
        <v>433</v>
      </c>
      <c r="G20" s="12">
        <v>44672</v>
      </c>
      <c r="H20" s="72" t="s">
        <v>434</v>
      </c>
      <c r="I20" s="15">
        <v>65</v>
      </c>
      <c r="J20" s="15">
        <v>52</v>
      </c>
      <c r="K20" s="15">
        <v>26</v>
      </c>
      <c r="L20" s="15">
        <v>4</v>
      </c>
      <c r="M20" s="76">
        <v>21.97</v>
      </c>
      <c r="N20" s="92">
        <v>22</v>
      </c>
      <c r="O20" s="59">
        <v>2530</v>
      </c>
      <c r="P20" s="60">
        <f>Table2245789101123456789101112131415[[#This Row],[PEMBULATAN]]*O20</f>
        <v>55660</v>
      </c>
      <c r="Q20" s="124"/>
    </row>
    <row r="21" spans="1:17" ht="26.25" customHeight="1" x14ac:dyDescent="0.2">
      <c r="A21" s="13"/>
      <c r="B21" s="70"/>
      <c r="C21" s="68" t="s">
        <v>473</v>
      </c>
      <c r="D21" s="73" t="s">
        <v>106</v>
      </c>
      <c r="E21" s="12">
        <v>44666</v>
      </c>
      <c r="F21" s="71" t="s">
        <v>433</v>
      </c>
      <c r="G21" s="12">
        <v>44672</v>
      </c>
      <c r="H21" s="72" t="s">
        <v>434</v>
      </c>
      <c r="I21" s="15">
        <v>10</v>
      </c>
      <c r="J21" s="15">
        <v>10</v>
      </c>
      <c r="K21" s="15">
        <v>8</v>
      </c>
      <c r="L21" s="15">
        <v>1</v>
      </c>
      <c r="M21" s="76">
        <v>0.2</v>
      </c>
      <c r="N21" s="92">
        <v>1</v>
      </c>
      <c r="O21" s="59">
        <v>2530</v>
      </c>
      <c r="P21" s="60">
        <f>Table2245789101123456789101112131415[[#This Row],[PEMBULATAN]]*O21</f>
        <v>2530</v>
      </c>
      <c r="Q21" s="124"/>
    </row>
    <row r="22" spans="1:17" ht="26.25" customHeight="1" x14ac:dyDescent="0.2">
      <c r="A22" s="13"/>
      <c r="B22" s="70"/>
      <c r="C22" s="68" t="s">
        <v>474</v>
      </c>
      <c r="D22" s="73" t="s">
        <v>106</v>
      </c>
      <c r="E22" s="12">
        <v>44666</v>
      </c>
      <c r="F22" s="71" t="s">
        <v>433</v>
      </c>
      <c r="G22" s="12">
        <v>44672</v>
      </c>
      <c r="H22" s="72" t="s">
        <v>434</v>
      </c>
      <c r="I22" s="15">
        <v>90</v>
      </c>
      <c r="J22" s="15">
        <v>69</v>
      </c>
      <c r="K22" s="15">
        <v>31</v>
      </c>
      <c r="L22" s="15">
        <v>30</v>
      </c>
      <c r="M22" s="76">
        <v>48.127499999999998</v>
      </c>
      <c r="N22" s="92">
        <v>48.127499999999998</v>
      </c>
      <c r="O22" s="59">
        <v>2530</v>
      </c>
      <c r="P22" s="60">
        <f>Table2245789101123456789101112131415[[#This Row],[PEMBULATAN]]*O22</f>
        <v>121762.575</v>
      </c>
      <c r="Q22" s="124"/>
    </row>
    <row r="23" spans="1:17" ht="26.25" customHeight="1" x14ac:dyDescent="0.2">
      <c r="A23" s="13"/>
      <c r="B23" s="70"/>
      <c r="C23" s="68" t="s">
        <v>475</v>
      </c>
      <c r="D23" s="73" t="s">
        <v>106</v>
      </c>
      <c r="E23" s="12">
        <v>44666</v>
      </c>
      <c r="F23" s="71" t="s">
        <v>433</v>
      </c>
      <c r="G23" s="12">
        <v>44672</v>
      </c>
      <c r="H23" s="72" t="s">
        <v>434</v>
      </c>
      <c r="I23" s="15">
        <v>91</v>
      </c>
      <c r="J23" s="15">
        <v>37</v>
      </c>
      <c r="K23" s="15">
        <v>14</v>
      </c>
      <c r="L23" s="15">
        <v>10</v>
      </c>
      <c r="M23" s="76">
        <v>11.7845</v>
      </c>
      <c r="N23" s="92">
        <v>12</v>
      </c>
      <c r="O23" s="59">
        <v>2530</v>
      </c>
      <c r="P23" s="60">
        <f>Table2245789101123456789101112131415[[#This Row],[PEMBULATAN]]*O23</f>
        <v>30360</v>
      </c>
      <c r="Q23" s="124"/>
    </row>
    <row r="24" spans="1:17" ht="26.25" customHeight="1" x14ac:dyDescent="0.2">
      <c r="A24" s="13"/>
      <c r="B24" s="70"/>
      <c r="C24" s="68" t="s">
        <v>476</v>
      </c>
      <c r="D24" s="73" t="s">
        <v>106</v>
      </c>
      <c r="E24" s="12">
        <v>44666</v>
      </c>
      <c r="F24" s="71" t="s">
        <v>433</v>
      </c>
      <c r="G24" s="12">
        <v>44672</v>
      </c>
      <c r="H24" s="72" t="s">
        <v>434</v>
      </c>
      <c r="I24" s="15">
        <v>162</v>
      </c>
      <c r="J24" s="15">
        <v>20</v>
      </c>
      <c r="K24" s="15">
        <v>20</v>
      </c>
      <c r="L24" s="15">
        <v>6</v>
      </c>
      <c r="M24" s="76">
        <v>16.2</v>
      </c>
      <c r="N24" s="92">
        <v>16.2</v>
      </c>
      <c r="O24" s="59">
        <v>2530</v>
      </c>
      <c r="P24" s="60">
        <f>Table2245789101123456789101112131415[[#This Row],[PEMBULATAN]]*O24</f>
        <v>40986</v>
      </c>
      <c r="Q24" s="124"/>
    </row>
    <row r="25" spans="1:17" ht="26.25" customHeight="1" x14ac:dyDescent="0.2">
      <c r="A25" s="13"/>
      <c r="B25" s="70"/>
      <c r="C25" s="68" t="s">
        <v>477</v>
      </c>
      <c r="D25" s="73" t="s">
        <v>106</v>
      </c>
      <c r="E25" s="12">
        <v>44666</v>
      </c>
      <c r="F25" s="71" t="s">
        <v>433</v>
      </c>
      <c r="G25" s="12">
        <v>44672</v>
      </c>
      <c r="H25" s="72" t="s">
        <v>434</v>
      </c>
      <c r="I25" s="15">
        <v>78</v>
      </c>
      <c r="J25" s="15">
        <v>48</v>
      </c>
      <c r="K25" s="15">
        <v>32</v>
      </c>
      <c r="L25" s="15">
        <v>17</v>
      </c>
      <c r="M25" s="76">
        <v>29.952000000000002</v>
      </c>
      <c r="N25" s="92">
        <v>30</v>
      </c>
      <c r="O25" s="59">
        <v>2530</v>
      </c>
      <c r="P25" s="60">
        <f>Table2245789101123456789101112131415[[#This Row],[PEMBULATAN]]*O25</f>
        <v>75900</v>
      </c>
      <c r="Q25" s="124"/>
    </row>
    <row r="26" spans="1:17" ht="26.25" customHeight="1" x14ac:dyDescent="0.2">
      <c r="A26" s="13"/>
      <c r="B26" s="70"/>
      <c r="C26" s="68" t="s">
        <v>478</v>
      </c>
      <c r="D26" s="73" t="s">
        <v>106</v>
      </c>
      <c r="E26" s="12">
        <v>44666</v>
      </c>
      <c r="F26" s="71" t="s">
        <v>433</v>
      </c>
      <c r="G26" s="12">
        <v>44672</v>
      </c>
      <c r="H26" s="72" t="s">
        <v>434</v>
      </c>
      <c r="I26" s="15">
        <v>100</v>
      </c>
      <c r="J26" s="15">
        <v>55</v>
      </c>
      <c r="K26" s="15">
        <v>32</v>
      </c>
      <c r="L26" s="15">
        <v>22</v>
      </c>
      <c r="M26" s="76">
        <v>44</v>
      </c>
      <c r="N26" s="92">
        <v>44</v>
      </c>
      <c r="O26" s="59">
        <v>2530</v>
      </c>
      <c r="P26" s="60">
        <f>Table2245789101123456789101112131415[[#This Row],[PEMBULATAN]]*O26</f>
        <v>111320</v>
      </c>
      <c r="Q26" s="124"/>
    </row>
    <row r="27" spans="1:17" ht="26.25" customHeight="1" x14ac:dyDescent="0.2">
      <c r="A27" s="13"/>
      <c r="B27" s="70"/>
      <c r="C27" s="68" t="s">
        <v>479</v>
      </c>
      <c r="D27" s="73" t="s">
        <v>106</v>
      </c>
      <c r="E27" s="12">
        <v>44666</v>
      </c>
      <c r="F27" s="71" t="s">
        <v>433</v>
      </c>
      <c r="G27" s="12">
        <v>44672</v>
      </c>
      <c r="H27" s="72" t="s">
        <v>434</v>
      </c>
      <c r="I27" s="15">
        <v>68</v>
      </c>
      <c r="J27" s="15">
        <v>54</v>
      </c>
      <c r="K27" s="15">
        <v>32</v>
      </c>
      <c r="L27" s="15">
        <v>18</v>
      </c>
      <c r="M27" s="76">
        <v>29.376000000000001</v>
      </c>
      <c r="N27" s="92">
        <v>30</v>
      </c>
      <c r="O27" s="59">
        <v>2530</v>
      </c>
      <c r="P27" s="60">
        <f>Table2245789101123456789101112131415[[#This Row],[PEMBULATAN]]*O27</f>
        <v>75900</v>
      </c>
      <c r="Q27" s="124"/>
    </row>
    <row r="28" spans="1:17" ht="26.25" customHeight="1" x14ac:dyDescent="0.2">
      <c r="A28" s="13"/>
      <c r="B28" s="70"/>
      <c r="C28" s="68" t="s">
        <v>480</v>
      </c>
      <c r="D28" s="73" t="s">
        <v>106</v>
      </c>
      <c r="E28" s="12">
        <v>44666</v>
      </c>
      <c r="F28" s="71" t="s">
        <v>433</v>
      </c>
      <c r="G28" s="12">
        <v>44672</v>
      </c>
      <c r="H28" s="72" t="s">
        <v>434</v>
      </c>
      <c r="I28" s="15">
        <v>30</v>
      </c>
      <c r="J28" s="15">
        <v>20</v>
      </c>
      <c r="K28" s="15">
        <v>18</v>
      </c>
      <c r="L28" s="15">
        <v>1</v>
      </c>
      <c r="M28" s="76">
        <v>2.7</v>
      </c>
      <c r="N28" s="92">
        <v>3</v>
      </c>
      <c r="O28" s="59">
        <v>2530</v>
      </c>
      <c r="P28" s="60">
        <f>Table2245789101123456789101112131415[[#This Row],[PEMBULATAN]]*O28</f>
        <v>7590</v>
      </c>
      <c r="Q28" s="124"/>
    </row>
    <row r="29" spans="1:17" ht="26.25" customHeight="1" x14ac:dyDescent="0.2">
      <c r="A29" s="13"/>
      <c r="B29" s="70"/>
      <c r="C29" s="68" t="s">
        <v>481</v>
      </c>
      <c r="D29" s="73" t="s">
        <v>106</v>
      </c>
      <c r="E29" s="12">
        <v>44666</v>
      </c>
      <c r="F29" s="71" t="s">
        <v>433</v>
      </c>
      <c r="G29" s="12">
        <v>44672</v>
      </c>
      <c r="H29" s="72" t="s">
        <v>434</v>
      </c>
      <c r="I29" s="15">
        <v>82</v>
      </c>
      <c r="J29" s="15">
        <v>58</v>
      </c>
      <c r="K29" s="15">
        <v>33</v>
      </c>
      <c r="L29" s="15">
        <v>28</v>
      </c>
      <c r="M29" s="76">
        <v>39.237000000000002</v>
      </c>
      <c r="N29" s="92">
        <v>39.237000000000002</v>
      </c>
      <c r="O29" s="59">
        <v>2530</v>
      </c>
      <c r="P29" s="60">
        <f>Table2245789101123456789101112131415[[#This Row],[PEMBULATAN]]*O29</f>
        <v>99269.61</v>
      </c>
      <c r="Q29" s="124"/>
    </row>
    <row r="30" spans="1:17" ht="26.25" customHeight="1" x14ac:dyDescent="0.2">
      <c r="A30" s="13"/>
      <c r="B30" s="70"/>
      <c r="C30" s="68" t="s">
        <v>482</v>
      </c>
      <c r="D30" s="73" t="s">
        <v>106</v>
      </c>
      <c r="E30" s="12">
        <v>44666</v>
      </c>
      <c r="F30" s="71" t="s">
        <v>433</v>
      </c>
      <c r="G30" s="12">
        <v>44672</v>
      </c>
      <c r="H30" s="72" t="s">
        <v>434</v>
      </c>
      <c r="I30" s="15">
        <v>60</v>
      </c>
      <c r="J30" s="15">
        <v>32</v>
      </c>
      <c r="K30" s="15">
        <v>22</v>
      </c>
      <c r="L30" s="15">
        <v>5</v>
      </c>
      <c r="M30" s="76">
        <v>10.56</v>
      </c>
      <c r="N30" s="92">
        <v>11</v>
      </c>
      <c r="O30" s="59">
        <v>2530</v>
      </c>
      <c r="P30" s="60">
        <f>Table2245789101123456789101112131415[[#This Row],[PEMBULATAN]]*O30</f>
        <v>27830</v>
      </c>
      <c r="Q30" s="124"/>
    </row>
    <row r="31" spans="1:17" ht="26.25" customHeight="1" x14ac:dyDescent="0.2">
      <c r="A31" s="13"/>
      <c r="B31" s="70"/>
      <c r="C31" s="68" t="s">
        <v>483</v>
      </c>
      <c r="D31" s="73" t="s">
        <v>106</v>
      </c>
      <c r="E31" s="12">
        <v>44666</v>
      </c>
      <c r="F31" s="71" t="s">
        <v>433</v>
      </c>
      <c r="G31" s="12">
        <v>44672</v>
      </c>
      <c r="H31" s="72" t="s">
        <v>434</v>
      </c>
      <c r="I31" s="15">
        <v>72</v>
      </c>
      <c r="J31" s="15">
        <v>52</v>
      </c>
      <c r="K31" s="15">
        <v>17</v>
      </c>
      <c r="L31" s="15">
        <v>9</v>
      </c>
      <c r="M31" s="76">
        <v>15.912000000000001</v>
      </c>
      <c r="N31" s="92">
        <v>16</v>
      </c>
      <c r="O31" s="59">
        <v>2530</v>
      </c>
      <c r="P31" s="60">
        <f>Table2245789101123456789101112131415[[#This Row],[PEMBULATAN]]*O31</f>
        <v>40480</v>
      </c>
      <c r="Q31" s="124"/>
    </row>
    <row r="32" spans="1:17" ht="26.25" customHeight="1" x14ac:dyDescent="0.2">
      <c r="A32" s="13"/>
      <c r="B32" s="70"/>
      <c r="C32" s="68" t="s">
        <v>484</v>
      </c>
      <c r="D32" s="73" t="s">
        <v>106</v>
      </c>
      <c r="E32" s="12">
        <v>44666</v>
      </c>
      <c r="F32" s="71" t="s">
        <v>433</v>
      </c>
      <c r="G32" s="12">
        <v>44672</v>
      </c>
      <c r="H32" s="72" t="s">
        <v>434</v>
      </c>
      <c r="I32" s="15">
        <v>45</v>
      </c>
      <c r="J32" s="15">
        <v>30</v>
      </c>
      <c r="K32" s="15">
        <v>22</v>
      </c>
      <c r="L32" s="15">
        <v>14</v>
      </c>
      <c r="M32" s="76">
        <v>7.4249999999999998</v>
      </c>
      <c r="N32" s="92">
        <v>14</v>
      </c>
      <c r="O32" s="59">
        <v>2530</v>
      </c>
      <c r="P32" s="60">
        <f>Table2245789101123456789101112131415[[#This Row],[PEMBULATAN]]*O32</f>
        <v>35420</v>
      </c>
      <c r="Q32" s="124"/>
    </row>
    <row r="33" spans="1:17" ht="26.25" customHeight="1" x14ac:dyDescent="0.2">
      <c r="A33" s="13"/>
      <c r="B33" s="70"/>
      <c r="C33" s="68" t="s">
        <v>485</v>
      </c>
      <c r="D33" s="73" t="s">
        <v>106</v>
      </c>
      <c r="E33" s="12">
        <v>44666</v>
      </c>
      <c r="F33" s="71" t="s">
        <v>433</v>
      </c>
      <c r="G33" s="12">
        <v>44672</v>
      </c>
      <c r="H33" s="72" t="s">
        <v>434</v>
      </c>
      <c r="I33" s="15">
        <v>92</v>
      </c>
      <c r="J33" s="15">
        <v>23</v>
      </c>
      <c r="K33" s="15">
        <v>12</v>
      </c>
      <c r="L33" s="15">
        <v>1</v>
      </c>
      <c r="M33" s="76">
        <v>6.3479999999999999</v>
      </c>
      <c r="N33" s="92">
        <v>7</v>
      </c>
      <c r="O33" s="59">
        <v>2530</v>
      </c>
      <c r="P33" s="60">
        <f>Table2245789101123456789101112131415[[#This Row],[PEMBULATAN]]*O33</f>
        <v>17710</v>
      </c>
      <c r="Q33" s="124"/>
    </row>
    <row r="34" spans="1:17" ht="26.25" customHeight="1" x14ac:dyDescent="0.2">
      <c r="A34" s="13"/>
      <c r="B34" s="70"/>
      <c r="C34" s="68" t="s">
        <v>486</v>
      </c>
      <c r="D34" s="73" t="s">
        <v>106</v>
      </c>
      <c r="E34" s="12">
        <v>44666</v>
      </c>
      <c r="F34" s="71" t="s">
        <v>433</v>
      </c>
      <c r="G34" s="12">
        <v>44672</v>
      </c>
      <c r="H34" s="72" t="s">
        <v>434</v>
      </c>
      <c r="I34" s="15">
        <v>126</v>
      </c>
      <c r="J34" s="15">
        <v>7</v>
      </c>
      <c r="K34" s="15">
        <v>7</v>
      </c>
      <c r="L34" s="15">
        <v>4</v>
      </c>
      <c r="M34" s="76">
        <v>1.5435000000000001</v>
      </c>
      <c r="N34" s="92">
        <v>4</v>
      </c>
      <c r="O34" s="59">
        <v>2530</v>
      </c>
      <c r="P34" s="60">
        <f>Table2245789101123456789101112131415[[#This Row],[PEMBULATAN]]*O34</f>
        <v>10120</v>
      </c>
      <c r="Q34" s="124"/>
    </row>
    <row r="35" spans="1:17" ht="26.25" customHeight="1" x14ac:dyDescent="0.2">
      <c r="A35" s="13"/>
      <c r="B35" s="70"/>
      <c r="C35" s="68" t="s">
        <v>487</v>
      </c>
      <c r="D35" s="73" t="s">
        <v>106</v>
      </c>
      <c r="E35" s="12">
        <v>44666</v>
      </c>
      <c r="F35" s="71" t="s">
        <v>433</v>
      </c>
      <c r="G35" s="12">
        <v>44672</v>
      </c>
      <c r="H35" s="72" t="s">
        <v>434</v>
      </c>
      <c r="I35" s="15">
        <v>59</v>
      </c>
      <c r="J35" s="15">
        <v>32</v>
      </c>
      <c r="K35" s="15">
        <v>23</v>
      </c>
      <c r="L35" s="15">
        <v>10</v>
      </c>
      <c r="M35" s="76">
        <v>10.856</v>
      </c>
      <c r="N35" s="92">
        <v>11</v>
      </c>
      <c r="O35" s="59">
        <v>2530</v>
      </c>
      <c r="P35" s="60">
        <f>Table2245789101123456789101112131415[[#This Row],[PEMBULATAN]]*O35</f>
        <v>27830</v>
      </c>
      <c r="Q35" s="124"/>
    </row>
    <row r="36" spans="1:17" ht="26.25" customHeight="1" x14ac:dyDescent="0.2">
      <c r="A36" s="13"/>
      <c r="B36" s="70"/>
      <c r="C36" s="68" t="s">
        <v>488</v>
      </c>
      <c r="D36" s="73" t="s">
        <v>106</v>
      </c>
      <c r="E36" s="12">
        <v>44666</v>
      </c>
      <c r="F36" s="71" t="s">
        <v>433</v>
      </c>
      <c r="G36" s="12">
        <v>44672</v>
      </c>
      <c r="H36" s="72" t="s">
        <v>434</v>
      </c>
      <c r="I36" s="15">
        <v>142</v>
      </c>
      <c r="J36" s="15">
        <v>20</v>
      </c>
      <c r="K36" s="15">
        <v>16</v>
      </c>
      <c r="L36" s="15">
        <v>6</v>
      </c>
      <c r="M36" s="76">
        <v>11.36</v>
      </c>
      <c r="N36" s="92">
        <v>12</v>
      </c>
      <c r="O36" s="59">
        <v>2530</v>
      </c>
      <c r="P36" s="60">
        <f>Table2245789101123456789101112131415[[#This Row],[PEMBULATAN]]*O36</f>
        <v>30360</v>
      </c>
      <c r="Q36" s="124"/>
    </row>
    <row r="37" spans="1:17" ht="26.25" customHeight="1" x14ac:dyDescent="0.2">
      <c r="A37" s="13"/>
      <c r="B37" s="70"/>
      <c r="C37" s="68" t="s">
        <v>489</v>
      </c>
      <c r="D37" s="73" t="s">
        <v>106</v>
      </c>
      <c r="E37" s="12">
        <v>44666</v>
      </c>
      <c r="F37" s="71" t="s">
        <v>433</v>
      </c>
      <c r="G37" s="12">
        <v>44672</v>
      </c>
      <c r="H37" s="72" t="s">
        <v>434</v>
      </c>
      <c r="I37" s="15">
        <v>35</v>
      </c>
      <c r="J37" s="15">
        <v>35</v>
      </c>
      <c r="K37" s="15">
        <v>35</v>
      </c>
      <c r="L37" s="15">
        <v>3</v>
      </c>
      <c r="M37" s="76">
        <v>10.71875</v>
      </c>
      <c r="N37" s="92">
        <v>11</v>
      </c>
      <c r="O37" s="59">
        <v>2530</v>
      </c>
      <c r="P37" s="60">
        <f>Table2245789101123456789101112131415[[#This Row],[PEMBULATAN]]*O37</f>
        <v>27830</v>
      </c>
      <c r="Q37" s="124"/>
    </row>
    <row r="38" spans="1:17" ht="26.25" customHeight="1" x14ac:dyDescent="0.2">
      <c r="A38" s="13"/>
      <c r="B38" s="70"/>
      <c r="C38" s="68" t="s">
        <v>490</v>
      </c>
      <c r="D38" s="73" t="s">
        <v>106</v>
      </c>
      <c r="E38" s="12">
        <v>44666</v>
      </c>
      <c r="F38" s="71" t="s">
        <v>433</v>
      </c>
      <c r="G38" s="12">
        <v>44672</v>
      </c>
      <c r="H38" s="72" t="s">
        <v>434</v>
      </c>
      <c r="I38" s="15">
        <v>72</v>
      </c>
      <c r="J38" s="15">
        <v>60</v>
      </c>
      <c r="K38" s="15">
        <v>14</v>
      </c>
      <c r="L38" s="15">
        <v>4</v>
      </c>
      <c r="M38" s="76">
        <v>15.12</v>
      </c>
      <c r="N38" s="92">
        <v>15.12</v>
      </c>
      <c r="O38" s="59">
        <v>2530</v>
      </c>
      <c r="P38" s="60">
        <f>Table2245789101123456789101112131415[[#This Row],[PEMBULATAN]]*O38</f>
        <v>38253.599999999999</v>
      </c>
      <c r="Q38" s="124"/>
    </row>
    <row r="39" spans="1:17" ht="26.25" customHeight="1" x14ac:dyDescent="0.2">
      <c r="A39" s="13"/>
      <c r="B39" s="70"/>
      <c r="C39" s="68" t="s">
        <v>491</v>
      </c>
      <c r="D39" s="73" t="s">
        <v>106</v>
      </c>
      <c r="E39" s="12">
        <v>44666</v>
      </c>
      <c r="F39" s="71" t="s">
        <v>433</v>
      </c>
      <c r="G39" s="12">
        <v>44672</v>
      </c>
      <c r="H39" s="72" t="s">
        <v>434</v>
      </c>
      <c r="I39" s="15">
        <v>93</v>
      </c>
      <c r="J39" s="15">
        <v>60</v>
      </c>
      <c r="K39" s="15">
        <v>33</v>
      </c>
      <c r="L39" s="15">
        <v>25</v>
      </c>
      <c r="M39" s="76">
        <v>46.034999999999997</v>
      </c>
      <c r="N39" s="92">
        <v>46.034999999999997</v>
      </c>
      <c r="O39" s="59">
        <v>2530</v>
      </c>
      <c r="P39" s="60">
        <f>Table2245789101123456789101112131415[[#This Row],[PEMBULATAN]]*O39</f>
        <v>116468.54999999999</v>
      </c>
      <c r="Q39" s="124"/>
    </row>
    <row r="40" spans="1:17" ht="26.25" customHeight="1" x14ac:dyDescent="0.2">
      <c r="A40" s="13"/>
      <c r="B40" s="70"/>
      <c r="C40" s="68" t="s">
        <v>492</v>
      </c>
      <c r="D40" s="73" t="s">
        <v>106</v>
      </c>
      <c r="E40" s="12">
        <v>44666</v>
      </c>
      <c r="F40" s="71" t="s">
        <v>433</v>
      </c>
      <c r="G40" s="12">
        <v>44672</v>
      </c>
      <c r="H40" s="72" t="s">
        <v>434</v>
      </c>
      <c r="I40" s="15">
        <v>82</v>
      </c>
      <c r="J40" s="15">
        <v>60</v>
      </c>
      <c r="K40" s="15">
        <v>17</v>
      </c>
      <c r="L40" s="15">
        <v>10</v>
      </c>
      <c r="M40" s="76">
        <v>20.91</v>
      </c>
      <c r="N40" s="92">
        <v>21</v>
      </c>
      <c r="O40" s="59">
        <v>2530</v>
      </c>
      <c r="P40" s="60">
        <f>Table2245789101123456789101112131415[[#This Row],[PEMBULATAN]]*O40</f>
        <v>53130</v>
      </c>
      <c r="Q40" s="124"/>
    </row>
    <row r="41" spans="1:17" ht="26.25" customHeight="1" x14ac:dyDescent="0.2">
      <c r="A41" s="13"/>
      <c r="B41" s="70"/>
      <c r="C41" s="68" t="s">
        <v>493</v>
      </c>
      <c r="D41" s="73" t="s">
        <v>106</v>
      </c>
      <c r="E41" s="12">
        <v>44666</v>
      </c>
      <c r="F41" s="71" t="s">
        <v>433</v>
      </c>
      <c r="G41" s="12">
        <v>44672</v>
      </c>
      <c r="H41" s="72" t="s">
        <v>434</v>
      </c>
      <c r="I41" s="15">
        <v>45</v>
      </c>
      <c r="J41" s="15">
        <v>32</v>
      </c>
      <c r="K41" s="15">
        <v>16</v>
      </c>
      <c r="L41" s="15">
        <v>3</v>
      </c>
      <c r="M41" s="76">
        <v>5.76</v>
      </c>
      <c r="N41" s="92">
        <v>6</v>
      </c>
      <c r="O41" s="59">
        <v>2530</v>
      </c>
      <c r="P41" s="60">
        <f>Table2245789101123456789101112131415[[#This Row],[PEMBULATAN]]*O41</f>
        <v>15180</v>
      </c>
      <c r="Q41" s="124"/>
    </row>
    <row r="42" spans="1:17" ht="26.25" customHeight="1" x14ac:dyDescent="0.2">
      <c r="A42" s="13"/>
      <c r="B42" s="70"/>
      <c r="C42" s="68" t="s">
        <v>494</v>
      </c>
      <c r="D42" s="73" t="s">
        <v>106</v>
      </c>
      <c r="E42" s="12">
        <v>44666</v>
      </c>
      <c r="F42" s="71" t="s">
        <v>433</v>
      </c>
      <c r="G42" s="12">
        <v>44672</v>
      </c>
      <c r="H42" s="72" t="s">
        <v>434</v>
      </c>
      <c r="I42" s="15">
        <v>92</v>
      </c>
      <c r="J42" s="15">
        <v>63</v>
      </c>
      <c r="K42" s="15">
        <v>27</v>
      </c>
      <c r="L42" s="15">
        <v>24</v>
      </c>
      <c r="M42" s="76">
        <v>39.122999999999998</v>
      </c>
      <c r="N42" s="92">
        <v>39.122999999999998</v>
      </c>
      <c r="O42" s="59">
        <v>2530</v>
      </c>
      <c r="P42" s="60">
        <f>Table2245789101123456789101112131415[[#This Row],[PEMBULATAN]]*O42</f>
        <v>98981.189999999988</v>
      </c>
      <c r="Q42" s="124"/>
    </row>
    <row r="43" spans="1:17" ht="26.25" customHeight="1" x14ac:dyDescent="0.2">
      <c r="A43" s="13"/>
      <c r="B43" s="70"/>
      <c r="C43" s="68" t="s">
        <v>495</v>
      </c>
      <c r="D43" s="73" t="s">
        <v>106</v>
      </c>
      <c r="E43" s="12">
        <v>44666</v>
      </c>
      <c r="F43" s="71" t="s">
        <v>433</v>
      </c>
      <c r="G43" s="12">
        <v>44672</v>
      </c>
      <c r="H43" s="72" t="s">
        <v>434</v>
      </c>
      <c r="I43" s="15">
        <v>76</v>
      </c>
      <c r="J43" s="15">
        <v>38</v>
      </c>
      <c r="K43" s="15">
        <v>12</v>
      </c>
      <c r="L43" s="15">
        <v>4</v>
      </c>
      <c r="M43" s="76">
        <v>8.6639999999999997</v>
      </c>
      <c r="N43" s="92">
        <v>9</v>
      </c>
      <c r="O43" s="59">
        <v>2530</v>
      </c>
      <c r="P43" s="60">
        <f>Table2245789101123456789101112131415[[#This Row],[PEMBULATAN]]*O43</f>
        <v>22770</v>
      </c>
      <c r="Q43" s="124"/>
    </row>
    <row r="44" spans="1:17" ht="26.25" customHeight="1" x14ac:dyDescent="0.2">
      <c r="A44" s="13"/>
      <c r="B44" s="70"/>
      <c r="C44" s="68" t="s">
        <v>496</v>
      </c>
      <c r="D44" s="73" t="s">
        <v>106</v>
      </c>
      <c r="E44" s="12">
        <v>44666</v>
      </c>
      <c r="F44" s="71" t="s">
        <v>433</v>
      </c>
      <c r="G44" s="12">
        <v>44672</v>
      </c>
      <c r="H44" s="72" t="s">
        <v>434</v>
      </c>
      <c r="I44" s="15">
        <v>42</v>
      </c>
      <c r="J44" s="15">
        <v>42</v>
      </c>
      <c r="K44" s="15">
        <v>34</v>
      </c>
      <c r="L44" s="15">
        <v>3</v>
      </c>
      <c r="M44" s="76">
        <v>14.994</v>
      </c>
      <c r="N44" s="92">
        <v>15</v>
      </c>
      <c r="O44" s="59">
        <v>2530</v>
      </c>
      <c r="P44" s="60">
        <f>Table2245789101123456789101112131415[[#This Row],[PEMBULATAN]]*O44</f>
        <v>37950</v>
      </c>
      <c r="Q44" s="124"/>
    </row>
    <row r="45" spans="1:17" ht="26.25" customHeight="1" x14ac:dyDescent="0.2">
      <c r="A45" s="13"/>
      <c r="B45" s="70"/>
      <c r="C45" s="68" t="s">
        <v>497</v>
      </c>
      <c r="D45" s="73" t="s">
        <v>106</v>
      </c>
      <c r="E45" s="12">
        <v>44666</v>
      </c>
      <c r="F45" s="71" t="s">
        <v>433</v>
      </c>
      <c r="G45" s="12">
        <v>44672</v>
      </c>
      <c r="H45" s="72" t="s">
        <v>434</v>
      </c>
      <c r="I45" s="15">
        <v>56</v>
      </c>
      <c r="J45" s="15">
        <v>47</v>
      </c>
      <c r="K45" s="15">
        <v>22</v>
      </c>
      <c r="L45" s="15">
        <v>11</v>
      </c>
      <c r="M45" s="76">
        <v>14.476000000000001</v>
      </c>
      <c r="N45" s="92">
        <v>15</v>
      </c>
      <c r="O45" s="59">
        <v>2530</v>
      </c>
      <c r="P45" s="60">
        <f>Table2245789101123456789101112131415[[#This Row],[PEMBULATAN]]*O45</f>
        <v>37950</v>
      </c>
      <c r="Q45" s="124"/>
    </row>
    <row r="46" spans="1:17" ht="26.25" customHeight="1" x14ac:dyDescent="0.2">
      <c r="A46" s="13"/>
      <c r="B46" s="70"/>
      <c r="C46" s="68" t="s">
        <v>498</v>
      </c>
      <c r="D46" s="73" t="s">
        <v>106</v>
      </c>
      <c r="E46" s="12">
        <v>44666</v>
      </c>
      <c r="F46" s="71" t="s">
        <v>433</v>
      </c>
      <c r="G46" s="12">
        <v>44672</v>
      </c>
      <c r="H46" s="72" t="s">
        <v>434</v>
      </c>
      <c r="I46" s="15">
        <v>90</v>
      </c>
      <c r="J46" s="15">
        <v>62</v>
      </c>
      <c r="K46" s="15">
        <v>32</v>
      </c>
      <c r="L46" s="15">
        <v>31</v>
      </c>
      <c r="M46" s="76">
        <v>44.64</v>
      </c>
      <c r="N46" s="92">
        <v>45</v>
      </c>
      <c r="O46" s="59">
        <v>2530</v>
      </c>
      <c r="P46" s="60">
        <f>Table2245789101123456789101112131415[[#This Row],[PEMBULATAN]]*O46</f>
        <v>113850</v>
      </c>
      <c r="Q46" s="124"/>
    </row>
    <row r="47" spans="1:17" ht="26.25" customHeight="1" x14ac:dyDescent="0.2">
      <c r="A47" s="13"/>
      <c r="B47" s="70"/>
      <c r="C47" s="68" t="s">
        <v>499</v>
      </c>
      <c r="D47" s="73" t="s">
        <v>106</v>
      </c>
      <c r="E47" s="12">
        <v>44666</v>
      </c>
      <c r="F47" s="71" t="s">
        <v>433</v>
      </c>
      <c r="G47" s="12">
        <v>44672</v>
      </c>
      <c r="H47" s="72" t="s">
        <v>434</v>
      </c>
      <c r="I47" s="15">
        <v>90</v>
      </c>
      <c r="J47" s="15">
        <v>30</v>
      </c>
      <c r="K47" s="15">
        <v>22</v>
      </c>
      <c r="L47" s="15" t="s">
        <v>561</v>
      </c>
      <c r="M47" s="76">
        <v>14.85</v>
      </c>
      <c r="N47" s="92">
        <v>15</v>
      </c>
      <c r="O47" s="59">
        <v>2530</v>
      </c>
      <c r="P47" s="60">
        <f>Table2245789101123456789101112131415[[#This Row],[PEMBULATAN]]*O47</f>
        <v>37950</v>
      </c>
      <c r="Q47" s="124"/>
    </row>
    <row r="48" spans="1:17" ht="26.25" customHeight="1" x14ac:dyDescent="0.2">
      <c r="A48" s="13"/>
      <c r="B48" s="70"/>
      <c r="C48" s="68" t="s">
        <v>500</v>
      </c>
      <c r="D48" s="73" t="s">
        <v>106</v>
      </c>
      <c r="E48" s="12">
        <v>44666</v>
      </c>
      <c r="F48" s="71" t="s">
        <v>433</v>
      </c>
      <c r="G48" s="12">
        <v>44672</v>
      </c>
      <c r="H48" s="72" t="s">
        <v>434</v>
      </c>
      <c r="I48" s="15">
        <v>90</v>
      </c>
      <c r="J48" s="15">
        <v>62</v>
      </c>
      <c r="K48" s="15">
        <v>21</v>
      </c>
      <c r="L48" s="15">
        <v>25</v>
      </c>
      <c r="M48" s="76">
        <v>29.295000000000002</v>
      </c>
      <c r="N48" s="92">
        <v>30</v>
      </c>
      <c r="O48" s="59">
        <v>2530</v>
      </c>
      <c r="P48" s="60">
        <f>Table2245789101123456789101112131415[[#This Row],[PEMBULATAN]]*O48</f>
        <v>75900</v>
      </c>
      <c r="Q48" s="124"/>
    </row>
    <row r="49" spans="1:17" ht="26.25" customHeight="1" x14ac:dyDescent="0.2">
      <c r="A49" s="13"/>
      <c r="B49" s="70"/>
      <c r="C49" s="68" t="s">
        <v>501</v>
      </c>
      <c r="D49" s="73" t="s">
        <v>106</v>
      </c>
      <c r="E49" s="12">
        <v>44666</v>
      </c>
      <c r="F49" s="71" t="s">
        <v>433</v>
      </c>
      <c r="G49" s="12">
        <v>44672</v>
      </c>
      <c r="H49" s="72" t="s">
        <v>434</v>
      </c>
      <c r="I49" s="15">
        <v>68</v>
      </c>
      <c r="J49" s="15">
        <v>52</v>
      </c>
      <c r="K49" s="15">
        <v>17</v>
      </c>
      <c r="L49" s="15">
        <v>4</v>
      </c>
      <c r="M49" s="76">
        <v>15.028</v>
      </c>
      <c r="N49" s="92">
        <v>15.028</v>
      </c>
      <c r="O49" s="59">
        <v>2530</v>
      </c>
      <c r="P49" s="60">
        <f>Table2245789101123456789101112131415[[#This Row],[PEMBULATAN]]*O49</f>
        <v>38020.840000000004</v>
      </c>
      <c r="Q49" s="124"/>
    </row>
    <row r="50" spans="1:17" ht="26.25" customHeight="1" x14ac:dyDescent="0.2">
      <c r="A50" s="13"/>
      <c r="B50" s="70"/>
      <c r="C50" s="68" t="s">
        <v>502</v>
      </c>
      <c r="D50" s="73" t="s">
        <v>106</v>
      </c>
      <c r="E50" s="12">
        <v>44666</v>
      </c>
      <c r="F50" s="71" t="s">
        <v>433</v>
      </c>
      <c r="G50" s="12">
        <v>44672</v>
      </c>
      <c r="H50" s="72" t="s">
        <v>434</v>
      </c>
      <c r="I50" s="15">
        <v>64</v>
      </c>
      <c r="J50" s="15">
        <v>44</v>
      </c>
      <c r="K50" s="15">
        <v>15</v>
      </c>
      <c r="L50" s="15">
        <v>3</v>
      </c>
      <c r="M50" s="76">
        <v>10.56</v>
      </c>
      <c r="N50" s="92">
        <v>11</v>
      </c>
      <c r="O50" s="59">
        <v>2530</v>
      </c>
      <c r="P50" s="60">
        <f>Table2245789101123456789101112131415[[#This Row],[PEMBULATAN]]*O50</f>
        <v>27830</v>
      </c>
      <c r="Q50" s="124"/>
    </row>
    <row r="51" spans="1:17" ht="26.25" customHeight="1" x14ac:dyDescent="0.2">
      <c r="A51" s="13"/>
      <c r="B51" s="70"/>
      <c r="C51" s="68" t="s">
        <v>503</v>
      </c>
      <c r="D51" s="73" t="s">
        <v>106</v>
      </c>
      <c r="E51" s="12">
        <v>44666</v>
      </c>
      <c r="F51" s="71" t="s">
        <v>433</v>
      </c>
      <c r="G51" s="12">
        <v>44672</v>
      </c>
      <c r="H51" s="72" t="s">
        <v>434</v>
      </c>
      <c r="I51" s="15">
        <v>69</v>
      </c>
      <c r="J51" s="15">
        <v>40</v>
      </c>
      <c r="K51" s="15">
        <v>30</v>
      </c>
      <c r="L51" s="15">
        <v>15</v>
      </c>
      <c r="M51" s="76">
        <v>20.7</v>
      </c>
      <c r="N51" s="92">
        <v>21</v>
      </c>
      <c r="O51" s="59">
        <v>2530</v>
      </c>
      <c r="P51" s="60">
        <f>Table2245789101123456789101112131415[[#This Row],[PEMBULATAN]]*O51</f>
        <v>53130</v>
      </c>
      <c r="Q51" s="124"/>
    </row>
    <row r="52" spans="1:17" ht="26.25" customHeight="1" x14ac:dyDescent="0.2">
      <c r="A52" s="13"/>
      <c r="B52" s="70"/>
      <c r="C52" s="68" t="s">
        <v>504</v>
      </c>
      <c r="D52" s="73" t="s">
        <v>106</v>
      </c>
      <c r="E52" s="12">
        <v>44666</v>
      </c>
      <c r="F52" s="71" t="s">
        <v>433</v>
      </c>
      <c r="G52" s="12">
        <v>44672</v>
      </c>
      <c r="H52" s="72" t="s">
        <v>434</v>
      </c>
      <c r="I52" s="15">
        <v>75</v>
      </c>
      <c r="J52" s="15">
        <v>56</v>
      </c>
      <c r="K52" s="15">
        <v>16</v>
      </c>
      <c r="L52" s="15">
        <v>8</v>
      </c>
      <c r="M52" s="76">
        <v>16.8</v>
      </c>
      <c r="N52" s="92">
        <v>17</v>
      </c>
      <c r="O52" s="59">
        <v>2530</v>
      </c>
      <c r="P52" s="60">
        <f>Table2245789101123456789101112131415[[#This Row],[PEMBULATAN]]*O52</f>
        <v>43010</v>
      </c>
      <c r="Q52" s="124"/>
    </row>
    <row r="53" spans="1:17" ht="26.25" customHeight="1" x14ac:dyDescent="0.2">
      <c r="A53" s="13"/>
      <c r="B53" s="70"/>
      <c r="C53" s="68" t="s">
        <v>505</v>
      </c>
      <c r="D53" s="73" t="s">
        <v>106</v>
      </c>
      <c r="E53" s="12">
        <v>44666</v>
      </c>
      <c r="F53" s="71" t="s">
        <v>433</v>
      </c>
      <c r="G53" s="12">
        <v>44672</v>
      </c>
      <c r="H53" s="72" t="s">
        <v>434</v>
      </c>
      <c r="I53" s="15">
        <v>80</v>
      </c>
      <c r="J53" s="15">
        <v>52</v>
      </c>
      <c r="K53" s="15">
        <v>22</v>
      </c>
      <c r="L53" s="15">
        <v>8</v>
      </c>
      <c r="M53" s="76">
        <v>22.88</v>
      </c>
      <c r="N53" s="92">
        <v>23</v>
      </c>
      <c r="O53" s="59">
        <v>2530</v>
      </c>
      <c r="P53" s="60">
        <f>Table2245789101123456789101112131415[[#This Row],[PEMBULATAN]]*O53</f>
        <v>58190</v>
      </c>
      <c r="Q53" s="124"/>
    </row>
    <row r="54" spans="1:17" ht="26.25" customHeight="1" x14ac:dyDescent="0.2">
      <c r="A54" s="13"/>
      <c r="B54" s="70"/>
      <c r="C54" s="68" t="s">
        <v>506</v>
      </c>
      <c r="D54" s="73" t="s">
        <v>106</v>
      </c>
      <c r="E54" s="12">
        <v>44666</v>
      </c>
      <c r="F54" s="71" t="s">
        <v>433</v>
      </c>
      <c r="G54" s="12">
        <v>44672</v>
      </c>
      <c r="H54" s="72" t="s">
        <v>434</v>
      </c>
      <c r="I54" s="15">
        <v>98</v>
      </c>
      <c r="J54" s="15">
        <v>52</v>
      </c>
      <c r="K54" s="15">
        <v>31</v>
      </c>
      <c r="L54" s="15">
        <v>14</v>
      </c>
      <c r="M54" s="76">
        <v>39.494</v>
      </c>
      <c r="N54" s="92">
        <v>40</v>
      </c>
      <c r="O54" s="59">
        <v>2530</v>
      </c>
      <c r="P54" s="60">
        <f>Table2245789101123456789101112131415[[#This Row],[PEMBULATAN]]*O54</f>
        <v>101200</v>
      </c>
      <c r="Q54" s="124"/>
    </row>
    <row r="55" spans="1:17" ht="26.25" customHeight="1" x14ac:dyDescent="0.2">
      <c r="A55" s="13"/>
      <c r="B55" s="70"/>
      <c r="C55" s="68" t="s">
        <v>507</v>
      </c>
      <c r="D55" s="73" t="s">
        <v>106</v>
      </c>
      <c r="E55" s="12">
        <v>44666</v>
      </c>
      <c r="F55" s="71" t="s">
        <v>433</v>
      </c>
      <c r="G55" s="12">
        <v>44672</v>
      </c>
      <c r="H55" s="72" t="s">
        <v>434</v>
      </c>
      <c r="I55" s="15">
        <v>93</v>
      </c>
      <c r="J55" s="15">
        <v>57</v>
      </c>
      <c r="K55" s="15">
        <v>34</v>
      </c>
      <c r="L55" s="15">
        <v>23</v>
      </c>
      <c r="M55" s="76">
        <v>45.058500000000002</v>
      </c>
      <c r="N55" s="92">
        <v>45.058500000000002</v>
      </c>
      <c r="O55" s="59">
        <v>2530</v>
      </c>
      <c r="P55" s="60">
        <f>Table2245789101123456789101112131415[[#This Row],[PEMBULATAN]]*O55</f>
        <v>113998.005</v>
      </c>
      <c r="Q55" s="124"/>
    </row>
    <row r="56" spans="1:17" ht="26.25" customHeight="1" x14ac:dyDescent="0.2">
      <c r="A56" s="13"/>
      <c r="B56" s="70"/>
      <c r="C56" s="68" t="s">
        <v>508</v>
      </c>
      <c r="D56" s="73" t="s">
        <v>106</v>
      </c>
      <c r="E56" s="12">
        <v>44666</v>
      </c>
      <c r="F56" s="71" t="s">
        <v>433</v>
      </c>
      <c r="G56" s="12">
        <v>44672</v>
      </c>
      <c r="H56" s="72" t="s">
        <v>434</v>
      </c>
      <c r="I56" s="15">
        <v>100</v>
      </c>
      <c r="J56" s="15">
        <v>60</v>
      </c>
      <c r="K56" s="15">
        <v>25</v>
      </c>
      <c r="L56" s="15">
        <v>25</v>
      </c>
      <c r="M56" s="76">
        <v>37.5</v>
      </c>
      <c r="N56" s="92">
        <v>38</v>
      </c>
      <c r="O56" s="59">
        <v>2530</v>
      </c>
      <c r="P56" s="60">
        <f>Table2245789101123456789101112131415[[#This Row],[PEMBULATAN]]*O56</f>
        <v>96140</v>
      </c>
      <c r="Q56" s="124"/>
    </row>
    <row r="57" spans="1:17" ht="26.25" customHeight="1" x14ac:dyDescent="0.2">
      <c r="A57" s="13"/>
      <c r="B57" s="70"/>
      <c r="C57" s="68" t="s">
        <v>509</v>
      </c>
      <c r="D57" s="73" t="s">
        <v>106</v>
      </c>
      <c r="E57" s="12">
        <v>44666</v>
      </c>
      <c r="F57" s="71" t="s">
        <v>433</v>
      </c>
      <c r="G57" s="12">
        <v>44672</v>
      </c>
      <c r="H57" s="72" t="s">
        <v>434</v>
      </c>
      <c r="I57" s="15">
        <v>46</v>
      </c>
      <c r="J57" s="15">
        <v>35</v>
      </c>
      <c r="K57" s="15">
        <v>21</v>
      </c>
      <c r="L57" s="15">
        <v>23</v>
      </c>
      <c r="M57" s="76">
        <v>8.4525000000000006</v>
      </c>
      <c r="N57" s="92">
        <v>23</v>
      </c>
      <c r="O57" s="59">
        <v>2530</v>
      </c>
      <c r="P57" s="60">
        <f>Table2245789101123456789101112131415[[#This Row],[PEMBULATAN]]*O57</f>
        <v>58190</v>
      </c>
      <c r="Q57" s="124"/>
    </row>
    <row r="58" spans="1:17" ht="26.25" customHeight="1" x14ac:dyDescent="0.2">
      <c r="A58" s="13"/>
      <c r="B58" s="70"/>
      <c r="C58" s="68" t="s">
        <v>510</v>
      </c>
      <c r="D58" s="73" t="s">
        <v>106</v>
      </c>
      <c r="E58" s="12">
        <v>44666</v>
      </c>
      <c r="F58" s="71" t="s">
        <v>433</v>
      </c>
      <c r="G58" s="12">
        <v>44672</v>
      </c>
      <c r="H58" s="72" t="s">
        <v>434</v>
      </c>
      <c r="I58" s="15">
        <v>71</v>
      </c>
      <c r="J58" s="15">
        <v>65</v>
      </c>
      <c r="K58" s="15">
        <v>31</v>
      </c>
      <c r="L58" s="15">
        <v>13</v>
      </c>
      <c r="M58" s="76">
        <v>35.766249999999999</v>
      </c>
      <c r="N58" s="92">
        <v>36</v>
      </c>
      <c r="O58" s="59">
        <v>2530</v>
      </c>
      <c r="P58" s="60">
        <f>Table2245789101123456789101112131415[[#This Row],[PEMBULATAN]]*O58</f>
        <v>91080</v>
      </c>
      <c r="Q58" s="124"/>
    </row>
    <row r="59" spans="1:17" ht="26.25" customHeight="1" x14ac:dyDescent="0.2">
      <c r="A59" s="13"/>
      <c r="B59" s="70"/>
      <c r="C59" s="68" t="s">
        <v>511</v>
      </c>
      <c r="D59" s="73" t="s">
        <v>106</v>
      </c>
      <c r="E59" s="12">
        <v>44666</v>
      </c>
      <c r="F59" s="71" t="s">
        <v>433</v>
      </c>
      <c r="G59" s="12">
        <v>44672</v>
      </c>
      <c r="H59" s="72" t="s">
        <v>434</v>
      </c>
      <c r="I59" s="15">
        <v>65</v>
      </c>
      <c r="J59" s="15">
        <v>33</v>
      </c>
      <c r="K59" s="15">
        <v>28</v>
      </c>
      <c r="L59" s="15">
        <v>8</v>
      </c>
      <c r="M59" s="76">
        <v>15.015000000000001</v>
      </c>
      <c r="N59" s="92">
        <v>15.015000000000001</v>
      </c>
      <c r="O59" s="59">
        <v>2530</v>
      </c>
      <c r="P59" s="60">
        <f>Table2245789101123456789101112131415[[#This Row],[PEMBULATAN]]*O59</f>
        <v>37987.950000000004</v>
      </c>
      <c r="Q59" s="124"/>
    </row>
    <row r="60" spans="1:17" ht="26.25" customHeight="1" x14ac:dyDescent="0.2">
      <c r="A60" s="13"/>
      <c r="B60" s="70"/>
      <c r="C60" s="68" t="s">
        <v>512</v>
      </c>
      <c r="D60" s="73" t="s">
        <v>106</v>
      </c>
      <c r="E60" s="12">
        <v>44666</v>
      </c>
      <c r="F60" s="71" t="s">
        <v>433</v>
      </c>
      <c r="G60" s="12">
        <v>44672</v>
      </c>
      <c r="H60" s="72" t="s">
        <v>434</v>
      </c>
      <c r="I60" s="15">
        <v>41</v>
      </c>
      <c r="J60" s="15">
        <v>33</v>
      </c>
      <c r="K60" s="15">
        <v>11</v>
      </c>
      <c r="L60" s="15">
        <v>1</v>
      </c>
      <c r="M60" s="76">
        <v>3.7207499999999998</v>
      </c>
      <c r="N60" s="92">
        <v>4</v>
      </c>
      <c r="O60" s="59">
        <v>2530</v>
      </c>
      <c r="P60" s="60">
        <f>Table2245789101123456789101112131415[[#This Row],[PEMBULATAN]]*O60</f>
        <v>10120</v>
      </c>
      <c r="Q60" s="124"/>
    </row>
    <row r="61" spans="1:17" ht="26.25" customHeight="1" x14ac:dyDescent="0.2">
      <c r="A61" s="13"/>
      <c r="B61" s="70"/>
      <c r="C61" s="68" t="s">
        <v>513</v>
      </c>
      <c r="D61" s="73" t="s">
        <v>106</v>
      </c>
      <c r="E61" s="12">
        <v>44666</v>
      </c>
      <c r="F61" s="71" t="s">
        <v>433</v>
      </c>
      <c r="G61" s="12">
        <v>44672</v>
      </c>
      <c r="H61" s="72" t="s">
        <v>434</v>
      </c>
      <c r="I61" s="15">
        <v>54</v>
      </c>
      <c r="J61" s="15">
        <v>32</v>
      </c>
      <c r="K61" s="15">
        <v>18</v>
      </c>
      <c r="L61" s="15">
        <v>5</v>
      </c>
      <c r="M61" s="76">
        <v>7.7759999999999998</v>
      </c>
      <c r="N61" s="92">
        <v>8</v>
      </c>
      <c r="O61" s="59">
        <v>2530</v>
      </c>
      <c r="P61" s="60">
        <f>Table2245789101123456789101112131415[[#This Row],[PEMBULATAN]]*O61</f>
        <v>20240</v>
      </c>
      <c r="Q61" s="124"/>
    </row>
    <row r="62" spans="1:17" ht="26.25" customHeight="1" x14ac:dyDescent="0.2">
      <c r="A62" s="13"/>
      <c r="B62" s="70"/>
      <c r="C62" s="68" t="s">
        <v>514</v>
      </c>
      <c r="D62" s="73" t="s">
        <v>106</v>
      </c>
      <c r="E62" s="12">
        <v>44666</v>
      </c>
      <c r="F62" s="71" t="s">
        <v>433</v>
      </c>
      <c r="G62" s="12">
        <v>44672</v>
      </c>
      <c r="H62" s="72" t="s">
        <v>434</v>
      </c>
      <c r="I62" s="15">
        <v>84</v>
      </c>
      <c r="J62" s="15">
        <v>29</v>
      </c>
      <c r="K62" s="15">
        <v>21</v>
      </c>
      <c r="L62" s="15">
        <v>4</v>
      </c>
      <c r="M62" s="76">
        <v>12.789</v>
      </c>
      <c r="N62" s="92">
        <v>13</v>
      </c>
      <c r="O62" s="59">
        <v>2530</v>
      </c>
      <c r="P62" s="60">
        <f>Table2245789101123456789101112131415[[#This Row],[PEMBULATAN]]*O62</f>
        <v>32890</v>
      </c>
      <c r="Q62" s="124"/>
    </row>
    <row r="63" spans="1:17" ht="26.25" customHeight="1" x14ac:dyDescent="0.2">
      <c r="A63" s="13"/>
      <c r="B63" s="70"/>
      <c r="C63" s="68" t="s">
        <v>515</v>
      </c>
      <c r="D63" s="73" t="s">
        <v>106</v>
      </c>
      <c r="E63" s="12">
        <v>44666</v>
      </c>
      <c r="F63" s="71" t="s">
        <v>433</v>
      </c>
      <c r="G63" s="12">
        <v>44672</v>
      </c>
      <c r="H63" s="72" t="s">
        <v>434</v>
      </c>
      <c r="I63" s="15">
        <v>87</v>
      </c>
      <c r="J63" s="15">
        <v>56</v>
      </c>
      <c r="K63" s="15">
        <v>27</v>
      </c>
      <c r="L63" s="15">
        <v>14</v>
      </c>
      <c r="M63" s="76">
        <v>32.886000000000003</v>
      </c>
      <c r="N63" s="92">
        <v>33</v>
      </c>
      <c r="O63" s="59">
        <v>2530</v>
      </c>
      <c r="P63" s="60">
        <f>Table2245789101123456789101112131415[[#This Row],[PEMBULATAN]]*O63</f>
        <v>83490</v>
      </c>
      <c r="Q63" s="124"/>
    </row>
    <row r="64" spans="1:17" ht="26.25" customHeight="1" x14ac:dyDescent="0.2">
      <c r="A64" s="13"/>
      <c r="B64" s="70"/>
      <c r="C64" s="68" t="s">
        <v>516</v>
      </c>
      <c r="D64" s="73" t="s">
        <v>106</v>
      </c>
      <c r="E64" s="12">
        <v>44666</v>
      </c>
      <c r="F64" s="71" t="s">
        <v>433</v>
      </c>
      <c r="G64" s="12">
        <v>44672</v>
      </c>
      <c r="H64" s="72" t="s">
        <v>434</v>
      </c>
      <c r="I64" s="15">
        <v>101</v>
      </c>
      <c r="J64" s="15">
        <v>50</v>
      </c>
      <c r="K64" s="15">
        <v>32</v>
      </c>
      <c r="L64" s="15">
        <v>26</v>
      </c>
      <c r="M64" s="76">
        <v>40.4</v>
      </c>
      <c r="N64" s="92">
        <v>41</v>
      </c>
      <c r="O64" s="59">
        <v>2530</v>
      </c>
      <c r="P64" s="60">
        <f>Table2245789101123456789101112131415[[#This Row],[PEMBULATAN]]*O64</f>
        <v>103730</v>
      </c>
      <c r="Q64" s="124"/>
    </row>
    <row r="65" spans="1:17" ht="26.25" customHeight="1" x14ac:dyDescent="0.2">
      <c r="A65" s="13"/>
      <c r="B65" s="70"/>
      <c r="C65" s="68" t="s">
        <v>517</v>
      </c>
      <c r="D65" s="73" t="s">
        <v>106</v>
      </c>
      <c r="E65" s="12">
        <v>44666</v>
      </c>
      <c r="F65" s="71" t="s">
        <v>433</v>
      </c>
      <c r="G65" s="12">
        <v>44672</v>
      </c>
      <c r="H65" s="72" t="s">
        <v>434</v>
      </c>
      <c r="I65" s="15">
        <v>101</v>
      </c>
      <c r="J65" s="15">
        <v>65</v>
      </c>
      <c r="K65" s="15">
        <v>32</v>
      </c>
      <c r="L65" s="15">
        <v>31</v>
      </c>
      <c r="M65" s="76">
        <v>52.52</v>
      </c>
      <c r="N65" s="92">
        <v>53</v>
      </c>
      <c r="O65" s="59">
        <v>2530</v>
      </c>
      <c r="P65" s="60">
        <f>Table2245789101123456789101112131415[[#This Row],[PEMBULATAN]]*O65</f>
        <v>134090</v>
      </c>
      <c r="Q65" s="124"/>
    </row>
    <row r="66" spans="1:17" ht="26.25" customHeight="1" x14ac:dyDescent="0.2">
      <c r="A66" s="13"/>
      <c r="B66" s="70"/>
      <c r="C66" s="68" t="s">
        <v>518</v>
      </c>
      <c r="D66" s="73" t="s">
        <v>106</v>
      </c>
      <c r="E66" s="12">
        <v>44666</v>
      </c>
      <c r="F66" s="71" t="s">
        <v>433</v>
      </c>
      <c r="G66" s="12">
        <v>44672</v>
      </c>
      <c r="H66" s="72" t="s">
        <v>434</v>
      </c>
      <c r="I66" s="15">
        <v>91</v>
      </c>
      <c r="J66" s="15">
        <v>65</v>
      </c>
      <c r="K66" s="15">
        <v>25</v>
      </c>
      <c r="L66" s="15">
        <v>24</v>
      </c>
      <c r="M66" s="76">
        <v>36.96875</v>
      </c>
      <c r="N66" s="92">
        <v>37</v>
      </c>
      <c r="O66" s="59">
        <v>2530</v>
      </c>
      <c r="P66" s="60">
        <f>Table2245789101123456789101112131415[[#This Row],[PEMBULATAN]]*O66</f>
        <v>93610</v>
      </c>
      <c r="Q66" s="124"/>
    </row>
    <row r="67" spans="1:17" ht="26.25" customHeight="1" x14ac:dyDescent="0.2">
      <c r="A67" s="13"/>
      <c r="B67" s="70"/>
      <c r="C67" s="68" t="s">
        <v>519</v>
      </c>
      <c r="D67" s="73" t="s">
        <v>106</v>
      </c>
      <c r="E67" s="12">
        <v>44666</v>
      </c>
      <c r="F67" s="71" t="s">
        <v>433</v>
      </c>
      <c r="G67" s="12">
        <v>44672</v>
      </c>
      <c r="H67" s="72" t="s">
        <v>434</v>
      </c>
      <c r="I67" s="15">
        <v>74</v>
      </c>
      <c r="J67" s="15">
        <v>44</v>
      </c>
      <c r="K67" s="15">
        <v>52</v>
      </c>
      <c r="L67" s="15">
        <v>30</v>
      </c>
      <c r="M67" s="76">
        <v>42.328000000000003</v>
      </c>
      <c r="N67" s="92">
        <v>43</v>
      </c>
      <c r="O67" s="59">
        <v>2530</v>
      </c>
      <c r="P67" s="60">
        <f>Table2245789101123456789101112131415[[#This Row],[PEMBULATAN]]*O67</f>
        <v>108790</v>
      </c>
      <c r="Q67" s="124"/>
    </row>
    <row r="68" spans="1:17" ht="26.25" customHeight="1" x14ac:dyDescent="0.2">
      <c r="A68" s="13"/>
      <c r="B68" s="70"/>
      <c r="C68" s="68" t="s">
        <v>520</v>
      </c>
      <c r="D68" s="73" t="s">
        <v>106</v>
      </c>
      <c r="E68" s="12">
        <v>44666</v>
      </c>
      <c r="F68" s="71" t="s">
        <v>433</v>
      </c>
      <c r="G68" s="12">
        <v>44672</v>
      </c>
      <c r="H68" s="72" t="s">
        <v>434</v>
      </c>
      <c r="I68" s="15">
        <v>133</v>
      </c>
      <c r="J68" s="15">
        <v>42</v>
      </c>
      <c r="K68" s="15">
        <v>6</v>
      </c>
      <c r="L68" s="15">
        <v>1</v>
      </c>
      <c r="M68" s="76">
        <v>8.3789999999999996</v>
      </c>
      <c r="N68" s="92">
        <v>9</v>
      </c>
      <c r="O68" s="59">
        <v>2530</v>
      </c>
      <c r="P68" s="60">
        <f>Table2245789101123456789101112131415[[#This Row],[PEMBULATAN]]*O68</f>
        <v>22770</v>
      </c>
      <c r="Q68" s="124"/>
    </row>
    <row r="69" spans="1:17" ht="26.25" customHeight="1" x14ac:dyDescent="0.2">
      <c r="A69" s="13"/>
      <c r="B69" s="70"/>
      <c r="C69" s="68" t="s">
        <v>521</v>
      </c>
      <c r="D69" s="73" t="s">
        <v>106</v>
      </c>
      <c r="E69" s="12">
        <v>44666</v>
      </c>
      <c r="F69" s="71" t="s">
        <v>433</v>
      </c>
      <c r="G69" s="12">
        <v>44672</v>
      </c>
      <c r="H69" s="72" t="s">
        <v>434</v>
      </c>
      <c r="I69" s="15">
        <v>92</v>
      </c>
      <c r="J69" s="15">
        <v>54</v>
      </c>
      <c r="K69" s="15">
        <v>25</v>
      </c>
      <c r="L69" s="15">
        <v>23</v>
      </c>
      <c r="M69" s="76">
        <v>31.05</v>
      </c>
      <c r="N69" s="92">
        <v>31.05</v>
      </c>
      <c r="O69" s="59">
        <v>2530</v>
      </c>
      <c r="P69" s="60">
        <f>Table2245789101123456789101112131415[[#This Row],[PEMBULATAN]]*O69</f>
        <v>78556.5</v>
      </c>
      <c r="Q69" s="124"/>
    </row>
    <row r="70" spans="1:17" ht="26.25" customHeight="1" x14ac:dyDescent="0.2">
      <c r="A70" s="13"/>
      <c r="B70" s="70"/>
      <c r="C70" s="68" t="s">
        <v>522</v>
      </c>
      <c r="D70" s="73" t="s">
        <v>106</v>
      </c>
      <c r="E70" s="12">
        <v>44666</v>
      </c>
      <c r="F70" s="71" t="s">
        <v>433</v>
      </c>
      <c r="G70" s="12">
        <v>44672</v>
      </c>
      <c r="H70" s="72" t="s">
        <v>434</v>
      </c>
      <c r="I70" s="15">
        <v>64</v>
      </c>
      <c r="J70" s="15">
        <v>42</v>
      </c>
      <c r="K70" s="15">
        <v>22</v>
      </c>
      <c r="L70" s="15">
        <v>5</v>
      </c>
      <c r="M70" s="76">
        <v>14.784000000000001</v>
      </c>
      <c r="N70" s="92">
        <v>15</v>
      </c>
      <c r="O70" s="59">
        <v>2530</v>
      </c>
      <c r="P70" s="60">
        <f>Table2245789101123456789101112131415[[#This Row],[PEMBULATAN]]*O70</f>
        <v>37950</v>
      </c>
      <c r="Q70" s="124"/>
    </row>
    <row r="71" spans="1:17" ht="26.25" customHeight="1" x14ac:dyDescent="0.2">
      <c r="A71" s="13"/>
      <c r="B71" s="70"/>
      <c r="C71" s="68" t="s">
        <v>523</v>
      </c>
      <c r="D71" s="73" t="s">
        <v>106</v>
      </c>
      <c r="E71" s="12">
        <v>44666</v>
      </c>
      <c r="F71" s="71" t="s">
        <v>433</v>
      </c>
      <c r="G71" s="12">
        <v>44672</v>
      </c>
      <c r="H71" s="72" t="s">
        <v>434</v>
      </c>
      <c r="I71" s="15">
        <v>96</v>
      </c>
      <c r="J71" s="15">
        <v>53</v>
      </c>
      <c r="K71" s="15">
        <v>8</v>
      </c>
      <c r="L71" s="15">
        <v>12</v>
      </c>
      <c r="M71" s="76">
        <v>10.176</v>
      </c>
      <c r="N71" s="92">
        <v>12</v>
      </c>
      <c r="O71" s="59">
        <v>2530</v>
      </c>
      <c r="P71" s="60">
        <f>Table2245789101123456789101112131415[[#This Row],[PEMBULATAN]]*O71</f>
        <v>30360</v>
      </c>
      <c r="Q71" s="124"/>
    </row>
    <row r="72" spans="1:17" ht="26.25" customHeight="1" x14ac:dyDescent="0.2">
      <c r="A72" s="13"/>
      <c r="B72" s="70"/>
      <c r="C72" s="68" t="s">
        <v>524</v>
      </c>
      <c r="D72" s="73" t="s">
        <v>106</v>
      </c>
      <c r="E72" s="12">
        <v>44666</v>
      </c>
      <c r="F72" s="71" t="s">
        <v>433</v>
      </c>
      <c r="G72" s="12">
        <v>44672</v>
      </c>
      <c r="H72" s="72" t="s">
        <v>434</v>
      </c>
      <c r="I72" s="15">
        <v>98</v>
      </c>
      <c r="J72" s="15">
        <v>60</v>
      </c>
      <c r="K72" s="15">
        <v>30</v>
      </c>
      <c r="L72" s="15">
        <v>23</v>
      </c>
      <c r="M72" s="76">
        <v>44.1</v>
      </c>
      <c r="N72" s="92">
        <v>44.1</v>
      </c>
      <c r="O72" s="59">
        <v>2530</v>
      </c>
      <c r="P72" s="60">
        <f>Table2245789101123456789101112131415[[#This Row],[PEMBULATAN]]*O72</f>
        <v>111573</v>
      </c>
      <c r="Q72" s="124"/>
    </row>
    <row r="73" spans="1:17" ht="26.25" customHeight="1" x14ac:dyDescent="0.2">
      <c r="A73" s="13"/>
      <c r="B73" s="70"/>
      <c r="C73" s="68" t="s">
        <v>525</v>
      </c>
      <c r="D73" s="73" t="s">
        <v>106</v>
      </c>
      <c r="E73" s="12">
        <v>44666</v>
      </c>
      <c r="F73" s="71" t="s">
        <v>433</v>
      </c>
      <c r="G73" s="12">
        <v>44672</v>
      </c>
      <c r="H73" s="72" t="s">
        <v>434</v>
      </c>
      <c r="I73" s="15">
        <v>25</v>
      </c>
      <c r="J73" s="15">
        <v>14</v>
      </c>
      <c r="K73" s="15">
        <v>5</v>
      </c>
      <c r="L73" s="15">
        <v>3</v>
      </c>
      <c r="M73" s="76">
        <v>0.4375</v>
      </c>
      <c r="N73" s="92">
        <v>3</v>
      </c>
      <c r="O73" s="59">
        <v>2530</v>
      </c>
      <c r="P73" s="60">
        <f>Table2245789101123456789101112131415[[#This Row],[PEMBULATAN]]*O73</f>
        <v>7590</v>
      </c>
      <c r="Q73" s="124"/>
    </row>
    <row r="74" spans="1:17" ht="26.25" customHeight="1" x14ac:dyDescent="0.2">
      <c r="A74" s="13"/>
      <c r="B74" s="70"/>
      <c r="C74" s="68" t="s">
        <v>526</v>
      </c>
      <c r="D74" s="73" t="s">
        <v>106</v>
      </c>
      <c r="E74" s="12">
        <v>44666</v>
      </c>
      <c r="F74" s="71" t="s">
        <v>433</v>
      </c>
      <c r="G74" s="12">
        <v>44672</v>
      </c>
      <c r="H74" s="72" t="s">
        <v>434</v>
      </c>
      <c r="I74" s="15">
        <v>91</v>
      </c>
      <c r="J74" s="15">
        <v>54</v>
      </c>
      <c r="K74" s="15">
        <v>24</v>
      </c>
      <c r="L74" s="15">
        <v>12</v>
      </c>
      <c r="M74" s="76">
        <v>29.484000000000002</v>
      </c>
      <c r="N74" s="92">
        <v>30</v>
      </c>
      <c r="O74" s="59">
        <v>2530</v>
      </c>
      <c r="P74" s="60">
        <f>Table2245789101123456789101112131415[[#This Row],[PEMBULATAN]]*O74</f>
        <v>75900</v>
      </c>
      <c r="Q74" s="124"/>
    </row>
    <row r="75" spans="1:17" ht="26.25" customHeight="1" x14ac:dyDescent="0.2">
      <c r="A75" s="13"/>
      <c r="B75" s="70"/>
      <c r="C75" s="68" t="s">
        <v>527</v>
      </c>
      <c r="D75" s="73" t="s">
        <v>106</v>
      </c>
      <c r="E75" s="12">
        <v>44666</v>
      </c>
      <c r="F75" s="71" t="s">
        <v>433</v>
      </c>
      <c r="G75" s="12">
        <v>44672</v>
      </c>
      <c r="H75" s="72" t="s">
        <v>434</v>
      </c>
      <c r="I75" s="15">
        <v>78</v>
      </c>
      <c r="J75" s="15">
        <v>52</v>
      </c>
      <c r="K75" s="15">
        <v>34</v>
      </c>
      <c r="L75" s="15">
        <v>26</v>
      </c>
      <c r="M75" s="76">
        <v>34.475999999999999</v>
      </c>
      <c r="N75" s="92">
        <v>35</v>
      </c>
      <c r="O75" s="59">
        <v>2530</v>
      </c>
      <c r="P75" s="60">
        <f>Table2245789101123456789101112131415[[#This Row],[PEMBULATAN]]*O75</f>
        <v>88550</v>
      </c>
      <c r="Q75" s="124"/>
    </row>
    <row r="76" spans="1:17" ht="26.25" customHeight="1" x14ac:dyDescent="0.2">
      <c r="A76" s="13"/>
      <c r="B76" s="70"/>
      <c r="C76" s="68" t="s">
        <v>528</v>
      </c>
      <c r="D76" s="73" t="s">
        <v>106</v>
      </c>
      <c r="E76" s="12">
        <v>44666</v>
      </c>
      <c r="F76" s="71" t="s">
        <v>433</v>
      </c>
      <c r="G76" s="12">
        <v>44672</v>
      </c>
      <c r="H76" s="72" t="s">
        <v>434</v>
      </c>
      <c r="I76" s="15">
        <v>46</v>
      </c>
      <c r="J76" s="15">
        <v>20</v>
      </c>
      <c r="K76" s="15">
        <v>8</v>
      </c>
      <c r="L76" s="15">
        <v>1</v>
      </c>
      <c r="M76" s="76">
        <v>1.84</v>
      </c>
      <c r="N76" s="92">
        <v>2</v>
      </c>
      <c r="O76" s="59">
        <v>2530</v>
      </c>
      <c r="P76" s="60">
        <f>Table2245789101123456789101112131415[[#This Row],[PEMBULATAN]]*O76</f>
        <v>5060</v>
      </c>
      <c r="Q76" s="124"/>
    </row>
    <row r="77" spans="1:17" ht="26.25" customHeight="1" x14ac:dyDescent="0.2">
      <c r="A77" s="13"/>
      <c r="B77" s="70"/>
      <c r="C77" s="68" t="s">
        <v>529</v>
      </c>
      <c r="D77" s="73" t="s">
        <v>106</v>
      </c>
      <c r="E77" s="12">
        <v>44666</v>
      </c>
      <c r="F77" s="71" t="s">
        <v>433</v>
      </c>
      <c r="G77" s="12">
        <v>44672</v>
      </c>
      <c r="H77" s="72" t="s">
        <v>434</v>
      </c>
      <c r="I77" s="15">
        <v>50</v>
      </c>
      <c r="J77" s="15">
        <v>45</v>
      </c>
      <c r="K77" s="15">
        <v>30</v>
      </c>
      <c r="L77" s="15">
        <v>12</v>
      </c>
      <c r="M77" s="76">
        <v>16.875</v>
      </c>
      <c r="N77" s="92">
        <v>17</v>
      </c>
      <c r="O77" s="59">
        <v>2530</v>
      </c>
      <c r="P77" s="60">
        <f>Table2245789101123456789101112131415[[#This Row],[PEMBULATAN]]*O77</f>
        <v>43010</v>
      </c>
      <c r="Q77" s="124"/>
    </row>
    <row r="78" spans="1:17" ht="26.25" customHeight="1" x14ac:dyDescent="0.2">
      <c r="A78" s="13"/>
      <c r="B78" s="70"/>
      <c r="C78" s="68" t="s">
        <v>530</v>
      </c>
      <c r="D78" s="73" t="s">
        <v>106</v>
      </c>
      <c r="E78" s="12">
        <v>44666</v>
      </c>
      <c r="F78" s="71" t="s">
        <v>433</v>
      </c>
      <c r="G78" s="12">
        <v>44672</v>
      </c>
      <c r="H78" s="72" t="s">
        <v>434</v>
      </c>
      <c r="I78" s="15">
        <v>49</v>
      </c>
      <c r="J78" s="15">
        <v>23</v>
      </c>
      <c r="K78" s="15">
        <v>20</v>
      </c>
      <c r="L78" s="15">
        <v>10</v>
      </c>
      <c r="M78" s="76">
        <v>5.6349999999999998</v>
      </c>
      <c r="N78" s="92">
        <v>10</v>
      </c>
      <c r="O78" s="59">
        <v>2530</v>
      </c>
      <c r="P78" s="60">
        <f>Table2245789101123456789101112131415[[#This Row],[PEMBULATAN]]*O78</f>
        <v>25300</v>
      </c>
      <c r="Q78" s="124"/>
    </row>
    <row r="79" spans="1:17" ht="26.25" customHeight="1" x14ac:dyDescent="0.2">
      <c r="A79" s="13"/>
      <c r="B79" s="70"/>
      <c r="C79" s="68" t="s">
        <v>531</v>
      </c>
      <c r="D79" s="73" t="s">
        <v>106</v>
      </c>
      <c r="E79" s="12">
        <v>44666</v>
      </c>
      <c r="F79" s="71" t="s">
        <v>433</v>
      </c>
      <c r="G79" s="12">
        <v>44672</v>
      </c>
      <c r="H79" s="72" t="s">
        <v>434</v>
      </c>
      <c r="I79" s="15">
        <v>65</v>
      </c>
      <c r="J79" s="15">
        <v>6</v>
      </c>
      <c r="K79" s="15">
        <v>6</v>
      </c>
      <c r="L79" s="15">
        <v>1</v>
      </c>
      <c r="M79" s="76">
        <v>0.58499999999999996</v>
      </c>
      <c r="N79" s="92">
        <v>1</v>
      </c>
      <c r="O79" s="59">
        <v>2530</v>
      </c>
      <c r="P79" s="60">
        <f>Table2245789101123456789101112131415[[#This Row],[PEMBULATAN]]*O79</f>
        <v>2530</v>
      </c>
      <c r="Q79" s="124"/>
    </row>
    <row r="80" spans="1:17" ht="26.25" customHeight="1" x14ac:dyDescent="0.2">
      <c r="A80" s="13"/>
      <c r="B80" s="70"/>
      <c r="C80" s="68" t="s">
        <v>532</v>
      </c>
      <c r="D80" s="73" t="s">
        <v>106</v>
      </c>
      <c r="E80" s="12">
        <v>44666</v>
      </c>
      <c r="F80" s="71" t="s">
        <v>433</v>
      </c>
      <c r="G80" s="12">
        <v>44672</v>
      </c>
      <c r="H80" s="72" t="s">
        <v>434</v>
      </c>
      <c r="I80" s="15">
        <v>40</v>
      </c>
      <c r="J80" s="15">
        <v>31</v>
      </c>
      <c r="K80" s="15">
        <v>12</v>
      </c>
      <c r="L80" s="15">
        <v>6</v>
      </c>
      <c r="M80" s="76">
        <v>3.72</v>
      </c>
      <c r="N80" s="92">
        <v>6</v>
      </c>
      <c r="O80" s="59">
        <v>2530</v>
      </c>
      <c r="P80" s="60">
        <f>Table2245789101123456789101112131415[[#This Row],[PEMBULATAN]]*O80</f>
        <v>15180</v>
      </c>
      <c r="Q80" s="124"/>
    </row>
    <row r="81" spans="1:17" ht="26.25" customHeight="1" x14ac:dyDescent="0.2">
      <c r="A81" s="13"/>
      <c r="B81" s="70"/>
      <c r="C81" s="68" t="s">
        <v>533</v>
      </c>
      <c r="D81" s="73" t="s">
        <v>106</v>
      </c>
      <c r="E81" s="12">
        <v>44666</v>
      </c>
      <c r="F81" s="71" t="s">
        <v>433</v>
      </c>
      <c r="G81" s="12">
        <v>44672</v>
      </c>
      <c r="H81" s="72" t="s">
        <v>434</v>
      </c>
      <c r="I81" s="15">
        <v>80</v>
      </c>
      <c r="J81" s="15">
        <v>61</v>
      </c>
      <c r="K81" s="15">
        <v>21</v>
      </c>
      <c r="L81" s="15">
        <v>7</v>
      </c>
      <c r="M81" s="76">
        <v>25.62</v>
      </c>
      <c r="N81" s="92">
        <v>26</v>
      </c>
      <c r="O81" s="59">
        <v>2530</v>
      </c>
      <c r="P81" s="60">
        <f>Table2245789101123456789101112131415[[#This Row],[PEMBULATAN]]*O81</f>
        <v>65780</v>
      </c>
      <c r="Q81" s="124"/>
    </row>
    <row r="82" spans="1:17" ht="26.25" customHeight="1" x14ac:dyDescent="0.2">
      <c r="A82" s="13"/>
      <c r="B82" s="70"/>
      <c r="C82" s="68" t="s">
        <v>534</v>
      </c>
      <c r="D82" s="73" t="s">
        <v>106</v>
      </c>
      <c r="E82" s="12">
        <v>44666</v>
      </c>
      <c r="F82" s="71" t="s">
        <v>433</v>
      </c>
      <c r="G82" s="12">
        <v>44672</v>
      </c>
      <c r="H82" s="72" t="s">
        <v>434</v>
      </c>
      <c r="I82" s="15">
        <v>70</v>
      </c>
      <c r="J82" s="15">
        <v>50</v>
      </c>
      <c r="K82" s="15">
        <v>13</v>
      </c>
      <c r="L82" s="15">
        <v>3</v>
      </c>
      <c r="M82" s="76">
        <v>11.375</v>
      </c>
      <c r="N82" s="92">
        <v>12</v>
      </c>
      <c r="O82" s="59">
        <v>2530</v>
      </c>
      <c r="P82" s="60">
        <f>Table2245789101123456789101112131415[[#This Row],[PEMBULATAN]]*O82</f>
        <v>30360</v>
      </c>
      <c r="Q82" s="124"/>
    </row>
    <row r="83" spans="1:17" ht="26.25" customHeight="1" x14ac:dyDescent="0.2">
      <c r="A83" s="13"/>
      <c r="B83" s="70"/>
      <c r="C83" s="68" t="s">
        <v>535</v>
      </c>
      <c r="D83" s="73" t="s">
        <v>106</v>
      </c>
      <c r="E83" s="12">
        <v>44666</v>
      </c>
      <c r="F83" s="71" t="s">
        <v>433</v>
      </c>
      <c r="G83" s="12">
        <v>44672</v>
      </c>
      <c r="H83" s="72" t="s">
        <v>434</v>
      </c>
      <c r="I83" s="15">
        <v>93</v>
      </c>
      <c r="J83" s="15">
        <v>58</v>
      </c>
      <c r="K83" s="15">
        <v>34</v>
      </c>
      <c r="L83" s="15">
        <v>29</v>
      </c>
      <c r="M83" s="76">
        <v>45.848999999999997</v>
      </c>
      <c r="N83" s="92">
        <v>46</v>
      </c>
      <c r="O83" s="59">
        <v>2530</v>
      </c>
      <c r="P83" s="60">
        <f>Table2245789101123456789101112131415[[#This Row],[PEMBULATAN]]*O83</f>
        <v>116380</v>
      </c>
      <c r="Q83" s="124"/>
    </row>
    <row r="84" spans="1:17" ht="26.25" customHeight="1" x14ac:dyDescent="0.2">
      <c r="A84" s="13"/>
      <c r="B84" s="70"/>
      <c r="C84" s="68" t="s">
        <v>536</v>
      </c>
      <c r="D84" s="73" t="s">
        <v>106</v>
      </c>
      <c r="E84" s="12">
        <v>44666</v>
      </c>
      <c r="F84" s="71" t="s">
        <v>433</v>
      </c>
      <c r="G84" s="12">
        <v>44672</v>
      </c>
      <c r="H84" s="72" t="s">
        <v>434</v>
      </c>
      <c r="I84" s="15">
        <v>68</v>
      </c>
      <c r="J84" s="15">
        <v>43</v>
      </c>
      <c r="K84" s="15">
        <v>28</v>
      </c>
      <c r="L84" s="15">
        <v>5</v>
      </c>
      <c r="M84" s="76">
        <v>20.468</v>
      </c>
      <c r="N84" s="92">
        <v>21</v>
      </c>
      <c r="O84" s="59">
        <v>2530</v>
      </c>
      <c r="P84" s="60">
        <f>Table2245789101123456789101112131415[[#This Row],[PEMBULATAN]]*O84</f>
        <v>53130</v>
      </c>
      <c r="Q84" s="124"/>
    </row>
    <row r="85" spans="1:17" ht="26.25" customHeight="1" x14ac:dyDescent="0.2">
      <c r="A85" s="13"/>
      <c r="B85" s="70"/>
      <c r="C85" s="68" t="s">
        <v>537</v>
      </c>
      <c r="D85" s="73" t="s">
        <v>106</v>
      </c>
      <c r="E85" s="12">
        <v>44666</v>
      </c>
      <c r="F85" s="71" t="s">
        <v>433</v>
      </c>
      <c r="G85" s="12">
        <v>44672</v>
      </c>
      <c r="H85" s="72" t="s">
        <v>434</v>
      </c>
      <c r="I85" s="15">
        <v>75</v>
      </c>
      <c r="J85" s="15">
        <v>56</v>
      </c>
      <c r="K85" s="15">
        <v>31</v>
      </c>
      <c r="L85" s="15">
        <v>2</v>
      </c>
      <c r="M85" s="76">
        <v>32.549999999999997</v>
      </c>
      <c r="N85" s="92">
        <v>33</v>
      </c>
      <c r="O85" s="59">
        <v>2530</v>
      </c>
      <c r="P85" s="60">
        <f>Table2245789101123456789101112131415[[#This Row],[PEMBULATAN]]*O85</f>
        <v>83490</v>
      </c>
      <c r="Q85" s="124"/>
    </row>
    <row r="86" spans="1:17" ht="26.25" customHeight="1" x14ac:dyDescent="0.2">
      <c r="A86" s="13"/>
      <c r="B86" s="70"/>
      <c r="C86" s="68" t="s">
        <v>538</v>
      </c>
      <c r="D86" s="73" t="s">
        <v>106</v>
      </c>
      <c r="E86" s="12">
        <v>44666</v>
      </c>
      <c r="F86" s="71" t="s">
        <v>433</v>
      </c>
      <c r="G86" s="12">
        <v>44672</v>
      </c>
      <c r="H86" s="72" t="s">
        <v>434</v>
      </c>
      <c r="I86" s="15">
        <v>86</v>
      </c>
      <c r="J86" s="15">
        <v>45</v>
      </c>
      <c r="K86" s="15">
        <v>36</v>
      </c>
      <c r="L86" s="15">
        <v>28</v>
      </c>
      <c r="M86" s="76">
        <v>34.83</v>
      </c>
      <c r="N86" s="92">
        <v>35</v>
      </c>
      <c r="O86" s="59">
        <v>2530</v>
      </c>
      <c r="P86" s="60">
        <f>Table2245789101123456789101112131415[[#This Row],[PEMBULATAN]]*O86</f>
        <v>88550</v>
      </c>
      <c r="Q86" s="124"/>
    </row>
    <row r="87" spans="1:17" ht="26.25" customHeight="1" x14ac:dyDescent="0.2">
      <c r="A87" s="13"/>
      <c r="B87" s="70"/>
      <c r="C87" s="68" t="s">
        <v>539</v>
      </c>
      <c r="D87" s="73" t="s">
        <v>106</v>
      </c>
      <c r="E87" s="12">
        <v>44666</v>
      </c>
      <c r="F87" s="71" t="s">
        <v>433</v>
      </c>
      <c r="G87" s="12">
        <v>44672</v>
      </c>
      <c r="H87" s="72" t="s">
        <v>434</v>
      </c>
      <c r="I87" s="15">
        <v>93</v>
      </c>
      <c r="J87" s="15">
        <v>55</v>
      </c>
      <c r="K87" s="15">
        <v>31</v>
      </c>
      <c r="L87" s="15">
        <v>18</v>
      </c>
      <c r="M87" s="76">
        <v>39.641249999999999</v>
      </c>
      <c r="N87" s="92">
        <v>40</v>
      </c>
      <c r="O87" s="59">
        <v>2530</v>
      </c>
      <c r="P87" s="60">
        <f>Table2245789101123456789101112131415[[#This Row],[PEMBULATAN]]*O87</f>
        <v>101200</v>
      </c>
      <c r="Q87" s="124"/>
    </row>
    <row r="88" spans="1:17" ht="26.25" customHeight="1" x14ac:dyDescent="0.2">
      <c r="A88" s="13"/>
      <c r="B88" s="70"/>
      <c r="C88" s="68" t="s">
        <v>540</v>
      </c>
      <c r="D88" s="73" t="s">
        <v>106</v>
      </c>
      <c r="E88" s="12">
        <v>44666</v>
      </c>
      <c r="F88" s="71" t="s">
        <v>433</v>
      </c>
      <c r="G88" s="12">
        <v>44672</v>
      </c>
      <c r="H88" s="72" t="s">
        <v>434</v>
      </c>
      <c r="I88" s="15">
        <v>40</v>
      </c>
      <c r="J88" s="15">
        <v>30</v>
      </c>
      <c r="K88" s="15">
        <v>30</v>
      </c>
      <c r="L88" s="15">
        <v>8</v>
      </c>
      <c r="M88" s="76">
        <v>9</v>
      </c>
      <c r="N88" s="92">
        <v>9</v>
      </c>
      <c r="O88" s="59">
        <v>2530</v>
      </c>
      <c r="P88" s="60">
        <f>Table2245789101123456789101112131415[[#This Row],[PEMBULATAN]]*O88</f>
        <v>22770</v>
      </c>
      <c r="Q88" s="124"/>
    </row>
    <row r="89" spans="1:17" ht="26.25" customHeight="1" x14ac:dyDescent="0.2">
      <c r="A89" s="13"/>
      <c r="B89" s="70"/>
      <c r="C89" s="68" t="s">
        <v>541</v>
      </c>
      <c r="D89" s="73" t="s">
        <v>106</v>
      </c>
      <c r="E89" s="12">
        <v>44666</v>
      </c>
      <c r="F89" s="71" t="s">
        <v>433</v>
      </c>
      <c r="G89" s="12">
        <v>44672</v>
      </c>
      <c r="H89" s="72" t="s">
        <v>434</v>
      </c>
      <c r="I89" s="15">
        <v>91</v>
      </c>
      <c r="J89" s="15">
        <v>60</v>
      </c>
      <c r="K89" s="15">
        <v>30</v>
      </c>
      <c r="L89" s="15">
        <v>26</v>
      </c>
      <c r="M89" s="76">
        <v>40.950000000000003</v>
      </c>
      <c r="N89" s="92">
        <v>41</v>
      </c>
      <c r="O89" s="59">
        <v>2530</v>
      </c>
      <c r="P89" s="60">
        <f>Table2245789101123456789101112131415[[#This Row],[PEMBULATAN]]*O89</f>
        <v>103730</v>
      </c>
      <c r="Q89" s="124"/>
    </row>
    <row r="90" spans="1:17" ht="26.25" customHeight="1" x14ac:dyDescent="0.2">
      <c r="A90" s="13"/>
      <c r="B90" s="70"/>
      <c r="C90" s="68" t="s">
        <v>542</v>
      </c>
      <c r="D90" s="73" t="s">
        <v>106</v>
      </c>
      <c r="E90" s="12">
        <v>44666</v>
      </c>
      <c r="F90" s="71" t="s">
        <v>433</v>
      </c>
      <c r="G90" s="12">
        <v>44672</v>
      </c>
      <c r="H90" s="72" t="s">
        <v>434</v>
      </c>
      <c r="I90" s="15">
        <v>110</v>
      </c>
      <c r="J90" s="15">
        <v>62</v>
      </c>
      <c r="K90" s="15">
        <v>23</v>
      </c>
      <c r="L90" s="15">
        <v>45</v>
      </c>
      <c r="M90" s="76">
        <v>39.215000000000003</v>
      </c>
      <c r="N90" s="92">
        <v>45</v>
      </c>
      <c r="O90" s="59">
        <v>2530</v>
      </c>
      <c r="P90" s="60">
        <f>Table2245789101123456789101112131415[[#This Row],[PEMBULATAN]]*O90</f>
        <v>113850</v>
      </c>
      <c r="Q90" s="124"/>
    </row>
    <row r="91" spans="1:17" ht="26.25" customHeight="1" x14ac:dyDescent="0.2">
      <c r="A91" s="13"/>
      <c r="B91" s="70"/>
      <c r="C91" s="68" t="s">
        <v>543</v>
      </c>
      <c r="D91" s="73" t="s">
        <v>106</v>
      </c>
      <c r="E91" s="12">
        <v>44666</v>
      </c>
      <c r="F91" s="71" t="s">
        <v>433</v>
      </c>
      <c r="G91" s="12">
        <v>44672</v>
      </c>
      <c r="H91" s="72" t="s">
        <v>434</v>
      </c>
      <c r="I91" s="15">
        <v>44</v>
      </c>
      <c r="J91" s="15">
        <v>34</v>
      </c>
      <c r="K91" s="15">
        <v>21</v>
      </c>
      <c r="L91" s="15">
        <v>5</v>
      </c>
      <c r="M91" s="76">
        <v>7.8540000000000001</v>
      </c>
      <c r="N91" s="92">
        <v>8</v>
      </c>
      <c r="O91" s="59">
        <v>2530</v>
      </c>
      <c r="P91" s="60">
        <f>Table2245789101123456789101112131415[[#This Row],[PEMBULATAN]]*O91</f>
        <v>20240</v>
      </c>
      <c r="Q91" s="124"/>
    </row>
    <row r="92" spans="1:17" ht="26.25" customHeight="1" x14ac:dyDescent="0.2">
      <c r="A92" s="13"/>
      <c r="B92" s="70"/>
      <c r="C92" s="68" t="s">
        <v>544</v>
      </c>
      <c r="D92" s="73" t="s">
        <v>106</v>
      </c>
      <c r="E92" s="12">
        <v>44666</v>
      </c>
      <c r="F92" s="71" t="s">
        <v>433</v>
      </c>
      <c r="G92" s="12">
        <v>44672</v>
      </c>
      <c r="H92" s="72" t="s">
        <v>434</v>
      </c>
      <c r="I92" s="15">
        <v>98</v>
      </c>
      <c r="J92" s="15">
        <v>62</v>
      </c>
      <c r="K92" s="15">
        <v>26</v>
      </c>
      <c r="L92" s="15">
        <v>33</v>
      </c>
      <c r="M92" s="76">
        <v>39.494</v>
      </c>
      <c r="N92" s="92">
        <v>40</v>
      </c>
      <c r="O92" s="59">
        <v>2530</v>
      </c>
      <c r="P92" s="60">
        <f>Table2245789101123456789101112131415[[#This Row],[PEMBULATAN]]*O92</f>
        <v>101200</v>
      </c>
      <c r="Q92" s="124"/>
    </row>
    <row r="93" spans="1:17" ht="26.25" customHeight="1" x14ac:dyDescent="0.2">
      <c r="A93" s="13"/>
      <c r="B93" s="70"/>
      <c r="C93" s="68" t="s">
        <v>545</v>
      </c>
      <c r="D93" s="73" t="s">
        <v>106</v>
      </c>
      <c r="E93" s="12">
        <v>44666</v>
      </c>
      <c r="F93" s="71" t="s">
        <v>433</v>
      </c>
      <c r="G93" s="12">
        <v>44672</v>
      </c>
      <c r="H93" s="72" t="s">
        <v>434</v>
      </c>
      <c r="I93" s="15">
        <v>45</v>
      </c>
      <c r="J93" s="15">
        <v>32</v>
      </c>
      <c r="K93" s="15">
        <v>21</v>
      </c>
      <c r="L93" s="15">
        <v>1</v>
      </c>
      <c r="M93" s="76">
        <v>7.56</v>
      </c>
      <c r="N93" s="92">
        <v>8</v>
      </c>
      <c r="O93" s="59">
        <v>2530</v>
      </c>
      <c r="P93" s="60">
        <f>Table2245789101123456789101112131415[[#This Row],[PEMBULATAN]]*O93</f>
        <v>20240</v>
      </c>
      <c r="Q93" s="124"/>
    </row>
    <row r="94" spans="1:17" ht="26.25" customHeight="1" x14ac:dyDescent="0.2">
      <c r="A94" s="13"/>
      <c r="B94" s="70"/>
      <c r="C94" s="68" t="s">
        <v>546</v>
      </c>
      <c r="D94" s="73" t="s">
        <v>106</v>
      </c>
      <c r="E94" s="12">
        <v>44666</v>
      </c>
      <c r="F94" s="71" t="s">
        <v>433</v>
      </c>
      <c r="G94" s="12">
        <v>44672</v>
      </c>
      <c r="H94" s="72" t="s">
        <v>434</v>
      </c>
      <c r="I94" s="15">
        <v>52</v>
      </c>
      <c r="J94" s="15">
        <v>36</v>
      </c>
      <c r="K94" s="15">
        <v>26</v>
      </c>
      <c r="L94" s="15">
        <v>18</v>
      </c>
      <c r="M94" s="76">
        <v>12.167999999999999</v>
      </c>
      <c r="N94" s="92">
        <v>18</v>
      </c>
      <c r="O94" s="59">
        <v>2530</v>
      </c>
      <c r="P94" s="60">
        <f>Table2245789101123456789101112131415[[#This Row],[PEMBULATAN]]*O94</f>
        <v>45540</v>
      </c>
      <c r="Q94" s="124"/>
    </row>
    <row r="95" spans="1:17" ht="26.25" customHeight="1" x14ac:dyDescent="0.2">
      <c r="A95" s="13"/>
      <c r="B95" s="70"/>
      <c r="C95" s="68" t="s">
        <v>547</v>
      </c>
      <c r="D95" s="73" t="s">
        <v>106</v>
      </c>
      <c r="E95" s="12">
        <v>44666</v>
      </c>
      <c r="F95" s="71" t="s">
        <v>433</v>
      </c>
      <c r="G95" s="12">
        <v>44672</v>
      </c>
      <c r="H95" s="72" t="s">
        <v>434</v>
      </c>
      <c r="I95" s="15">
        <v>45</v>
      </c>
      <c r="J95" s="15">
        <v>34</v>
      </c>
      <c r="K95" s="15">
        <v>21</v>
      </c>
      <c r="L95" s="15">
        <v>3</v>
      </c>
      <c r="M95" s="76">
        <v>8.0325000000000006</v>
      </c>
      <c r="N95" s="92">
        <v>8.0325000000000006</v>
      </c>
      <c r="O95" s="59">
        <v>2530</v>
      </c>
      <c r="P95" s="60">
        <f>Table2245789101123456789101112131415[[#This Row],[PEMBULATAN]]*O95</f>
        <v>20322.225000000002</v>
      </c>
      <c r="Q95" s="124"/>
    </row>
    <row r="96" spans="1:17" ht="26.25" customHeight="1" x14ac:dyDescent="0.2">
      <c r="A96" s="78"/>
      <c r="B96" s="69" t="s">
        <v>548</v>
      </c>
      <c r="C96" s="68" t="s">
        <v>549</v>
      </c>
      <c r="D96" s="73" t="s">
        <v>106</v>
      </c>
      <c r="E96" s="12">
        <v>44666</v>
      </c>
      <c r="F96" s="71" t="s">
        <v>433</v>
      </c>
      <c r="G96" s="12">
        <v>44672</v>
      </c>
      <c r="H96" s="72" t="s">
        <v>434</v>
      </c>
      <c r="I96" s="15">
        <v>62</v>
      </c>
      <c r="J96" s="15">
        <v>54</v>
      </c>
      <c r="K96" s="15">
        <v>22</v>
      </c>
      <c r="L96" s="15">
        <v>7</v>
      </c>
      <c r="M96" s="76">
        <v>18.414000000000001</v>
      </c>
      <c r="N96" s="92">
        <v>19</v>
      </c>
      <c r="O96" s="59">
        <v>2530</v>
      </c>
      <c r="P96" s="60">
        <f>Table2245789101123456789101112131415[[#This Row],[PEMBULATAN]]*O96</f>
        <v>48070</v>
      </c>
      <c r="Q96" s="124"/>
    </row>
    <row r="97" spans="1:17" ht="26.25" customHeight="1" x14ac:dyDescent="0.2">
      <c r="A97" s="13"/>
      <c r="B97" s="70"/>
      <c r="C97" s="68" t="s">
        <v>550</v>
      </c>
      <c r="D97" s="73" t="s">
        <v>106</v>
      </c>
      <c r="E97" s="12">
        <v>44666</v>
      </c>
      <c r="F97" s="71" t="s">
        <v>433</v>
      </c>
      <c r="G97" s="12">
        <v>44672</v>
      </c>
      <c r="H97" s="72" t="s">
        <v>434</v>
      </c>
      <c r="I97" s="15">
        <v>48</v>
      </c>
      <c r="J97" s="15">
        <v>40</v>
      </c>
      <c r="K97" s="15">
        <v>22</v>
      </c>
      <c r="L97" s="15">
        <v>7</v>
      </c>
      <c r="M97" s="76">
        <v>10.56</v>
      </c>
      <c r="N97" s="92">
        <v>11</v>
      </c>
      <c r="O97" s="59">
        <v>2530</v>
      </c>
      <c r="P97" s="60">
        <f>Table2245789101123456789101112131415[[#This Row],[PEMBULATAN]]*O97</f>
        <v>27830</v>
      </c>
      <c r="Q97" s="124"/>
    </row>
    <row r="98" spans="1:17" ht="26.25" customHeight="1" x14ac:dyDescent="0.2">
      <c r="A98" s="13"/>
      <c r="B98" s="70"/>
      <c r="C98" s="68" t="s">
        <v>551</v>
      </c>
      <c r="D98" s="73" t="s">
        <v>106</v>
      </c>
      <c r="E98" s="12">
        <v>44666</v>
      </c>
      <c r="F98" s="71" t="s">
        <v>433</v>
      </c>
      <c r="G98" s="12">
        <v>44672</v>
      </c>
      <c r="H98" s="72" t="s">
        <v>434</v>
      </c>
      <c r="I98" s="15">
        <v>40</v>
      </c>
      <c r="J98" s="15">
        <v>38</v>
      </c>
      <c r="K98" s="15">
        <v>20</v>
      </c>
      <c r="L98" s="15">
        <v>7</v>
      </c>
      <c r="M98" s="76">
        <v>7.6</v>
      </c>
      <c r="N98" s="92">
        <v>8</v>
      </c>
      <c r="O98" s="59">
        <v>2530</v>
      </c>
      <c r="P98" s="60">
        <f>Table2245789101123456789101112131415[[#This Row],[PEMBULATAN]]*O98</f>
        <v>20240</v>
      </c>
      <c r="Q98" s="124"/>
    </row>
    <row r="99" spans="1:17" ht="26.25" customHeight="1" x14ac:dyDescent="0.2">
      <c r="A99" s="13"/>
      <c r="B99" s="70"/>
      <c r="C99" s="68" t="s">
        <v>552</v>
      </c>
      <c r="D99" s="73" t="s">
        <v>106</v>
      </c>
      <c r="E99" s="12">
        <v>44666</v>
      </c>
      <c r="F99" s="71" t="s">
        <v>433</v>
      </c>
      <c r="G99" s="12">
        <v>44672</v>
      </c>
      <c r="H99" s="72" t="s">
        <v>434</v>
      </c>
      <c r="I99" s="15">
        <v>52</v>
      </c>
      <c r="J99" s="15">
        <v>46</v>
      </c>
      <c r="K99" s="15">
        <v>30</v>
      </c>
      <c r="L99" s="15">
        <v>15</v>
      </c>
      <c r="M99" s="76">
        <v>17.940000000000001</v>
      </c>
      <c r="N99" s="92">
        <v>18</v>
      </c>
      <c r="O99" s="59">
        <v>2530</v>
      </c>
      <c r="P99" s="60">
        <f>Table2245789101123456789101112131415[[#This Row],[PEMBULATAN]]*O99</f>
        <v>45540</v>
      </c>
      <c r="Q99" s="124"/>
    </row>
    <row r="100" spans="1:17" ht="26.25" customHeight="1" x14ac:dyDescent="0.2">
      <c r="A100" s="13"/>
      <c r="B100" s="70"/>
      <c r="C100" s="68" t="s">
        <v>553</v>
      </c>
      <c r="D100" s="73" t="s">
        <v>106</v>
      </c>
      <c r="E100" s="12">
        <v>44666</v>
      </c>
      <c r="F100" s="71" t="s">
        <v>433</v>
      </c>
      <c r="G100" s="12">
        <v>44672</v>
      </c>
      <c r="H100" s="72" t="s">
        <v>434</v>
      </c>
      <c r="I100" s="15">
        <v>62</v>
      </c>
      <c r="J100" s="15">
        <v>50</v>
      </c>
      <c r="K100" s="15">
        <v>22</v>
      </c>
      <c r="L100" s="15">
        <v>3</v>
      </c>
      <c r="M100" s="76">
        <v>17.05</v>
      </c>
      <c r="N100" s="92">
        <v>17.05</v>
      </c>
      <c r="O100" s="59">
        <v>2530</v>
      </c>
      <c r="P100" s="60">
        <f>Table2245789101123456789101112131415[[#This Row],[PEMBULATAN]]*O100</f>
        <v>43136.5</v>
      </c>
      <c r="Q100" s="124"/>
    </row>
    <row r="101" spans="1:17" ht="26.25" customHeight="1" x14ac:dyDescent="0.2">
      <c r="A101" s="13"/>
      <c r="B101" s="70"/>
      <c r="C101" s="68" t="s">
        <v>554</v>
      </c>
      <c r="D101" s="73" t="s">
        <v>106</v>
      </c>
      <c r="E101" s="12">
        <v>44666</v>
      </c>
      <c r="F101" s="71" t="s">
        <v>433</v>
      </c>
      <c r="G101" s="12">
        <v>44672</v>
      </c>
      <c r="H101" s="72" t="s">
        <v>434</v>
      </c>
      <c r="I101" s="15">
        <v>112</v>
      </c>
      <c r="J101" s="15">
        <v>57</v>
      </c>
      <c r="K101" s="15">
        <v>12</v>
      </c>
      <c r="L101" s="15">
        <v>26</v>
      </c>
      <c r="M101" s="76">
        <v>19.152000000000001</v>
      </c>
      <c r="N101" s="92">
        <v>26</v>
      </c>
      <c r="O101" s="59">
        <v>2530</v>
      </c>
      <c r="P101" s="60">
        <f>Table2245789101123456789101112131415[[#This Row],[PEMBULATAN]]*O101</f>
        <v>65780</v>
      </c>
      <c r="Q101" s="124"/>
    </row>
    <row r="102" spans="1:17" ht="26.25" customHeight="1" x14ac:dyDescent="0.2">
      <c r="A102" s="13"/>
      <c r="B102" s="70"/>
      <c r="C102" s="68" t="s">
        <v>555</v>
      </c>
      <c r="D102" s="73" t="s">
        <v>106</v>
      </c>
      <c r="E102" s="12">
        <v>44666</v>
      </c>
      <c r="F102" s="71" t="s">
        <v>433</v>
      </c>
      <c r="G102" s="12">
        <v>44672</v>
      </c>
      <c r="H102" s="72" t="s">
        <v>434</v>
      </c>
      <c r="I102" s="15">
        <v>25</v>
      </c>
      <c r="J102" s="15">
        <v>14</v>
      </c>
      <c r="K102" s="15">
        <v>6</v>
      </c>
      <c r="L102" s="15">
        <v>1</v>
      </c>
      <c r="M102" s="76">
        <v>0.52500000000000002</v>
      </c>
      <c r="N102" s="92">
        <v>1</v>
      </c>
      <c r="O102" s="59">
        <v>2530</v>
      </c>
      <c r="P102" s="60">
        <f>Table2245789101123456789101112131415[[#This Row],[PEMBULATAN]]*O102</f>
        <v>2530</v>
      </c>
      <c r="Q102" s="124"/>
    </row>
    <row r="103" spans="1:17" ht="26.25" customHeight="1" x14ac:dyDescent="0.2">
      <c r="A103" s="13"/>
      <c r="B103" s="70"/>
      <c r="C103" s="68" t="s">
        <v>556</v>
      </c>
      <c r="D103" s="73" t="s">
        <v>106</v>
      </c>
      <c r="E103" s="12">
        <v>44666</v>
      </c>
      <c r="F103" s="71" t="s">
        <v>433</v>
      </c>
      <c r="G103" s="12">
        <v>44672</v>
      </c>
      <c r="H103" s="72" t="s">
        <v>434</v>
      </c>
      <c r="I103" s="15">
        <v>70</v>
      </c>
      <c r="J103" s="15">
        <v>52</v>
      </c>
      <c r="K103" s="15">
        <v>32</v>
      </c>
      <c r="L103" s="15">
        <v>17</v>
      </c>
      <c r="M103" s="76">
        <v>29.12</v>
      </c>
      <c r="N103" s="92">
        <v>29.12</v>
      </c>
      <c r="O103" s="59">
        <v>2530</v>
      </c>
      <c r="P103" s="60">
        <f>Table2245789101123456789101112131415[[#This Row],[PEMBULATAN]]*O103</f>
        <v>73673.600000000006</v>
      </c>
      <c r="Q103" s="124"/>
    </row>
    <row r="104" spans="1:17" ht="26.25" customHeight="1" x14ac:dyDescent="0.2">
      <c r="A104" s="13"/>
      <c r="B104" s="70"/>
      <c r="C104" s="68" t="s">
        <v>557</v>
      </c>
      <c r="D104" s="73" t="s">
        <v>106</v>
      </c>
      <c r="E104" s="12">
        <v>44666</v>
      </c>
      <c r="F104" s="71" t="s">
        <v>433</v>
      </c>
      <c r="G104" s="12">
        <v>44672</v>
      </c>
      <c r="H104" s="72" t="s">
        <v>434</v>
      </c>
      <c r="I104" s="15">
        <v>95</v>
      </c>
      <c r="J104" s="15">
        <v>53</v>
      </c>
      <c r="K104" s="15">
        <v>53</v>
      </c>
      <c r="L104" s="15">
        <v>33</v>
      </c>
      <c r="M104" s="76">
        <v>66.713750000000005</v>
      </c>
      <c r="N104" s="92">
        <v>67</v>
      </c>
      <c r="O104" s="59">
        <v>2530</v>
      </c>
      <c r="P104" s="60">
        <f>Table2245789101123456789101112131415[[#This Row],[PEMBULATAN]]*O104</f>
        <v>169510</v>
      </c>
      <c r="Q104" s="124"/>
    </row>
    <row r="105" spans="1:17" ht="26.25" customHeight="1" x14ac:dyDescent="0.2">
      <c r="A105" s="78"/>
      <c r="B105" s="69" t="s">
        <v>558</v>
      </c>
      <c r="C105" s="68" t="s">
        <v>559</v>
      </c>
      <c r="D105" s="73" t="s">
        <v>106</v>
      </c>
      <c r="E105" s="12">
        <v>44666</v>
      </c>
      <c r="F105" s="71" t="s">
        <v>433</v>
      </c>
      <c r="G105" s="12">
        <v>44672</v>
      </c>
      <c r="H105" s="72" t="s">
        <v>434</v>
      </c>
      <c r="I105" s="15">
        <v>65</v>
      </c>
      <c r="J105" s="15">
        <v>42</v>
      </c>
      <c r="K105" s="15">
        <v>23</v>
      </c>
      <c r="L105" s="15">
        <v>10</v>
      </c>
      <c r="M105" s="76">
        <v>15.6975</v>
      </c>
      <c r="N105" s="92">
        <v>16</v>
      </c>
      <c r="O105" s="59">
        <v>2530</v>
      </c>
      <c r="P105" s="60">
        <f>Table2245789101123456789101112131415[[#This Row],[PEMBULATAN]]*O105</f>
        <v>40480</v>
      </c>
      <c r="Q105" s="124"/>
    </row>
    <row r="106" spans="1:17" ht="26.25" customHeight="1" x14ac:dyDescent="0.2">
      <c r="A106" s="13"/>
      <c r="B106" s="70"/>
      <c r="C106" s="68" t="s">
        <v>560</v>
      </c>
      <c r="D106" s="73" t="s">
        <v>106</v>
      </c>
      <c r="E106" s="12">
        <v>44666</v>
      </c>
      <c r="F106" s="71" t="s">
        <v>433</v>
      </c>
      <c r="G106" s="12">
        <v>44672</v>
      </c>
      <c r="H106" s="72" t="s">
        <v>434</v>
      </c>
      <c r="I106" s="15">
        <v>46</v>
      </c>
      <c r="J106" s="15">
        <v>46</v>
      </c>
      <c r="K106" s="15">
        <v>40</v>
      </c>
      <c r="L106" s="15">
        <v>14</v>
      </c>
      <c r="M106" s="76">
        <v>21.16</v>
      </c>
      <c r="N106" s="92">
        <v>21.16</v>
      </c>
      <c r="O106" s="59">
        <v>2530</v>
      </c>
      <c r="P106" s="60">
        <f>Table2245789101123456789101112131415[[#This Row],[PEMBULATAN]]*O106</f>
        <v>53534.8</v>
      </c>
      <c r="Q106" s="124"/>
    </row>
    <row r="107" spans="1:17" ht="22.5" customHeight="1" x14ac:dyDescent="0.2">
      <c r="A107" s="118" t="s">
        <v>30</v>
      </c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20"/>
      <c r="M107" s="74">
        <f>SUBTOTAL(109,Table2245789101123456789101112131415[KG VOLUME])</f>
        <v>2103.0159999999992</v>
      </c>
      <c r="N107" s="63">
        <f>SUM(N3:N106)</f>
        <v>2180.0809999999997</v>
      </c>
      <c r="O107" s="121">
        <f>SUM(P3:P106)</f>
        <v>5515604.9299999988</v>
      </c>
      <c r="P107" s="122"/>
    </row>
    <row r="108" spans="1:17" ht="18" customHeight="1" x14ac:dyDescent="0.2">
      <c r="A108" s="81"/>
      <c r="B108" s="53" t="s">
        <v>41</v>
      </c>
      <c r="C108" s="52"/>
      <c r="D108" s="54" t="s">
        <v>42</v>
      </c>
      <c r="E108" s="81"/>
      <c r="F108" s="81"/>
      <c r="G108" s="81"/>
      <c r="H108" s="81"/>
      <c r="I108" s="81"/>
      <c r="J108" s="81"/>
      <c r="K108" s="81"/>
      <c r="L108" s="81"/>
      <c r="M108" s="82"/>
      <c r="N108" s="83" t="s">
        <v>50</v>
      </c>
      <c r="O108" s="84"/>
      <c r="P108" s="84">
        <f>O107*10%</f>
        <v>551560.4929999999</v>
      </c>
    </row>
    <row r="109" spans="1:17" ht="18" customHeight="1" thickBot="1" x14ac:dyDescent="0.25">
      <c r="A109" s="81"/>
      <c r="B109" s="53"/>
      <c r="C109" s="52"/>
      <c r="D109" s="54"/>
      <c r="E109" s="81"/>
      <c r="F109" s="81"/>
      <c r="G109" s="81"/>
      <c r="H109" s="81"/>
      <c r="I109" s="81"/>
      <c r="J109" s="81"/>
      <c r="K109" s="81"/>
      <c r="L109" s="81"/>
      <c r="M109" s="82"/>
      <c r="N109" s="85" t="s">
        <v>51</v>
      </c>
      <c r="O109" s="86"/>
      <c r="P109" s="86">
        <f>O107-P108</f>
        <v>4964044.436999999</v>
      </c>
    </row>
    <row r="110" spans="1:17" ht="18" customHeight="1" x14ac:dyDescent="0.2">
      <c r="A110" s="10"/>
      <c r="H110" s="58"/>
      <c r="N110" s="57" t="s">
        <v>56</v>
      </c>
      <c r="P110" s="64">
        <f>P109*1.1%</f>
        <v>54604.488806999994</v>
      </c>
    </row>
    <row r="111" spans="1:17" ht="18" customHeight="1" thickBot="1" x14ac:dyDescent="0.25">
      <c r="A111" s="10"/>
      <c r="H111" s="58"/>
      <c r="N111" s="57" t="s">
        <v>52</v>
      </c>
      <c r="P111" s="66">
        <f>P109*2%</f>
        <v>99280.88873999998</v>
      </c>
    </row>
    <row r="112" spans="1:17" ht="18" customHeight="1" x14ac:dyDescent="0.2">
      <c r="A112" s="10"/>
      <c r="H112" s="58"/>
      <c r="N112" s="61" t="s">
        <v>31</v>
      </c>
      <c r="O112" s="62"/>
      <c r="P112" s="65">
        <f>P109+P110-P111</f>
        <v>4919368.0370669989</v>
      </c>
    </row>
    <row r="114" spans="1:16" x14ac:dyDescent="0.2">
      <c r="A114" s="10"/>
      <c r="H114" s="58"/>
      <c r="P114" s="66"/>
    </row>
    <row r="115" spans="1:16" x14ac:dyDescent="0.2">
      <c r="A115" s="10"/>
      <c r="H115" s="58"/>
      <c r="O115" s="55"/>
      <c r="P115" s="66"/>
    </row>
    <row r="116" spans="1:16" s="3" customFormat="1" x14ac:dyDescent="0.25">
      <c r="A116" s="10"/>
      <c r="B116" s="2"/>
      <c r="C116" s="2"/>
      <c r="E116" s="11"/>
      <c r="H116" s="58"/>
      <c r="N116" s="14"/>
      <c r="O116" s="14"/>
      <c r="P116" s="14"/>
    </row>
    <row r="117" spans="1:16" s="3" customFormat="1" x14ac:dyDescent="0.25">
      <c r="A117" s="10"/>
      <c r="B117" s="2"/>
      <c r="C117" s="2"/>
      <c r="E117" s="11"/>
      <c r="H117" s="58"/>
      <c r="N117" s="14"/>
      <c r="O117" s="14"/>
      <c r="P117" s="14"/>
    </row>
    <row r="118" spans="1:16" s="3" customFormat="1" x14ac:dyDescent="0.25">
      <c r="A118" s="10"/>
      <c r="B118" s="2"/>
      <c r="C118" s="2"/>
      <c r="E118" s="11"/>
      <c r="H118" s="58"/>
      <c r="N118" s="14"/>
      <c r="O118" s="14"/>
      <c r="P118" s="14"/>
    </row>
    <row r="119" spans="1:16" s="3" customFormat="1" x14ac:dyDescent="0.25">
      <c r="A119" s="10"/>
      <c r="B119" s="2"/>
      <c r="C119" s="2"/>
      <c r="E119" s="11"/>
      <c r="H119" s="58"/>
      <c r="N119" s="14"/>
      <c r="O119" s="14"/>
      <c r="P119" s="14"/>
    </row>
    <row r="120" spans="1:16" s="3" customFormat="1" x14ac:dyDescent="0.25">
      <c r="A120" s="10"/>
      <c r="B120" s="2"/>
      <c r="C120" s="2"/>
      <c r="E120" s="11"/>
      <c r="H120" s="58"/>
      <c r="N120" s="14"/>
      <c r="O120" s="14"/>
      <c r="P120" s="14"/>
    </row>
    <row r="121" spans="1:16" s="3" customFormat="1" x14ac:dyDescent="0.25">
      <c r="A121" s="10"/>
      <c r="B121" s="2"/>
      <c r="C121" s="2"/>
      <c r="E121" s="11"/>
      <c r="H121" s="58"/>
      <c r="N121" s="14"/>
      <c r="O121" s="14"/>
      <c r="P121" s="14"/>
    </row>
    <row r="122" spans="1:16" s="3" customFormat="1" x14ac:dyDescent="0.25">
      <c r="A122" s="10"/>
      <c r="B122" s="2"/>
      <c r="C122" s="2"/>
      <c r="E122" s="11"/>
      <c r="H122" s="58"/>
      <c r="N122" s="14"/>
      <c r="O122" s="14"/>
      <c r="P122" s="14"/>
    </row>
    <row r="123" spans="1:16" s="3" customFormat="1" x14ac:dyDescent="0.25">
      <c r="A123" s="10"/>
      <c r="B123" s="2"/>
      <c r="C123" s="2"/>
      <c r="E123" s="11"/>
      <c r="H123" s="58"/>
      <c r="N123" s="14"/>
      <c r="O123" s="14"/>
      <c r="P123" s="14"/>
    </row>
    <row r="124" spans="1:16" s="3" customFormat="1" x14ac:dyDescent="0.25">
      <c r="A124" s="10"/>
      <c r="B124" s="2"/>
      <c r="C124" s="2"/>
      <c r="E124" s="11"/>
      <c r="H124" s="58"/>
      <c r="N124" s="14"/>
      <c r="O124" s="14"/>
      <c r="P124" s="14"/>
    </row>
    <row r="125" spans="1:16" s="3" customFormat="1" x14ac:dyDescent="0.25">
      <c r="A125" s="10"/>
      <c r="B125" s="2"/>
      <c r="C125" s="2"/>
      <c r="E125" s="11"/>
      <c r="H125" s="58"/>
      <c r="N125" s="14"/>
      <c r="O125" s="14"/>
      <c r="P125" s="14"/>
    </row>
    <row r="126" spans="1:16" s="3" customFormat="1" x14ac:dyDescent="0.25">
      <c r="A126" s="10"/>
      <c r="B126" s="2"/>
      <c r="C126" s="2"/>
      <c r="E126" s="11"/>
      <c r="H126" s="58"/>
      <c r="N126" s="14"/>
      <c r="O126" s="14"/>
      <c r="P126" s="14"/>
    </row>
    <row r="127" spans="1:16" s="3" customFormat="1" x14ac:dyDescent="0.25">
      <c r="A127" s="10"/>
      <c r="B127" s="2"/>
      <c r="C127" s="2"/>
      <c r="E127" s="11"/>
      <c r="H127" s="58"/>
      <c r="N127" s="14"/>
      <c r="O127" s="14"/>
      <c r="P127" s="14"/>
    </row>
  </sheetData>
  <mergeCells count="3">
    <mergeCell ref="A107:L107"/>
    <mergeCell ref="O107:P107"/>
    <mergeCell ref="Q3:Q106"/>
  </mergeCells>
  <conditionalFormatting sqref="B3:B106">
    <cfRule type="duplicateValues" dxfId="36" priority="8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5703125" style="2" customWidth="1"/>
    <col min="4" max="4" width="7.7109375" style="3" customWidth="1"/>
    <col min="5" max="5" width="7.5703125" style="11" customWidth="1"/>
    <col min="6" max="6" width="8.140625" style="3" customWidth="1"/>
    <col min="7" max="7" width="7.42578125" style="3" customWidth="1"/>
    <col min="8" max="8" width="11.7109375" style="6" customWidth="1"/>
    <col min="9" max="9" width="3.5703125" style="3" customWidth="1"/>
    <col min="10" max="11" width="3.710937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404789</v>
      </c>
      <c r="B3" s="69" t="s">
        <v>562</v>
      </c>
      <c r="C3" s="8" t="s">
        <v>563</v>
      </c>
      <c r="D3" s="71" t="s">
        <v>106</v>
      </c>
      <c r="E3" s="12">
        <v>44666</v>
      </c>
      <c r="F3" s="71" t="s">
        <v>433</v>
      </c>
      <c r="G3" s="12">
        <v>44672</v>
      </c>
      <c r="H3" s="9" t="s">
        <v>434</v>
      </c>
      <c r="I3" s="1">
        <v>96</v>
      </c>
      <c r="J3" s="1">
        <v>65</v>
      </c>
      <c r="K3" s="1">
        <v>30</v>
      </c>
      <c r="L3" s="1">
        <v>32</v>
      </c>
      <c r="M3" s="75">
        <v>46.8</v>
      </c>
      <c r="N3" s="7">
        <v>47</v>
      </c>
      <c r="O3" s="59">
        <v>2530</v>
      </c>
      <c r="P3" s="60">
        <f>Table224578910112345678910111213141516[[#This Row],[PEMBULATAN]]*O3</f>
        <v>118910</v>
      </c>
      <c r="Q3" s="95">
        <v>1</v>
      </c>
    </row>
    <row r="4" spans="1:17" ht="22.5" customHeight="1" x14ac:dyDescent="0.2">
      <c r="A4" s="118" t="s">
        <v>30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0"/>
      <c r="M4" s="74">
        <f>SUBTOTAL(109,Table224578910112345678910111213141516[KG VOLUME])</f>
        <v>46.8</v>
      </c>
      <c r="N4" s="63">
        <f>SUM(N3:N3)</f>
        <v>47</v>
      </c>
      <c r="O4" s="121">
        <f>SUM(P3:P3)</f>
        <v>118910</v>
      </c>
      <c r="P4" s="122"/>
    </row>
    <row r="5" spans="1:17" ht="18" customHeight="1" x14ac:dyDescent="0.2">
      <c r="A5" s="81"/>
      <c r="B5" s="53" t="s">
        <v>41</v>
      </c>
      <c r="C5" s="52"/>
      <c r="D5" s="54" t="s">
        <v>42</v>
      </c>
      <c r="E5" s="81"/>
      <c r="F5" s="81"/>
      <c r="G5" s="81"/>
      <c r="H5" s="81"/>
      <c r="I5" s="81"/>
      <c r="J5" s="81"/>
      <c r="K5" s="81"/>
      <c r="L5" s="81"/>
      <c r="M5" s="82"/>
      <c r="N5" s="83" t="s">
        <v>50</v>
      </c>
      <c r="O5" s="84"/>
      <c r="P5" s="84">
        <f>O4*10%</f>
        <v>11891</v>
      </c>
    </row>
    <row r="6" spans="1:17" ht="18" customHeight="1" thickBot="1" x14ac:dyDescent="0.25">
      <c r="A6" s="81"/>
      <c r="B6" s="53"/>
      <c r="C6" s="52"/>
      <c r="D6" s="54"/>
      <c r="E6" s="81"/>
      <c r="F6" s="81"/>
      <c r="G6" s="81"/>
      <c r="H6" s="81"/>
      <c r="I6" s="81"/>
      <c r="J6" s="81"/>
      <c r="K6" s="81"/>
      <c r="L6" s="81"/>
      <c r="M6" s="82"/>
      <c r="N6" s="85" t="s">
        <v>51</v>
      </c>
      <c r="O6" s="86"/>
      <c r="P6" s="86">
        <f>O4-P5</f>
        <v>107019</v>
      </c>
    </row>
    <row r="7" spans="1:17" ht="18" customHeight="1" x14ac:dyDescent="0.2">
      <c r="A7" s="10"/>
      <c r="H7" s="58"/>
      <c r="N7" s="57" t="s">
        <v>56</v>
      </c>
      <c r="P7" s="64">
        <f>P6*1.1%</f>
        <v>1177.2090000000001</v>
      </c>
    </row>
    <row r="8" spans="1:17" ht="18" customHeight="1" thickBot="1" x14ac:dyDescent="0.25">
      <c r="A8" s="10"/>
      <c r="H8" s="58"/>
      <c r="N8" s="57" t="s">
        <v>52</v>
      </c>
      <c r="P8" s="66">
        <f>P6*2%</f>
        <v>2140.38</v>
      </c>
    </row>
    <row r="9" spans="1:17" ht="18" customHeight="1" x14ac:dyDescent="0.2">
      <c r="A9" s="10"/>
      <c r="H9" s="58"/>
      <c r="N9" s="61" t="s">
        <v>31</v>
      </c>
      <c r="O9" s="62"/>
      <c r="P9" s="65">
        <f>P6+P7-P8</f>
        <v>106055.829</v>
      </c>
    </row>
    <row r="11" spans="1:17" x14ac:dyDescent="0.2">
      <c r="A11" s="10"/>
      <c r="H11" s="58"/>
      <c r="P11" s="66"/>
    </row>
    <row r="12" spans="1:17" x14ac:dyDescent="0.2">
      <c r="A12" s="10"/>
      <c r="H12" s="58"/>
      <c r="O12" s="55"/>
      <c r="P12" s="66"/>
    </row>
    <row r="13" spans="1:17" s="3" customFormat="1" x14ac:dyDescent="0.25">
      <c r="A13" s="10"/>
      <c r="B13" s="2"/>
      <c r="C13" s="2"/>
      <c r="E13" s="11"/>
      <c r="H13" s="58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58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8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8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8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8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8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8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8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8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8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8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35" priority="8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Q46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P25" sqref="P2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140625" style="3" customWidth="1"/>
    <col min="7" max="7" width="7.5703125" style="3" customWidth="1"/>
    <col min="8" max="8" width="11.71093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405518</v>
      </c>
      <c r="B3" s="69" t="s">
        <v>564</v>
      </c>
      <c r="C3" s="8" t="s">
        <v>565</v>
      </c>
      <c r="D3" s="71" t="s">
        <v>106</v>
      </c>
      <c r="E3" s="12">
        <v>44667</v>
      </c>
      <c r="F3" s="71" t="s">
        <v>433</v>
      </c>
      <c r="G3" s="12">
        <v>44672</v>
      </c>
      <c r="H3" s="9" t="s">
        <v>434</v>
      </c>
      <c r="I3" s="1">
        <v>210</v>
      </c>
      <c r="J3" s="1">
        <v>27</v>
      </c>
      <c r="K3" s="1">
        <v>28</v>
      </c>
      <c r="L3" s="1">
        <v>23</v>
      </c>
      <c r="M3" s="75">
        <v>39.69</v>
      </c>
      <c r="N3" s="7">
        <v>40</v>
      </c>
      <c r="O3" s="59">
        <v>2530</v>
      </c>
      <c r="P3" s="60">
        <f>Table22457891011234567891011121314151617[[#This Row],[PEMBULATAN]]*O3</f>
        <v>101200</v>
      </c>
      <c r="Q3" s="123">
        <v>23</v>
      </c>
    </row>
    <row r="4" spans="1:17" ht="26.25" customHeight="1" x14ac:dyDescent="0.2">
      <c r="A4" s="13"/>
      <c r="B4" s="70"/>
      <c r="C4" s="68" t="s">
        <v>566</v>
      </c>
      <c r="D4" s="73" t="s">
        <v>106</v>
      </c>
      <c r="E4" s="12">
        <v>44667</v>
      </c>
      <c r="F4" s="71" t="s">
        <v>433</v>
      </c>
      <c r="G4" s="12">
        <v>44672</v>
      </c>
      <c r="H4" s="72" t="s">
        <v>434</v>
      </c>
      <c r="I4" s="15">
        <v>54</v>
      </c>
      <c r="J4" s="15">
        <v>37</v>
      </c>
      <c r="K4" s="15">
        <v>27</v>
      </c>
      <c r="L4" s="15">
        <v>5</v>
      </c>
      <c r="M4" s="76">
        <v>13.486499999999999</v>
      </c>
      <c r="N4" s="67">
        <v>14</v>
      </c>
      <c r="O4" s="59">
        <v>2530</v>
      </c>
      <c r="P4" s="60">
        <f>Table22457891011234567891011121314151617[[#This Row],[PEMBULATAN]]*O4</f>
        <v>35420</v>
      </c>
      <c r="Q4" s="124"/>
    </row>
    <row r="5" spans="1:17" ht="26.25" customHeight="1" x14ac:dyDescent="0.2">
      <c r="A5" s="13"/>
      <c r="B5" s="70"/>
      <c r="C5" s="68" t="s">
        <v>567</v>
      </c>
      <c r="D5" s="73" t="s">
        <v>106</v>
      </c>
      <c r="E5" s="12">
        <v>44667</v>
      </c>
      <c r="F5" s="71" t="s">
        <v>433</v>
      </c>
      <c r="G5" s="12">
        <v>44672</v>
      </c>
      <c r="H5" s="72" t="s">
        <v>434</v>
      </c>
      <c r="I5" s="15">
        <v>29</v>
      </c>
      <c r="J5" s="15">
        <v>23</v>
      </c>
      <c r="K5" s="15">
        <v>12</v>
      </c>
      <c r="L5" s="15">
        <v>1</v>
      </c>
      <c r="M5" s="76">
        <v>2.0009999999999999</v>
      </c>
      <c r="N5" s="92">
        <v>2.0009999999999999</v>
      </c>
      <c r="O5" s="59">
        <v>2530</v>
      </c>
      <c r="P5" s="60">
        <f>Table22457891011234567891011121314151617[[#This Row],[PEMBULATAN]]*O5</f>
        <v>5062.53</v>
      </c>
      <c r="Q5" s="124"/>
    </row>
    <row r="6" spans="1:17" ht="26.25" customHeight="1" x14ac:dyDescent="0.2">
      <c r="A6" s="13"/>
      <c r="B6" s="70"/>
      <c r="C6" s="68" t="s">
        <v>568</v>
      </c>
      <c r="D6" s="73" t="s">
        <v>106</v>
      </c>
      <c r="E6" s="12">
        <v>44667</v>
      </c>
      <c r="F6" s="71" t="s">
        <v>433</v>
      </c>
      <c r="G6" s="12">
        <v>44672</v>
      </c>
      <c r="H6" s="72" t="s">
        <v>434</v>
      </c>
      <c r="I6" s="15">
        <v>17</v>
      </c>
      <c r="J6" s="15">
        <v>12</v>
      </c>
      <c r="K6" s="15">
        <v>5</v>
      </c>
      <c r="L6" s="15">
        <v>1</v>
      </c>
      <c r="M6" s="76">
        <v>0.255</v>
      </c>
      <c r="N6" s="92">
        <v>1</v>
      </c>
      <c r="O6" s="59">
        <v>2530</v>
      </c>
      <c r="P6" s="60">
        <f>Table22457891011234567891011121314151617[[#This Row],[PEMBULATAN]]*O6</f>
        <v>2530</v>
      </c>
      <c r="Q6" s="124"/>
    </row>
    <row r="7" spans="1:17" ht="26.25" customHeight="1" x14ac:dyDescent="0.2">
      <c r="A7" s="13"/>
      <c r="B7" s="70"/>
      <c r="C7" s="68" t="s">
        <v>569</v>
      </c>
      <c r="D7" s="73" t="s">
        <v>106</v>
      </c>
      <c r="E7" s="12">
        <v>44667</v>
      </c>
      <c r="F7" s="71" t="s">
        <v>433</v>
      </c>
      <c r="G7" s="12">
        <v>44672</v>
      </c>
      <c r="H7" s="72" t="s">
        <v>434</v>
      </c>
      <c r="I7" s="15">
        <v>74</v>
      </c>
      <c r="J7" s="15">
        <v>45</v>
      </c>
      <c r="K7" s="15">
        <v>35</v>
      </c>
      <c r="L7" s="15">
        <v>22</v>
      </c>
      <c r="M7" s="76">
        <v>29.137499999999999</v>
      </c>
      <c r="N7" s="92">
        <v>29.137499999999999</v>
      </c>
      <c r="O7" s="59">
        <v>2530</v>
      </c>
      <c r="P7" s="60">
        <f>Table22457891011234567891011121314151617[[#This Row],[PEMBULATAN]]*O7</f>
        <v>73717.875</v>
      </c>
      <c r="Q7" s="124"/>
    </row>
    <row r="8" spans="1:17" ht="26.25" customHeight="1" x14ac:dyDescent="0.2">
      <c r="A8" s="13"/>
      <c r="B8" s="70"/>
      <c r="C8" s="68" t="s">
        <v>570</v>
      </c>
      <c r="D8" s="73" t="s">
        <v>106</v>
      </c>
      <c r="E8" s="12">
        <v>44667</v>
      </c>
      <c r="F8" s="71" t="s">
        <v>433</v>
      </c>
      <c r="G8" s="12">
        <v>44672</v>
      </c>
      <c r="H8" s="72" t="s">
        <v>434</v>
      </c>
      <c r="I8" s="15">
        <v>55</v>
      </c>
      <c r="J8" s="15">
        <v>37</v>
      </c>
      <c r="K8" s="15">
        <v>12</v>
      </c>
      <c r="L8" s="15">
        <v>3</v>
      </c>
      <c r="M8" s="76">
        <v>6.1050000000000004</v>
      </c>
      <c r="N8" s="92">
        <v>6.1050000000000004</v>
      </c>
      <c r="O8" s="59">
        <v>2530</v>
      </c>
      <c r="P8" s="60">
        <f>Table22457891011234567891011121314151617[[#This Row],[PEMBULATAN]]*O8</f>
        <v>15445.650000000001</v>
      </c>
      <c r="Q8" s="124"/>
    </row>
    <row r="9" spans="1:17" ht="26.25" customHeight="1" x14ac:dyDescent="0.2">
      <c r="A9" s="13"/>
      <c r="B9" s="70"/>
      <c r="C9" s="68" t="s">
        <v>571</v>
      </c>
      <c r="D9" s="73" t="s">
        <v>106</v>
      </c>
      <c r="E9" s="12">
        <v>44667</v>
      </c>
      <c r="F9" s="71" t="s">
        <v>433</v>
      </c>
      <c r="G9" s="12">
        <v>44672</v>
      </c>
      <c r="H9" s="72" t="s">
        <v>434</v>
      </c>
      <c r="I9" s="15">
        <v>52</v>
      </c>
      <c r="J9" s="15">
        <v>37</v>
      </c>
      <c r="K9" s="15">
        <v>24</v>
      </c>
      <c r="L9" s="15">
        <v>7</v>
      </c>
      <c r="M9" s="76">
        <v>11.544</v>
      </c>
      <c r="N9" s="92">
        <v>12</v>
      </c>
      <c r="O9" s="59">
        <v>2530</v>
      </c>
      <c r="P9" s="60">
        <f>Table22457891011234567891011121314151617[[#This Row],[PEMBULATAN]]*O9</f>
        <v>30360</v>
      </c>
      <c r="Q9" s="124"/>
    </row>
    <row r="10" spans="1:17" ht="26.25" customHeight="1" x14ac:dyDescent="0.2">
      <c r="A10" s="13"/>
      <c r="B10" s="70"/>
      <c r="C10" s="68" t="s">
        <v>572</v>
      </c>
      <c r="D10" s="73" t="s">
        <v>106</v>
      </c>
      <c r="E10" s="12">
        <v>44667</v>
      </c>
      <c r="F10" s="71" t="s">
        <v>433</v>
      </c>
      <c r="G10" s="12">
        <v>44672</v>
      </c>
      <c r="H10" s="72" t="s">
        <v>434</v>
      </c>
      <c r="I10" s="15">
        <v>57</v>
      </c>
      <c r="J10" s="15">
        <v>28</v>
      </c>
      <c r="K10" s="15">
        <v>23</v>
      </c>
      <c r="L10" s="15">
        <v>6</v>
      </c>
      <c r="M10" s="76">
        <v>9.1769999999999996</v>
      </c>
      <c r="N10" s="92">
        <v>9.1769999999999996</v>
      </c>
      <c r="O10" s="59">
        <v>2530</v>
      </c>
      <c r="P10" s="60">
        <f>Table22457891011234567891011121314151617[[#This Row],[PEMBULATAN]]*O10</f>
        <v>23217.809999999998</v>
      </c>
      <c r="Q10" s="124"/>
    </row>
    <row r="11" spans="1:17" ht="26.25" customHeight="1" x14ac:dyDescent="0.2">
      <c r="A11" s="13"/>
      <c r="B11" s="70"/>
      <c r="C11" s="68" t="s">
        <v>573</v>
      </c>
      <c r="D11" s="73" t="s">
        <v>106</v>
      </c>
      <c r="E11" s="12">
        <v>44667</v>
      </c>
      <c r="F11" s="71" t="s">
        <v>433</v>
      </c>
      <c r="G11" s="12">
        <v>44672</v>
      </c>
      <c r="H11" s="72" t="s">
        <v>434</v>
      </c>
      <c r="I11" s="15">
        <v>35</v>
      </c>
      <c r="J11" s="15">
        <v>61</v>
      </c>
      <c r="K11" s="15">
        <v>22</v>
      </c>
      <c r="L11" s="15">
        <v>7</v>
      </c>
      <c r="M11" s="76">
        <v>11.7425</v>
      </c>
      <c r="N11" s="92">
        <v>12</v>
      </c>
      <c r="O11" s="59">
        <v>2530</v>
      </c>
      <c r="P11" s="60">
        <f>Table22457891011234567891011121314151617[[#This Row],[PEMBULATAN]]*O11</f>
        <v>30360</v>
      </c>
      <c r="Q11" s="124"/>
    </row>
    <row r="12" spans="1:17" ht="26.25" customHeight="1" x14ac:dyDescent="0.2">
      <c r="A12" s="13"/>
      <c r="B12" s="70"/>
      <c r="C12" s="68" t="s">
        <v>574</v>
      </c>
      <c r="D12" s="73" t="s">
        <v>106</v>
      </c>
      <c r="E12" s="12">
        <v>44667</v>
      </c>
      <c r="F12" s="71" t="s">
        <v>433</v>
      </c>
      <c r="G12" s="12">
        <v>44672</v>
      </c>
      <c r="H12" s="72" t="s">
        <v>434</v>
      </c>
      <c r="I12" s="15">
        <v>65</v>
      </c>
      <c r="J12" s="15">
        <v>62</v>
      </c>
      <c r="K12" s="15">
        <v>20</v>
      </c>
      <c r="L12" s="15">
        <v>21</v>
      </c>
      <c r="M12" s="76">
        <v>20.149999999999999</v>
      </c>
      <c r="N12" s="92">
        <v>21</v>
      </c>
      <c r="O12" s="59">
        <v>2530</v>
      </c>
      <c r="P12" s="60">
        <f>Table22457891011234567891011121314151617[[#This Row],[PEMBULATAN]]*O12</f>
        <v>53130</v>
      </c>
      <c r="Q12" s="124"/>
    </row>
    <row r="13" spans="1:17" ht="26.25" customHeight="1" x14ac:dyDescent="0.2">
      <c r="A13" s="13"/>
      <c r="B13" s="70"/>
      <c r="C13" s="68" t="s">
        <v>575</v>
      </c>
      <c r="D13" s="73" t="s">
        <v>106</v>
      </c>
      <c r="E13" s="12">
        <v>44667</v>
      </c>
      <c r="F13" s="71" t="s">
        <v>433</v>
      </c>
      <c r="G13" s="12">
        <v>44672</v>
      </c>
      <c r="H13" s="72" t="s">
        <v>434</v>
      </c>
      <c r="I13" s="15">
        <v>50</v>
      </c>
      <c r="J13" s="15">
        <v>45</v>
      </c>
      <c r="K13" s="15">
        <v>20</v>
      </c>
      <c r="L13" s="15">
        <v>13</v>
      </c>
      <c r="M13" s="76">
        <v>11.25</v>
      </c>
      <c r="N13" s="92">
        <v>13</v>
      </c>
      <c r="O13" s="59">
        <v>2530</v>
      </c>
      <c r="P13" s="60">
        <f>Table22457891011234567891011121314151617[[#This Row],[PEMBULATAN]]*O13</f>
        <v>32890</v>
      </c>
      <c r="Q13" s="124"/>
    </row>
    <row r="14" spans="1:17" ht="26.25" customHeight="1" x14ac:dyDescent="0.2">
      <c r="A14" s="13"/>
      <c r="B14" s="70"/>
      <c r="C14" s="68" t="s">
        <v>576</v>
      </c>
      <c r="D14" s="73" t="s">
        <v>106</v>
      </c>
      <c r="E14" s="12">
        <v>44667</v>
      </c>
      <c r="F14" s="71" t="s">
        <v>433</v>
      </c>
      <c r="G14" s="12">
        <v>44672</v>
      </c>
      <c r="H14" s="72" t="s">
        <v>434</v>
      </c>
      <c r="I14" s="15">
        <v>57</v>
      </c>
      <c r="J14" s="15">
        <v>47</v>
      </c>
      <c r="K14" s="15">
        <v>15</v>
      </c>
      <c r="L14" s="15">
        <v>5</v>
      </c>
      <c r="M14" s="76">
        <v>10.046250000000001</v>
      </c>
      <c r="N14" s="92">
        <v>10.046250000000001</v>
      </c>
      <c r="O14" s="59">
        <v>2530</v>
      </c>
      <c r="P14" s="60">
        <f>Table22457891011234567891011121314151617[[#This Row],[PEMBULATAN]]*O14</f>
        <v>25417.012500000001</v>
      </c>
      <c r="Q14" s="124"/>
    </row>
    <row r="15" spans="1:17" ht="26.25" customHeight="1" x14ac:dyDescent="0.2">
      <c r="A15" s="13"/>
      <c r="B15" s="70"/>
      <c r="C15" s="68" t="s">
        <v>577</v>
      </c>
      <c r="D15" s="73" t="s">
        <v>106</v>
      </c>
      <c r="E15" s="12">
        <v>44667</v>
      </c>
      <c r="F15" s="71" t="s">
        <v>433</v>
      </c>
      <c r="G15" s="12">
        <v>44672</v>
      </c>
      <c r="H15" s="72" t="s">
        <v>434</v>
      </c>
      <c r="I15" s="15">
        <v>29</v>
      </c>
      <c r="J15" s="15">
        <v>17</v>
      </c>
      <c r="K15" s="15">
        <v>24</v>
      </c>
      <c r="L15" s="15">
        <v>2</v>
      </c>
      <c r="M15" s="76">
        <v>2.9580000000000002</v>
      </c>
      <c r="N15" s="92">
        <v>3</v>
      </c>
      <c r="O15" s="59">
        <v>2530</v>
      </c>
      <c r="P15" s="60">
        <f>Table22457891011234567891011121314151617[[#This Row],[PEMBULATAN]]*O15</f>
        <v>7590</v>
      </c>
      <c r="Q15" s="124"/>
    </row>
    <row r="16" spans="1:17" ht="26.25" customHeight="1" x14ac:dyDescent="0.2">
      <c r="A16" s="13"/>
      <c r="B16" s="70"/>
      <c r="C16" s="68" t="s">
        <v>578</v>
      </c>
      <c r="D16" s="73" t="s">
        <v>106</v>
      </c>
      <c r="E16" s="12">
        <v>44667</v>
      </c>
      <c r="F16" s="71" t="s">
        <v>433</v>
      </c>
      <c r="G16" s="12">
        <v>44672</v>
      </c>
      <c r="H16" s="72" t="s">
        <v>434</v>
      </c>
      <c r="I16" s="15">
        <v>82</v>
      </c>
      <c r="J16" s="15">
        <v>47</v>
      </c>
      <c r="K16" s="15">
        <v>35</v>
      </c>
      <c r="L16" s="15">
        <v>17</v>
      </c>
      <c r="M16" s="76">
        <v>33.722499999999997</v>
      </c>
      <c r="N16" s="92">
        <v>34</v>
      </c>
      <c r="O16" s="59">
        <v>2530</v>
      </c>
      <c r="P16" s="60">
        <f>Table22457891011234567891011121314151617[[#This Row],[PEMBULATAN]]*O16</f>
        <v>86020</v>
      </c>
      <c r="Q16" s="124"/>
    </row>
    <row r="17" spans="1:17" ht="26.25" customHeight="1" x14ac:dyDescent="0.2">
      <c r="A17" s="13"/>
      <c r="B17" s="70"/>
      <c r="C17" s="68" t="s">
        <v>579</v>
      </c>
      <c r="D17" s="73" t="s">
        <v>106</v>
      </c>
      <c r="E17" s="12">
        <v>44667</v>
      </c>
      <c r="F17" s="71" t="s">
        <v>433</v>
      </c>
      <c r="G17" s="12">
        <v>44672</v>
      </c>
      <c r="H17" s="72" t="s">
        <v>434</v>
      </c>
      <c r="I17" s="15">
        <v>67</v>
      </c>
      <c r="J17" s="15">
        <v>52</v>
      </c>
      <c r="K17" s="15">
        <v>27</v>
      </c>
      <c r="L17" s="15">
        <v>11</v>
      </c>
      <c r="M17" s="76">
        <v>23.516999999999999</v>
      </c>
      <c r="N17" s="92">
        <v>24</v>
      </c>
      <c r="O17" s="59">
        <v>2530</v>
      </c>
      <c r="P17" s="60">
        <f>Table22457891011234567891011121314151617[[#This Row],[PEMBULATAN]]*O17</f>
        <v>60720</v>
      </c>
      <c r="Q17" s="124"/>
    </row>
    <row r="18" spans="1:17" ht="26.25" customHeight="1" x14ac:dyDescent="0.2">
      <c r="A18" s="13"/>
      <c r="B18" s="70"/>
      <c r="C18" s="68" t="s">
        <v>580</v>
      </c>
      <c r="D18" s="73" t="s">
        <v>106</v>
      </c>
      <c r="E18" s="12">
        <v>44667</v>
      </c>
      <c r="F18" s="71" t="s">
        <v>433</v>
      </c>
      <c r="G18" s="12">
        <v>44672</v>
      </c>
      <c r="H18" s="72" t="s">
        <v>434</v>
      </c>
      <c r="I18" s="15">
        <v>27</v>
      </c>
      <c r="J18" s="15">
        <v>24</v>
      </c>
      <c r="K18" s="15">
        <v>7</v>
      </c>
      <c r="L18" s="15">
        <v>1</v>
      </c>
      <c r="M18" s="76">
        <v>1.1339999999999999</v>
      </c>
      <c r="N18" s="92">
        <v>1.1339999999999999</v>
      </c>
      <c r="O18" s="59">
        <v>2530</v>
      </c>
      <c r="P18" s="60">
        <f>Table22457891011234567891011121314151617[[#This Row],[PEMBULATAN]]*O18</f>
        <v>2869.0199999999995</v>
      </c>
      <c r="Q18" s="124"/>
    </row>
    <row r="19" spans="1:17" ht="26.25" customHeight="1" x14ac:dyDescent="0.2">
      <c r="A19" s="13"/>
      <c r="B19" s="70"/>
      <c r="C19" s="68" t="s">
        <v>581</v>
      </c>
      <c r="D19" s="73" t="s">
        <v>106</v>
      </c>
      <c r="E19" s="12">
        <v>44667</v>
      </c>
      <c r="F19" s="71" t="s">
        <v>433</v>
      </c>
      <c r="G19" s="12">
        <v>44672</v>
      </c>
      <c r="H19" s="72" t="s">
        <v>434</v>
      </c>
      <c r="I19" s="15">
        <v>30</v>
      </c>
      <c r="J19" s="15">
        <v>42</v>
      </c>
      <c r="K19" s="15">
        <v>5</v>
      </c>
      <c r="L19" s="15">
        <v>1</v>
      </c>
      <c r="M19" s="76">
        <v>1.575</v>
      </c>
      <c r="N19" s="92">
        <v>2</v>
      </c>
      <c r="O19" s="59">
        <v>2530</v>
      </c>
      <c r="P19" s="60">
        <f>Table22457891011234567891011121314151617[[#This Row],[PEMBULATAN]]*O19</f>
        <v>5060</v>
      </c>
      <c r="Q19" s="124"/>
    </row>
    <row r="20" spans="1:17" ht="26.25" customHeight="1" x14ac:dyDescent="0.2">
      <c r="A20" s="13"/>
      <c r="B20" s="70"/>
      <c r="C20" s="68" t="s">
        <v>582</v>
      </c>
      <c r="D20" s="73" t="s">
        <v>106</v>
      </c>
      <c r="E20" s="12">
        <v>44667</v>
      </c>
      <c r="F20" s="71" t="s">
        <v>433</v>
      </c>
      <c r="G20" s="12">
        <v>44672</v>
      </c>
      <c r="H20" s="72" t="s">
        <v>434</v>
      </c>
      <c r="I20" s="15">
        <v>24</v>
      </c>
      <c r="J20" s="15">
        <v>11</v>
      </c>
      <c r="K20" s="15">
        <v>2</v>
      </c>
      <c r="L20" s="15">
        <v>1</v>
      </c>
      <c r="M20" s="76">
        <v>0.13200000000000001</v>
      </c>
      <c r="N20" s="92">
        <v>1</v>
      </c>
      <c r="O20" s="59">
        <v>2530</v>
      </c>
      <c r="P20" s="60">
        <f>Table22457891011234567891011121314151617[[#This Row],[PEMBULATAN]]*O20</f>
        <v>2530</v>
      </c>
      <c r="Q20" s="124"/>
    </row>
    <row r="21" spans="1:17" ht="26.25" customHeight="1" x14ac:dyDescent="0.2">
      <c r="A21" s="13"/>
      <c r="B21" s="70"/>
      <c r="C21" s="68" t="s">
        <v>583</v>
      </c>
      <c r="D21" s="73" t="s">
        <v>106</v>
      </c>
      <c r="E21" s="12">
        <v>44667</v>
      </c>
      <c r="F21" s="71" t="s">
        <v>433</v>
      </c>
      <c r="G21" s="12">
        <v>44672</v>
      </c>
      <c r="H21" s="72" t="s">
        <v>434</v>
      </c>
      <c r="I21" s="15">
        <v>57</v>
      </c>
      <c r="J21" s="15">
        <v>35</v>
      </c>
      <c r="K21" s="15">
        <v>10</v>
      </c>
      <c r="L21" s="15">
        <v>4</v>
      </c>
      <c r="M21" s="76">
        <v>4.9874999999999998</v>
      </c>
      <c r="N21" s="92">
        <v>4.9874999999999998</v>
      </c>
      <c r="O21" s="59">
        <v>2530</v>
      </c>
      <c r="P21" s="60">
        <f>Table22457891011234567891011121314151617[[#This Row],[PEMBULATAN]]*O21</f>
        <v>12618.375</v>
      </c>
      <c r="Q21" s="124"/>
    </row>
    <row r="22" spans="1:17" ht="26.25" customHeight="1" x14ac:dyDescent="0.2">
      <c r="A22" s="13"/>
      <c r="B22" s="70"/>
      <c r="C22" s="68" t="s">
        <v>584</v>
      </c>
      <c r="D22" s="73" t="s">
        <v>106</v>
      </c>
      <c r="E22" s="12">
        <v>44667</v>
      </c>
      <c r="F22" s="71" t="s">
        <v>433</v>
      </c>
      <c r="G22" s="12">
        <v>44672</v>
      </c>
      <c r="H22" s="72" t="s">
        <v>434</v>
      </c>
      <c r="I22" s="15">
        <v>25</v>
      </c>
      <c r="J22" s="15">
        <v>20</v>
      </c>
      <c r="K22" s="15">
        <v>3</v>
      </c>
      <c r="L22" s="15">
        <v>1</v>
      </c>
      <c r="M22" s="76">
        <v>0.375</v>
      </c>
      <c r="N22" s="92">
        <v>1</v>
      </c>
      <c r="O22" s="59">
        <v>2530</v>
      </c>
      <c r="P22" s="60">
        <f>Table22457891011234567891011121314151617[[#This Row],[PEMBULATAN]]*O22</f>
        <v>2530</v>
      </c>
      <c r="Q22" s="124"/>
    </row>
    <row r="23" spans="1:17" ht="26.25" customHeight="1" x14ac:dyDescent="0.2">
      <c r="A23" s="13"/>
      <c r="B23" s="70"/>
      <c r="C23" s="68" t="s">
        <v>585</v>
      </c>
      <c r="D23" s="73" t="s">
        <v>106</v>
      </c>
      <c r="E23" s="12">
        <v>44667</v>
      </c>
      <c r="F23" s="71" t="s">
        <v>433</v>
      </c>
      <c r="G23" s="12">
        <v>44672</v>
      </c>
      <c r="H23" s="72" t="s">
        <v>434</v>
      </c>
      <c r="I23" s="15">
        <v>37</v>
      </c>
      <c r="J23" s="15">
        <v>25</v>
      </c>
      <c r="K23" s="15">
        <v>11</v>
      </c>
      <c r="L23" s="15">
        <v>1</v>
      </c>
      <c r="M23" s="76">
        <v>2.5437500000000002</v>
      </c>
      <c r="N23" s="92">
        <v>3</v>
      </c>
      <c r="O23" s="59">
        <v>2530</v>
      </c>
      <c r="P23" s="60">
        <f>Table22457891011234567891011121314151617[[#This Row],[PEMBULATAN]]*O23</f>
        <v>7590</v>
      </c>
      <c r="Q23" s="124"/>
    </row>
    <row r="24" spans="1:17" ht="26.25" customHeight="1" x14ac:dyDescent="0.2">
      <c r="A24" s="13"/>
      <c r="B24" s="70"/>
      <c r="C24" s="68" t="s">
        <v>586</v>
      </c>
      <c r="D24" s="73" t="s">
        <v>106</v>
      </c>
      <c r="E24" s="12">
        <v>44667</v>
      </c>
      <c r="F24" s="71" t="s">
        <v>433</v>
      </c>
      <c r="G24" s="12">
        <v>44672</v>
      </c>
      <c r="H24" s="72" t="s">
        <v>434</v>
      </c>
      <c r="I24" s="15">
        <v>55</v>
      </c>
      <c r="J24" s="15">
        <v>41</v>
      </c>
      <c r="K24" s="15">
        <v>25</v>
      </c>
      <c r="L24" s="15">
        <v>7</v>
      </c>
      <c r="M24" s="76">
        <v>14.09375</v>
      </c>
      <c r="N24" s="92">
        <v>14.09375</v>
      </c>
      <c r="O24" s="59">
        <v>2530</v>
      </c>
      <c r="P24" s="60">
        <f>Table22457891011234567891011121314151617[[#This Row],[PEMBULATAN]]*O24</f>
        <v>35657.1875</v>
      </c>
      <c r="Q24" s="124"/>
    </row>
    <row r="25" spans="1:17" ht="26.25" customHeight="1" x14ac:dyDescent="0.2">
      <c r="A25" s="94"/>
      <c r="B25" s="96" t="s">
        <v>587</v>
      </c>
      <c r="C25" s="68" t="s">
        <v>588</v>
      </c>
      <c r="D25" s="73" t="s">
        <v>106</v>
      </c>
      <c r="E25" s="12">
        <v>44667</v>
      </c>
      <c r="F25" s="71" t="s">
        <v>433</v>
      </c>
      <c r="G25" s="12">
        <v>44672</v>
      </c>
      <c r="H25" s="72" t="s">
        <v>434</v>
      </c>
      <c r="I25" s="15">
        <v>32</v>
      </c>
      <c r="J25" s="15">
        <v>27</v>
      </c>
      <c r="K25" s="15">
        <v>12</v>
      </c>
      <c r="L25" s="15">
        <v>5</v>
      </c>
      <c r="M25" s="76">
        <v>2.5920000000000001</v>
      </c>
      <c r="N25" s="92">
        <v>5</v>
      </c>
      <c r="O25" s="59">
        <v>2530</v>
      </c>
      <c r="P25" s="60">
        <f>Table22457891011234567891011121314151617[[#This Row],[PEMBULATAN]]*O25</f>
        <v>12650</v>
      </c>
      <c r="Q25" s="125"/>
    </row>
    <row r="26" spans="1:17" ht="22.5" customHeight="1" x14ac:dyDescent="0.2">
      <c r="A26" s="118" t="s">
        <v>30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20"/>
      <c r="M26" s="74">
        <f>SUBTOTAL(109,Table22457891011234567891011121314151617[KG VOLUME])</f>
        <v>252.21524999999997</v>
      </c>
      <c r="N26" s="63">
        <f>SUM(N3:N25)</f>
        <v>262.68200000000002</v>
      </c>
      <c r="O26" s="121">
        <f>SUM(P3:P25)</f>
        <v>664585.46</v>
      </c>
      <c r="P26" s="122"/>
    </row>
    <row r="27" spans="1:17" ht="18" customHeight="1" x14ac:dyDescent="0.2">
      <c r="A27" s="81"/>
      <c r="B27" s="53" t="s">
        <v>41</v>
      </c>
      <c r="C27" s="52"/>
      <c r="D27" s="54" t="s">
        <v>42</v>
      </c>
      <c r="E27" s="81"/>
      <c r="F27" s="81"/>
      <c r="G27" s="81"/>
      <c r="H27" s="81"/>
      <c r="I27" s="81"/>
      <c r="J27" s="81"/>
      <c r="K27" s="81"/>
      <c r="L27" s="81"/>
      <c r="M27" s="82"/>
      <c r="N27" s="83" t="s">
        <v>50</v>
      </c>
      <c r="O27" s="84"/>
      <c r="P27" s="84">
        <f>O26*10%</f>
        <v>66458.546000000002</v>
      </c>
    </row>
    <row r="28" spans="1:17" ht="18" customHeight="1" thickBot="1" x14ac:dyDescent="0.25">
      <c r="A28" s="81"/>
      <c r="B28" s="53"/>
      <c r="C28" s="52"/>
      <c r="D28" s="54"/>
      <c r="E28" s="81"/>
      <c r="F28" s="81"/>
      <c r="G28" s="81"/>
      <c r="H28" s="81"/>
      <c r="I28" s="81"/>
      <c r="J28" s="81"/>
      <c r="K28" s="81"/>
      <c r="L28" s="81"/>
      <c r="M28" s="82"/>
      <c r="N28" s="85" t="s">
        <v>51</v>
      </c>
      <c r="O28" s="86"/>
      <c r="P28" s="86">
        <f>O26-P27</f>
        <v>598126.91399999999</v>
      </c>
    </row>
    <row r="29" spans="1:17" ht="18" customHeight="1" x14ac:dyDescent="0.2">
      <c r="A29" s="10"/>
      <c r="H29" s="58"/>
      <c r="N29" s="57" t="s">
        <v>56</v>
      </c>
      <c r="P29" s="64">
        <f>P28*1.1%</f>
        <v>6579.3960540000007</v>
      </c>
    </row>
    <row r="30" spans="1:17" ht="18" customHeight="1" thickBot="1" x14ac:dyDescent="0.25">
      <c r="A30" s="10"/>
      <c r="H30" s="58"/>
      <c r="N30" s="57" t="s">
        <v>52</v>
      </c>
      <c r="P30" s="66">
        <f>P28*2%</f>
        <v>11962.538280000001</v>
      </c>
    </row>
    <row r="31" spans="1:17" ht="18" customHeight="1" x14ac:dyDescent="0.2">
      <c r="A31" s="10"/>
      <c r="H31" s="58"/>
      <c r="N31" s="61" t="s">
        <v>31</v>
      </c>
      <c r="O31" s="62"/>
      <c r="P31" s="65">
        <f>P28+P29-P30</f>
        <v>592743.77177400002</v>
      </c>
    </row>
    <row r="33" spans="1:16" x14ac:dyDescent="0.2">
      <c r="A33" s="10"/>
      <c r="H33" s="58"/>
      <c r="P33" s="66"/>
    </row>
    <row r="34" spans="1:16" x14ac:dyDescent="0.2">
      <c r="A34" s="10"/>
      <c r="H34" s="58"/>
      <c r="O34" s="55"/>
      <c r="P34" s="66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</sheetData>
  <mergeCells count="3">
    <mergeCell ref="A26:L26"/>
    <mergeCell ref="O26:P26"/>
    <mergeCell ref="Q3:Q25"/>
  </mergeCells>
  <conditionalFormatting sqref="B3:B25">
    <cfRule type="duplicateValues" dxfId="34" priority="8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Q3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5703125" style="3" customWidth="1"/>
    <col min="7" max="7" width="7.5703125" style="3" customWidth="1"/>
    <col min="8" max="8" width="12.140625" style="6" customWidth="1"/>
    <col min="9" max="11" width="3.57031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1.28515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405428</v>
      </c>
      <c r="B3" s="69" t="s">
        <v>605</v>
      </c>
      <c r="C3" s="8" t="s">
        <v>606</v>
      </c>
      <c r="D3" s="71" t="s">
        <v>106</v>
      </c>
      <c r="E3" s="12">
        <v>44667</v>
      </c>
      <c r="F3" s="71" t="s">
        <v>433</v>
      </c>
      <c r="G3" s="12">
        <v>44676</v>
      </c>
      <c r="H3" s="72" t="s">
        <v>434</v>
      </c>
      <c r="I3" s="1">
        <v>53</v>
      </c>
      <c r="J3" s="1">
        <v>30</v>
      </c>
      <c r="K3" s="1">
        <v>21</v>
      </c>
      <c r="L3" s="1">
        <v>8</v>
      </c>
      <c r="M3" s="75">
        <v>8.3475000000000001</v>
      </c>
      <c r="N3" s="92">
        <v>9</v>
      </c>
      <c r="O3" s="59">
        <v>2530</v>
      </c>
      <c r="P3" s="60">
        <f>Table224578910112345678910111213141516171819[[#This Row],[PEMBULATAN]]*O3</f>
        <v>22770</v>
      </c>
      <c r="Q3" s="126">
        <v>15</v>
      </c>
    </row>
    <row r="4" spans="1:17" ht="26.25" customHeight="1" x14ac:dyDescent="0.2">
      <c r="A4" s="78"/>
      <c r="B4" s="69" t="s">
        <v>589</v>
      </c>
      <c r="C4" s="68" t="s">
        <v>590</v>
      </c>
      <c r="D4" s="73" t="s">
        <v>106</v>
      </c>
      <c r="E4" s="12">
        <v>44667</v>
      </c>
      <c r="F4" s="71" t="s">
        <v>433</v>
      </c>
      <c r="G4" s="12">
        <v>44672</v>
      </c>
      <c r="H4" s="72" t="s">
        <v>434</v>
      </c>
      <c r="I4" s="15">
        <v>30</v>
      </c>
      <c r="J4" s="15">
        <v>33</v>
      </c>
      <c r="K4" s="15">
        <v>25</v>
      </c>
      <c r="L4" s="15">
        <v>5</v>
      </c>
      <c r="M4" s="76">
        <v>6.1875</v>
      </c>
      <c r="N4" s="92">
        <v>6.1875</v>
      </c>
      <c r="O4" s="59">
        <v>2530</v>
      </c>
      <c r="P4" s="60">
        <f>Table224578910112345678910111213141516171819[[#This Row],[PEMBULATAN]]*O4</f>
        <v>15654.375</v>
      </c>
      <c r="Q4" s="126"/>
    </row>
    <row r="5" spans="1:17" ht="26.25" customHeight="1" x14ac:dyDescent="0.2">
      <c r="A5" s="13"/>
      <c r="B5" s="70"/>
      <c r="C5" s="68" t="s">
        <v>591</v>
      </c>
      <c r="D5" s="73" t="s">
        <v>106</v>
      </c>
      <c r="E5" s="12">
        <v>44667</v>
      </c>
      <c r="F5" s="71" t="s">
        <v>433</v>
      </c>
      <c r="G5" s="12">
        <v>44672</v>
      </c>
      <c r="H5" s="72" t="s">
        <v>434</v>
      </c>
      <c r="I5" s="15">
        <v>34</v>
      </c>
      <c r="J5" s="15">
        <v>36</v>
      </c>
      <c r="K5" s="15">
        <v>21</v>
      </c>
      <c r="L5" s="15">
        <v>6</v>
      </c>
      <c r="M5" s="76">
        <v>6.4260000000000002</v>
      </c>
      <c r="N5" s="92">
        <v>7</v>
      </c>
      <c r="O5" s="59">
        <v>2530</v>
      </c>
      <c r="P5" s="60">
        <f>Table224578910112345678910111213141516171819[[#This Row],[PEMBULATAN]]*O5</f>
        <v>17710</v>
      </c>
      <c r="Q5" s="126"/>
    </row>
    <row r="6" spans="1:17" ht="26.25" customHeight="1" x14ac:dyDescent="0.2">
      <c r="A6" s="13"/>
      <c r="B6" s="70"/>
      <c r="C6" s="68" t="s">
        <v>592</v>
      </c>
      <c r="D6" s="73" t="s">
        <v>106</v>
      </c>
      <c r="E6" s="12">
        <v>44667</v>
      </c>
      <c r="F6" s="71" t="s">
        <v>433</v>
      </c>
      <c r="G6" s="12">
        <v>44672</v>
      </c>
      <c r="H6" s="72" t="s">
        <v>434</v>
      </c>
      <c r="I6" s="15">
        <v>34</v>
      </c>
      <c r="J6" s="15">
        <v>20</v>
      </c>
      <c r="K6" s="15">
        <v>21</v>
      </c>
      <c r="L6" s="15">
        <v>4</v>
      </c>
      <c r="M6" s="76">
        <v>3.57</v>
      </c>
      <c r="N6" s="92">
        <v>4</v>
      </c>
      <c r="O6" s="59">
        <v>2530</v>
      </c>
      <c r="P6" s="60">
        <f>Table224578910112345678910111213141516171819[[#This Row],[PEMBULATAN]]*O6</f>
        <v>10120</v>
      </c>
      <c r="Q6" s="126"/>
    </row>
    <row r="7" spans="1:17" ht="26.25" customHeight="1" x14ac:dyDescent="0.2">
      <c r="A7" s="13"/>
      <c r="B7" s="70"/>
      <c r="C7" s="68" t="s">
        <v>593</v>
      </c>
      <c r="D7" s="73" t="s">
        <v>106</v>
      </c>
      <c r="E7" s="12">
        <v>44667</v>
      </c>
      <c r="F7" s="71" t="s">
        <v>433</v>
      </c>
      <c r="G7" s="12">
        <v>44672</v>
      </c>
      <c r="H7" s="72" t="s">
        <v>434</v>
      </c>
      <c r="I7" s="15">
        <v>65</v>
      </c>
      <c r="J7" s="15">
        <v>24</v>
      </c>
      <c r="K7" s="15">
        <v>30</v>
      </c>
      <c r="L7" s="15">
        <v>4</v>
      </c>
      <c r="M7" s="76">
        <v>11.7</v>
      </c>
      <c r="N7" s="92">
        <v>12</v>
      </c>
      <c r="O7" s="59">
        <v>2530</v>
      </c>
      <c r="P7" s="60">
        <f>Table224578910112345678910111213141516171819[[#This Row],[PEMBULATAN]]*O7</f>
        <v>30360</v>
      </c>
      <c r="Q7" s="126"/>
    </row>
    <row r="8" spans="1:17" ht="26.25" customHeight="1" x14ac:dyDescent="0.2">
      <c r="A8" s="13"/>
      <c r="B8" s="70"/>
      <c r="C8" s="68" t="s">
        <v>594</v>
      </c>
      <c r="D8" s="73" t="s">
        <v>106</v>
      </c>
      <c r="E8" s="12">
        <v>44667</v>
      </c>
      <c r="F8" s="71" t="s">
        <v>433</v>
      </c>
      <c r="G8" s="12">
        <v>44672</v>
      </c>
      <c r="H8" s="72" t="s">
        <v>434</v>
      </c>
      <c r="I8" s="15">
        <v>45</v>
      </c>
      <c r="J8" s="15">
        <v>42</v>
      </c>
      <c r="K8" s="15">
        <v>6</v>
      </c>
      <c r="L8" s="15">
        <v>1</v>
      </c>
      <c r="M8" s="76">
        <v>2.835</v>
      </c>
      <c r="N8" s="92">
        <v>3</v>
      </c>
      <c r="O8" s="59">
        <v>2530</v>
      </c>
      <c r="P8" s="60">
        <f>Table224578910112345678910111213141516171819[[#This Row],[PEMBULATAN]]*O8</f>
        <v>7590</v>
      </c>
      <c r="Q8" s="126"/>
    </row>
    <row r="9" spans="1:17" ht="26.25" customHeight="1" x14ac:dyDescent="0.2">
      <c r="A9" s="13"/>
      <c r="B9" s="70"/>
      <c r="C9" s="68" t="s">
        <v>595</v>
      </c>
      <c r="D9" s="73" t="s">
        <v>106</v>
      </c>
      <c r="E9" s="12">
        <v>44667</v>
      </c>
      <c r="F9" s="71" t="s">
        <v>433</v>
      </c>
      <c r="G9" s="12">
        <v>44672</v>
      </c>
      <c r="H9" s="72" t="s">
        <v>434</v>
      </c>
      <c r="I9" s="15">
        <v>51</v>
      </c>
      <c r="J9" s="15">
        <v>34</v>
      </c>
      <c r="K9" s="15">
        <v>12</v>
      </c>
      <c r="L9" s="15">
        <v>4</v>
      </c>
      <c r="M9" s="76">
        <v>5.202</v>
      </c>
      <c r="N9" s="92">
        <v>5.202</v>
      </c>
      <c r="O9" s="59">
        <v>2530</v>
      </c>
      <c r="P9" s="60">
        <f>Table224578910112345678910111213141516171819[[#This Row],[PEMBULATAN]]*O9</f>
        <v>13161.06</v>
      </c>
      <c r="Q9" s="126"/>
    </row>
    <row r="10" spans="1:17" ht="26.25" customHeight="1" x14ac:dyDescent="0.2">
      <c r="A10" s="13"/>
      <c r="B10" s="70"/>
      <c r="C10" s="68" t="s">
        <v>596</v>
      </c>
      <c r="D10" s="73" t="s">
        <v>106</v>
      </c>
      <c r="E10" s="12">
        <v>44667</v>
      </c>
      <c r="F10" s="71" t="s">
        <v>433</v>
      </c>
      <c r="G10" s="12">
        <v>44672</v>
      </c>
      <c r="H10" s="72" t="s">
        <v>434</v>
      </c>
      <c r="I10" s="15">
        <v>50</v>
      </c>
      <c r="J10" s="15">
        <v>34</v>
      </c>
      <c r="K10" s="15">
        <v>21</v>
      </c>
      <c r="L10" s="15">
        <v>6</v>
      </c>
      <c r="M10" s="76">
        <v>8.9250000000000007</v>
      </c>
      <c r="N10" s="92">
        <v>9</v>
      </c>
      <c r="O10" s="59">
        <v>2530</v>
      </c>
      <c r="P10" s="60">
        <f>Table224578910112345678910111213141516171819[[#This Row],[PEMBULATAN]]*O10</f>
        <v>22770</v>
      </c>
      <c r="Q10" s="126"/>
    </row>
    <row r="11" spans="1:17" ht="26.25" customHeight="1" x14ac:dyDescent="0.2">
      <c r="A11" s="13"/>
      <c r="B11" s="70"/>
      <c r="C11" s="68" t="s">
        <v>597</v>
      </c>
      <c r="D11" s="73" t="s">
        <v>106</v>
      </c>
      <c r="E11" s="12">
        <v>44667</v>
      </c>
      <c r="F11" s="71" t="s">
        <v>433</v>
      </c>
      <c r="G11" s="12">
        <v>44672</v>
      </c>
      <c r="H11" s="72" t="s">
        <v>434</v>
      </c>
      <c r="I11" s="15">
        <v>76</v>
      </c>
      <c r="J11" s="15">
        <v>40</v>
      </c>
      <c r="K11" s="15">
        <v>21</v>
      </c>
      <c r="L11" s="15">
        <v>17</v>
      </c>
      <c r="M11" s="76">
        <v>15.96</v>
      </c>
      <c r="N11" s="92">
        <v>17</v>
      </c>
      <c r="O11" s="59">
        <v>2530</v>
      </c>
      <c r="P11" s="60">
        <f>Table224578910112345678910111213141516171819[[#This Row],[PEMBULATAN]]*O11</f>
        <v>43010</v>
      </c>
      <c r="Q11" s="126"/>
    </row>
    <row r="12" spans="1:17" ht="26.25" customHeight="1" x14ac:dyDescent="0.2">
      <c r="A12" s="13"/>
      <c r="B12" s="70"/>
      <c r="C12" s="68" t="s">
        <v>598</v>
      </c>
      <c r="D12" s="73" t="s">
        <v>106</v>
      </c>
      <c r="E12" s="12">
        <v>44667</v>
      </c>
      <c r="F12" s="71" t="s">
        <v>433</v>
      </c>
      <c r="G12" s="12">
        <v>44672</v>
      </c>
      <c r="H12" s="72" t="s">
        <v>434</v>
      </c>
      <c r="I12" s="15">
        <v>50</v>
      </c>
      <c r="J12" s="15">
        <v>30</v>
      </c>
      <c r="K12" s="15">
        <v>16</v>
      </c>
      <c r="L12" s="15">
        <v>9</v>
      </c>
      <c r="M12" s="76">
        <v>6</v>
      </c>
      <c r="N12" s="92">
        <v>9</v>
      </c>
      <c r="O12" s="59">
        <v>2530</v>
      </c>
      <c r="P12" s="60">
        <f>Table224578910112345678910111213141516171819[[#This Row],[PEMBULATAN]]*O12</f>
        <v>22770</v>
      </c>
      <c r="Q12" s="126"/>
    </row>
    <row r="13" spans="1:17" ht="26.25" customHeight="1" x14ac:dyDescent="0.2">
      <c r="A13" s="13"/>
      <c r="B13" s="70"/>
      <c r="C13" s="68" t="s">
        <v>599</v>
      </c>
      <c r="D13" s="73" t="s">
        <v>106</v>
      </c>
      <c r="E13" s="12">
        <v>44667</v>
      </c>
      <c r="F13" s="71" t="s">
        <v>433</v>
      </c>
      <c r="G13" s="12">
        <v>44672</v>
      </c>
      <c r="H13" s="72" t="s">
        <v>434</v>
      </c>
      <c r="I13" s="15">
        <v>42</v>
      </c>
      <c r="J13" s="15">
        <v>40</v>
      </c>
      <c r="K13" s="15">
        <v>7</v>
      </c>
      <c r="L13" s="15">
        <v>1</v>
      </c>
      <c r="M13" s="76">
        <v>2.94</v>
      </c>
      <c r="N13" s="92">
        <v>3</v>
      </c>
      <c r="O13" s="59">
        <v>2530</v>
      </c>
      <c r="P13" s="60">
        <f>Table224578910112345678910111213141516171819[[#This Row],[PEMBULATAN]]*O13</f>
        <v>7590</v>
      </c>
      <c r="Q13" s="126"/>
    </row>
    <row r="14" spans="1:17" ht="26.25" customHeight="1" x14ac:dyDescent="0.2">
      <c r="A14" s="13"/>
      <c r="B14" s="70"/>
      <c r="C14" s="68" t="s">
        <v>600</v>
      </c>
      <c r="D14" s="73" t="s">
        <v>106</v>
      </c>
      <c r="E14" s="12">
        <v>44667</v>
      </c>
      <c r="F14" s="71" t="s">
        <v>433</v>
      </c>
      <c r="G14" s="12">
        <v>44672</v>
      </c>
      <c r="H14" s="72" t="s">
        <v>434</v>
      </c>
      <c r="I14" s="15">
        <v>95</v>
      </c>
      <c r="J14" s="15">
        <v>40</v>
      </c>
      <c r="K14" s="15">
        <v>32</v>
      </c>
      <c r="L14" s="15">
        <v>30</v>
      </c>
      <c r="M14" s="76">
        <v>30.4</v>
      </c>
      <c r="N14" s="92">
        <v>31</v>
      </c>
      <c r="O14" s="59">
        <v>2530</v>
      </c>
      <c r="P14" s="60">
        <f>Table224578910112345678910111213141516171819[[#This Row],[PEMBULATAN]]*O14</f>
        <v>78430</v>
      </c>
      <c r="Q14" s="126"/>
    </row>
    <row r="15" spans="1:17" ht="26.25" customHeight="1" x14ac:dyDescent="0.2">
      <c r="A15" s="13"/>
      <c r="B15" s="70"/>
      <c r="C15" s="68" t="s">
        <v>601</v>
      </c>
      <c r="D15" s="73" t="s">
        <v>106</v>
      </c>
      <c r="E15" s="12">
        <v>44667</v>
      </c>
      <c r="F15" s="71" t="s">
        <v>433</v>
      </c>
      <c r="G15" s="12">
        <v>44672</v>
      </c>
      <c r="H15" s="72" t="s">
        <v>434</v>
      </c>
      <c r="I15" s="15">
        <v>79</v>
      </c>
      <c r="J15" s="15">
        <v>50</v>
      </c>
      <c r="K15" s="15">
        <v>23</v>
      </c>
      <c r="L15" s="15">
        <v>13</v>
      </c>
      <c r="M15" s="76">
        <v>22.712499999999999</v>
      </c>
      <c r="N15" s="92">
        <v>23</v>
      </c>
      <c r="O15" s="59">
        <v>2530</v>
      </c>
      <c r="P15" s="60">
        <f>Table224578910112345678910111213141516171819[[#This Row],[PEMBULATAN]]*O15</f>
        <v>58190</v>
      </c>
      <c r="Q15" s="126"/>
    </row>
    <row r="16" spans="1:17" ht="26.25" customHeight="1" x14ac:dyDescent="0.2">
      <c r="A16" s="13"/>
      <c r="B16" s="70"/>
      <c r="C16" s="68" t="s">
        <v>602</v>
      </c>
      <c r="D16" s="73" t="s">
        <v>106</v>
      </c>
      <c r="E16" s="12">
        <v>44667</v>
      </c>
      <c r="F16" s="71" t="s">
        <v>433</v>
      </c>
      <c r="G16" s="12">
        <v>44672</v>
      </c>
      <c r="H16" s="72" t="s">
        <v>434</v>
      </c>
      <c r="I16" s="15">
        <v>40</v>
      </c>
      <c r="J16" s="15">
        <v>30</v>
      </c>
      <c r="K16" s="15">
        <v>21</v>
      </c>
      <c r="L16" s="15">
        <v>3</v>
      </c>
      <c r="M16" s="76">
        <v>6.3</v>
      </c>
      <c r="N16" s="92">
        <v>7</v>
      </c>
      <c r="O16" s="59">
        <v>2530</v>
      </c>
      <c r="P16" s="60">
        <f>Table224578910112345678910111213141516171819[[#This Row],[PEMBULATAN]]*O16</f>
        <v>17710</v>
      </c>
      <c r="Q16" s="126"/>
    </row>
    <row r="17" spans="1:17" ht="26.25" customHeight="1" x14ac:dyDescent="0.2">
      <c r="A17" s="94"/>
      <c r="B17" s="96" t="s">
        <v>603</v>
      </c>
      <c r="C17" s="68" t="s">
        <v>604</v>
      </c>
      <c r="D17" s="73" t="s">
        <v>106</v>
      </c>
      <c r="E17" s="12">
        <v>44667</v>
      </c>
      <c r="F17" s="71" t="s">
        <v>433</v>
      </c>
      <c r="G17" s="12">
        <v>44672</v>
      </c>
      <c r="H17" s="72" t="s">
        <v>434</v>
      </c>
      <c r="I17" s="15">
        <v>40</v>
      </c>
      <c r="J17" s="15">
        <v>41</v>
      </c>
      <c r="K17" s="15">
        <v>6</v>
      </c>
      <c r="L17" s="15">
        <v>2</v>
      </c>
      <c r="M17" s="76">
        <v>2.46</v>
      </c>
      <c r="N17" s="92">
        <v>3</v>
      </c>
      <c r="O17" s="59">
        <v>2530</v>
      </c>
      <c r="P17" s="60">
        <f>Table224578910112345678910111213141516171819[[#This Row],[PEMBULATAN]]*O17</f>
        <v>7590</v>
      </c>
      <c r="Q17" s="126"/>
    </row>
    <row r="18" spans="1:17" ht="22.5" customHeight="1" x14ac:dyDescent="0.2">
      <c r="A18" s="118" t="s">
        <v>30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20"/>
      <c r="M18" s="74">
        <f>SUBTOTAL(109,Table224578910112345678910111213141516171819[KG VOLUME])</f>
        <v>139.96550000000002</v>
      </c>
      <c r="N18" s="63">
        <f>SUM(N3:N17)</f>
        <v>148.3895</v>
      </c>
      <c r="O18" s="121">
        <f>SUM(P3:P17)</f>
        <v>375425.435</v>
      </c>
      <c r="P18" s="122"/>
    </row>
    <row r="19" spans="1:17" ht="18" customHeight="1" x14ac:dyDescent="0.2">
      <c r="A19" s="81"/>
      <c r="B19" s="53" t="s">
        <v>41</v>
      </c>
      <c r="C19" s="52"/>
      <c r="D19" s="54" t="s">
        <v>42</v>
      </c>
      <c r="E19" s="81"/>
      <c r="F19" s="81"/>
      <c r="G19" s="81"/>
      <c r="H19" s="81"/>
      <c r="I19" s="81"/>
      <c r="J19" s="81"/>
      <c r="K19" s="81"/>
      <c r="L19" s="81"/>
      <c r="M19" s="82"/>
      <c r="N19" s="83" t="s">
        <v>50</v>
      </c>
      <c r="O19" s="84"/>
      <c r="P19" s="84">
        <f>O18*10%</f>
        <v>37542.5435</v>
      </c>
    </row>
    <row r="20" spans="1:17" ht="18" customHeight="1" thickBot="1" x14ac:dyDescent="0.25">
      <c r="A20" s="81"/>
      <c r="B20" s="53"/>
      <c r="C20" s="52"/>
      <c r="D20" s="54"/>
      <c r="E20" s="81"/>
      <c r="F20" s="81"/>
      <c r="G20" s="81"/>
      <c r="H20" s="81"/>
      <c r="I20" s="81"/>
      <c r="J20" s="81"/>
      <c r="K20" s="81"/>
      <c r="L20" s="81"/>
      <c r="M20" s="82"/>
      <c r="N20" s="85" t="s">
        <v>51</v>
      </c>
      <c r="O20" s="86"/>
      <c r="P20" s="86">
        <f>O18-P19</f>
        <v>337882.89150000003</v>
      </c>
    </row>
    <row r="21" spans="1:17" ht="18" customHeight="1" x14ac:dyDescent="0.2">
      <c r="A21" s="10"/>
      <c r="H21" s="58"/>
      <c r="N21" s="57" t="s">
        <v>56</v>
      </c>
      <c r="P21" s="64">
        <f>P20*1.1%</f>
        <v>3716.7118065000009</v>
      </c>
    </row>
    <row r="22" spans="1:17" ht="18" customHeight="1" thickBot="1" x14ac:dyDescent="0.25">
      <c r="A22" s="10"/>
      <c r="H22" s="58"/>
      <c r="N22" s="57" t="s">
        <v>52</v>
      </c>
      <c r="P22" s="66">
        <f>P20*2%</f>
        <v>6757.657830000001</v>
      </c>
    </row>
    <row r="23" spans="1:17" ht="18" customHeight="1" x14ac:dyDescent="0.2">
      <c r="A23" s="10"/>
      <c r="H23" s="58"/>
      <c r="N23" s="61" t="s">
        <v>31</v>
      </c>
      <c r="O23" s="62"/>
      <c r="P23" s="65">
        <f>P20+P21-P22</f>
        <v>334841.94547650003</v>
      </c>
    </row>
    <row r="25" spans="1:17" x14ac:dyDescent="0.2">
      <c r="A25" s="10"/>
      <c r="H25" s="58"/>
      <c r="P25" s="66"/>
    </row>
    <row r="26" spans="1:17" x14ac:dyDescent="0.2">
      <c r="A26" s="10"/>
      <c r="H26" s="58"/>
      <c r="O26" s="55"/>
      <c r="P26" s="66"/>
    </row>
    <row r="27" spans="1:17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7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</sheetData>
  <mergeCells count="3">
    <mergeCell ref="A18:L18"/>
    <mergeCell ref="O18:P18"/>
    <mergeCell ref="Q3:Q17"/>
  </mergeCells>
  <conditionalFormatting sqref="B3:B17">
    <cfRule type="duplicateValues" dxfId="33" priority="8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Q56"/>
  <sheetViews>
    <sheetView zoomScale="110" zoomScaleNormal="110" workbookViewId="0">
      <pane xSplit="3" ySplit="2" topLeftCell="D30" activePane="bottomRight" state="frozen"/>
      <selection pane="topRight" activeCell="B1" sqref="B1"/>
      <selection pane="bottomLeft" activeCell="A3" sqref="A3"/>
      <selection pane="bottomRight" activeCell="J33" sqref="J33"/>
    </sheetView>
  </sheetViews>
  <sheetFormatPr defaultRowHeight="15" x14ac:dyDescent="0.2"/>
  <cols>
    <col min="1" max="1" width="6.42578125" style="4" customWidth="1"/>
    <col min="2" max="2" width="19.140625" style="2" customWidth="1"/>
    <col min="3" max="3" width="14.5703125" style="2" customWidth="1"/>
    <col min="4" max="4" width="8" style="3" customWidth="1"/>
    <col min="5" max="5" width="7.42578125" style="11" customWidth="1"/>
    <col min="6" max="6" width="8.5703125" style="3" customWidth="1"/>
    <col min="7" max="7" width="7.42578125" style="3" customWidth="1"/>
    <col min="8" max="8" width="11.85546875" style="6" customWidth="1"/>
    <col min="9" max="9" width="3.5703125" style="3" customWidth="1"/>
    <col min="10" max="11" width="3.710937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405520</v>
      </c>
      <c r="B3" s="69" t="s">
        <v>607</v>
      </c>
      <c r="C3" s="8" t="s">
        <v>608</v>
      </c>
      <c r="D3" s="71" t="s">
        <v>106</v>
      </c>
      <c r="E3" s="12">
        <v>44668</v>
      </c>
      <c r="F3" s="71" t="s">
        <v>433</v>
      </c>
      <c r="G3" s="12">
        <v>44672</v>
      </c>
      <c r="H3" s="9" t="s">
        <v>434</v>
      </c>
      <c r="I3" s="1">
        <v>20</v>
      </c>
      <c r="J3" s="1">
        <v>10</v>
      </c>
      <c r="K3" s="1">
        <v>8</v>
      </c>
      <c r="L3" s="1">
        <v>1</v>
      </c>
      <c r="M3" s="75">
        <v>0.4</v>
      </c>
      <c r="N3" s="7">
        <v>1</v>
      </c>
      <c r="O3" s="59">
        <v>2530</v>
      </c>
      <c r="P3" s="60">
        <f>Table22457891011234567891011121314151617181920[[#This Row],[PEMBULATAN]]*O3</f>
        <v>2530</v>
      </c>
      <c r="Q3" s="123">
        <v>33</v>
      </c>
    </row>
    <row r="4" spans="1:17" ht="26.25" customHeight="1" x14ac:dyDescent="0.2">
      <c r="A4" s="13"/>
      <c r="B4" s="70"/>
      <c r="C4" s="68" t="s">
        <v>609</v>
      </c>
      <c r="D4" s="73" t="s">
        <v>106</v>
      </c>
      <c r="E4" s="12">
        <v>44668</v>
      </c>
      <c r="F4" s="71" t="s">
        <v>433</v>
      </c>
      <c r="G4" s="12">
        <v>44672</v>
      </c>
      <c r="H4" s="72" t="s">
        <v>434</v>
      </c>
      <c r="I4" s="15">
        <v>31</v>
      </c>
      <c r="J4" s="15">
        <v>27</v>
      </c>
      <c r="K4" s="15">
        <v>10</v>
      </c>
      <c r="L4" s="15">
        <v>1</v>
      </c>
      <c r="M4" s="76">
        <v>2.0924999999999998</v>
      </c>
      <c r="N4" s="92">
        <v>2.0924999999999998</v>
      </c>
      <c r="O4" s="59">
        <v>2530</v>
      </c>
      <c r="P4" s="60">
        <f>Table22457891011234567891011121314151617181920[[#This Row],[PEMBULATAN]]*O4</f>
        <v>5294.0249999999996</v>
      </c>
      <c r="Q4" s="124"/>
    </row>
    <row r="5" spans="1:17" ht="26.25" customHeight="1" x14ac:dyDescent="0.2">
      <c r="A5" s="13"/>
      <c r="B5" s="70"/>
      <c r="C5" s="68" t="s">
        <v>610</v>
      </c>
      <c r="D5" s="73" t="s">
        <v>106</v>
      </c>
      <c r="E5" s="12">
        <v>44668</v>
      </c>
      <c r="F5" s="71" t="s">
        <v>433</v>
      </c>
      <c r="G5" s="12">
        <v>44672</v>
      </c>
      <c r="H5" s="72" t="s">
        <v>434</v>
      </c>
      <c r="I5" s="15">
        <v>37</v>
      </c>
      <c r="J5" s="15">
        <v>20</v>
      </c>
      <c r="K5" s="15">
        <v>12</v>
      </c>
      <c r="L5" s="15">
        <v>2</v>
      </c>
      <c r="M5" s="76">
        <v>2.2200000000000002</v>
      </c>
      <c r="N5" s="92">
        <v>2.2200000000000002</v>
      </c>
      <c r="O5" s="59">
        <v>2530</v>
      </c>
      <c r="P5" s="60">
        <f>Table22457891011234567891011121314151617181920[[#This Row],[PEMBULATAN]]*O5</f>
        <v>5616.6</v>
      </c>
      <c r="Q5" s="124"/>
    </row>
    <row r="6" spans="1:17" ht="26.25" customHeight="1" x14ac:dyDescent="0.2">
      <c r="A6" s="13"/>
      <c r="B6" s="70"/>
      <c r="C6" s="68" t="s">
        <v>611</v>
      </c>
      <c r="D6" s="73" t="s">
        <v>106</v>
      </c>
      <c r="E6" s="12">
        <v>44668</v>
      </c>
      <c r="F6" s="71" t="s">
        <v>433</v>
      </c>
      <c r="G6" s="12">
        <v>44672</v>
      </c>
      <c r="H6" s="72" t="s">
        <v>434</v>
      </c>
      <c r="I6" s="15">
        <v>102</v>
      </c>
      <c r="J6" s="15">
        <v>60</v>
      </c>
      <c r="K6" s="15">
        <v>20</v>
      </c>
      <c r="L6" s="15">
        <v>16</v>
      </c>
      <c r="M6" s="76">
        <v>30.6</v>
      </c>
      <c r="N6" s="92">
        <v>31</v>
      </c>
      <c r="O6" s="59">
        <v>2530</v>
      </c>
      <c r="P6" s="60">
        <f>Table22457891011234567891011121314151617181920[[#This Row],[PEMBULATAN]]*O6</f>
        <v>78430</v>
      </c>
      <c r="Q6" s="124"/>
    </row>
    <row r="7" spans="1:17" ht="26.25" customHeight="1" x14ac:dyDescent="0.2">
      <c r="A7" s="13"/>
      <c r="B7" s="70"/>
      <c r="C7" s="68" t="s">
        <v>612</v>
      </c>
      <c r="D7" s="73" t="s">
        <v>106</v>
      </c>
      <c r="E7" s="12">
        <v>44668</v>
      </c>
      <c r="F7" s="71" t="s">
        <v>433</v>
      </c>
      <c r="G7" s="12">
        <v>44672</v>
      </c>
      <c r="H7" s="72" t="s">
        <v>434</v>
      </c>
      <c r="I7" s="15">
        <v>30</v>
      </c>
      <c r="J7" s="15">
        <v>23</v>
      </c>
      <c r="K7" s="15">
        <v>7</v>
      </c>
      <c r="L7" s="15">
        <v>1</v>
      </c>
      <c r="M7" s="76">
        <v>1.2075</v>
      </c>
      <c r="N7" s="92">
        <v>1.2075</v>
      </c>
      <c r="O7" s="59">
        <v>2530</v>
      </c>
      <c r="P7" s="60">
        <f>Table22457891011234567891011121314151617181920[[#This Row],[PEMBULATAN]]*O7</f>
        <v>3054.9749999999999</v>
      </c>
      <c r="Q7" s="124"/>
    </row>
    <row r="8" spans="1:17" ht="26.25" customHeight="1" x14ac:dyDescent="0.2">
      <c r="A8" s="13"/>
      <c r="B8" s="70"/>
      <c r="C8" s="68" t="s">
        <v>613</v>
      </c>
      <c r="D8" s="73" t="s">
        <v>106</v>
      </c>
      <c r="E8" s="12">
        <v>44668</v>
      </c>
      <c r="F8" s="71" t="s">
        <v>433</v>
      </c>
      <c r="G8" s="12">
        <v>44672</v>
      </c>
      <c r="H8" s="72" t="s">
        <v>434</v>
      </c>
      <c r="I8" s="15">
        <v>40</v>
      </c>
      <c r="J8" s="15">
        <v>32</v>
      </c>
      <c r="K8" s="15">
        <v>14</v>
      </c>
      <c r="L8" s="15">
        <v>1</v>
      </c>
      <c r="M8" s="76">
        <v>4.4800000000000004</v>
      </c>
      <c r="N8" s="92">
        <v>5</v>
      </c>
      <c r="O8" s="59">
        <v>2530</v>
      </c>
      <c r="P8" s="60">
        <f>Table22457891011234567891011121314151617181920[[#This Row],[PEMBULATAN]]*O8</f>
        <v>12650</v>
      </c>
      <c r="Q8" s="124"/>
    </row>
    <row r="9" spans="1:17" ht="26.25" customHeight="1" x14ac:dyDescent="0.2">
      <c r="A9" s="13"/>
      <c r="B9" s="70"/>
      <c r="C9" s="68" t="s">
        <v>614</v>
      </c>
      <c r="D9" s="73" t="s">
        <v>106</v>
      </c>
      <c r="E9" s="12">
        <v>44668</v>
      </c>
      <c r="F9" s="71" t="s">
        <v>433</v>
      </c>
      <c r="G9" s="12">
        <v>44672</v>
      </c>
      <c r="H9" s="72" t="s">
        <v>434</v>
      </c>
      <c r="I9" s="15">
        <v>52</v>
      </c>
      <c r="J9" s="15">
        <v>37</v>
      </c>
      <c r="K9" s="15">
        <v>12</v>
      </c>
      <c r="L9" s="15">
        <v>8</v>
      </c>
      <c r="M9" s="76">
        <v>5.7720000000000002</v>
      </c>
      <c r="N9" s="92">
        <v>8</v>
      </c>
      <c r="O9" s="59">
        <v>2530</v>
      </c>
      <c r="P9" s="60">
        <f>Table22457891011234567891011121314151617181920[[#This Row],[PEMBULATAN]]*O9</f>
        <v>20240</v>
      </c>
      <c r="Q9" s="124"/>
    </row>
    <row r="10" spans="1:17" ht="26.25" customHeight="1" x14ac:dyDescent="0.2">
      <c r="A10" s="13"/>
      <c r="B10" s="70"/>
      <c r="C10" s="68" t="s">
        <v>615</v>
      </c>
      <c r="D10" s="73" t="s">
        <v>106</v>
      </c>
      <c r="E10" s="12">
        <v>44668</v>
      </c>
      <c r="F10" s="71" t="s">
        <v>433</v>
      </c>
      <c r="G10" s="12">
        <v>44672</v>
      </c>
      <c r="H10" s="72" t="s">
        <v>434</v>
      </c>
      <c r="I10" s="15">
        <v>71</v>
      </c>
      <c r="J10" s="15">
        <v>52</v>
      </c>
      <c r="K10" s="15">
        <v>23</v>
      </c>
      <c r="L10" s="15">
        <v>8</v>
      </c>
      <c r="M10" s="76">
        <v>21.228999999999999</v>
      </c>
      <c r="N10" s="92">
        <v>21.228999999999999</v>
      </c>
      <c r="O10" s="59">
        <v>2530</v>
      </c>
      <c r="P10" s="60">
        <f>Table22457891011234567891011121314151617181920[[#This Row],[PEMBULATAN]]*O10</f>
        <v>53709.369999999995</v>
      </c>
      <c r="Q10" s="124"/>
    </row>
    <row r="11" spans="1:17" ht="26.25" customHeight="1" x14ac:dyDescent="0.2">
      <c r="A11" s="13"/>
      <c r="B11" s="70"/>
      <c r="C11" s="68" t="s">
        <v>616</v>
      </c>
      <c r="D11" s="73" t="s">
        <v>106</v>
      </c>
      <c r="E11" s="12">
        <v>44668</v>
      </c>
      <c r="F11" s="71" t="s">
        <v>433</v>
      </c>
      <c r="G11" s="12">
        <v>44672</v>
      </c>
      <c r="H11" s="72" t="s">
        <v>434</v>
      </c>
      <c r="I11" s="15">
        <v>72</v>
      </c>
      <c r="J11" s="15">
        <v>53</v>
      </c>
      <c r="K11" s="15">
        <v>32</v>
      </c>
      <c r="L11" s="15">
        <v>6</v>
      </c>
      <c r="M11" s="76">
        <v>30.527999999999999</v>
      </c>
      <c r="N11" s="92">
        <v>31</v>
      </c>
      <c r="O11" s="59">
        <v>2530</v>
      </c>
      <c r="P11" s="60">
        <f>Table22457891011234567891011121314151617181920[[#This Row],[PEMBULATAN]]*O11</f>
        <v>78430</v>
      </c>
      <c r="Q11" s="124"/>
    </row>
    <row r="12" spans="1:17" ht="26.25" customHeight="1" x14ac:dyDescent="0.2">
      <c r="A12" s="13"/>
      <c r="B12" s="70"/>
      <c r="C12" s="68" t="s">
        <v>617</v>
      </c>
      <c r="D12" s="73" t="s">
        <v>106</v>
      </c>
      <c r="E12" s="12">
        <v>44668</v>
      </c>
      <c r="F12" s="71" t="s">
        <v>433</v>
      </c>
      <c r="G12" s="12">
        <v>44672</v>
      </c>
      <c r="H12" s="72" t="s">
        <v>434</v>
      </c>
      <c r="I12" s="15">
        <v>82</v>
      </c>
      <c r="J12" s="15">
        <v>53</v>
      </c>
      <c r="K12" s="15">
        <v>20</v>
      </c>
      <c r="L12" s="15">
        <v>6</v>
      </c>
      <c r="M12" s="76">
        <v>21.73</v>
      </c>
      <c r="N12" s="92">
        <v>22</v>
      </c>
      <c r="O12" s="59">
        <v>2530</v>
      </c>
      <c r="P12" s="60">
        <f>Table22457891011234567891011121314151617181920[[#This Row],[PEMBULATAN]]*O12</f>
        <v>55660</v>
      </c>
      <c r="Q12" s="124"/>
    </row>
    <row r="13" spans="1:17" ht="26.25" customHeight="1" x14ac:dyDescent="0.2">
      <c r="A13" s="13"/>
      <c r="B13" s="70"/>
      <c r="C13" s="68" t="s">
        <v>618</v>
      </c>
      <c r="D13" s="73" t="s">
        <v>106</v>
      </c>
      <c r="E13" s="12">
        <v>44668</v>
      </c>
      <c r="F13" s="71" t="s">
        <v>433</v>
      </c>
      <c r="G13" s="12">
        <v>44672</v>
      </c>
      <c r="H13" s="72" t="s">
        <v>434</v>
      </c>
      <c r="I13" s="15">
        <v>91</v>
      </c>
      <c r="J13" s="15">
        <v>40</v>
      </c>
      <c r="K13" s="15">
        <v>30</v>
      </c>
      <c r="L13" s="15">
        <v>16</v>
      </c>
      <c r="M13" s="76">
        <v>27.3</v>
      </c>
      <c r="N13" s="92">
        <v>28</v>
      </c>
      <c r="O13" s="59">
        <v>2530</v>
      </c>
      <c r="P13" s="60">
        <f>Table22457891011234567891011121314151617181920[[#This Row],[PEMBULATAN]]*O13</f>
        <v>70840</v>
      </c>
      <c r="Q13" s="124"/>
    </row>
    <row r="14" spans="1:17" ht="26.25" customHeight="1" x14ac:dyDescent="0.2">
      <c r="A14" s="13"/>
      <c r="B14" s="70"/>
      <c r="C14" s="68" t="s">
        <v>619</v>
      </c>
      <c r="D14" s="73" t="s">
        <v>106</v>
      </c>
      <c r="E14" s="12">
        <v>44668</v>
      </c>
      <c r="F14" s="71" t="s">
        <v>433</v>
      </c>
      <c r="G14" s="12">
        <v>44672</v>
      </c>
      <c r="H14" s="72" t="s">
        <v>434</v>
      </c>
      <c r="I14" s="15">
        <v>54</v>
      </c>
      <c r="J14" s="15">
        <v>40</v>
      </c>
      <c r="K14" s="15">
        <v>23</v>
      </c>
      <c r="L14" s="15">
        <v>2</v>
      </c>
      <c r="M14" s="76">
        <v>12.42</v>
      </c>
      <c r="N14" s="92">
        <v>13</v>
      </c>
      <c r="O14" s="59">
        <v>2530</v>
      </c>
      <c r="P14" s="60">
        <f>Table22457891011234567891011121314151617181920[[#This Row],[PEMBULATAN]]*O14</f>
        <v>32890</v>
      </c>
      <c r="Q14" s="124"/>
    </row>
    <row r="15" spans="1:17" ht="26.25" customHeight="1" x14ac:dyDescent="0.2">
      <c r="A15" s="13"/>
      <c r="B15" s="70"/>
      <c r="C15" s="68" t="s">
        <v>620</v>
      </c>
      <c r="D15" s="73" t="s">
        <v>106</v>
      </c>
      <c r="E15" s="12">
        <v>44668</v>
      </c>
      <c r="F15" s="71" t="s">
        <v>433</v>
      </c>
      <c r="G15" s="12">
        <v>44672</v>
      </c>
      <c r="H15" s="72" t="s">
        <v>434</v>
      </c>
      <c r="I15" s="15">
        <v>34</v>
      </c>
      <c r="J15" s="15">
        <v>25</v>
      </c>
      <c r="K15" s="15">
        <v>11</v>
      </c>
      <c r="L15" s="15">
        <v>1</v>
      </c>
      <c r="M15" s="76">
        <v>2.3374999999999999</v>
      </c>
      <c r="N15" s="92">
        <v>3</v>
      </c>
      <c r="O15" s="59">
        <v>2530</v>
      </c>
      <c r="P15" s="60">
        <f>Table22457891011234567891011121314151617181920[[#This Row],[PEMBULATAN]]*O15</f>
        <v>7590</v>
      </c>
      <c r="Q15" s="124"/>
    </row>
    <row r="16" spans="1:17" ht="26.25" customHeight="1" x14ac:dyDescent="0.2">
      <c r="A16" s="13"/>
      <c r="B16" s="70"/>
      <c r="C16" s="68" t="s">
        <v>621</v>
      </c>
      <c r="D16" s="73" t="s">
        <v>106</v>
      </c>
      <c r="E16" s="12">
        <v>44668</v>
      </c>
      <c r="F16" s="71" t="s">
        <v>433</v>
      </c>
      <c r="G16" s="12">
        <v>44672</v>
      </c>
      <c r="H16" s="72" t="s">
        <v>434</v>
      </c>
      <c r="I16" s="15">
        <v>28</v>
      </c>
      <c r="J16" s="15">
        <v>11</v>
      </c>
      <c r="K16" s="15">
        <v>8</v>
      </c>
      <c r="L16" s="15">
        <v>1</v>
      </c>
      <c r="M16" s="76">
        <v>0.61599999999999999</v>
      </c>
      <c r="N16" s="92">
        <v>1</v>
      </c>
      <c r="O16" s="59">
        <v>2530</v>
      </c>
      <c r="P16" s="60">
        <f>Table22457891011234567891011121314151617181920[[#This Row],[PEMBULATAN]]*O16</f>
        <v>2530</v>
      </c>
      <c r="Q16" s="124"/>
    </row>
    <row r="17" spans="1:17" ht="26.25" customHeight="1" x14ac:dyDescent="0.2">
      <c r="A17" s="13"/>
      <c r="B17" s="70"/>
      <c r="C17" s="68" t="s">
        <v>622</v>
      </c>
      <c r="D17" s="73" t="s">
        <v>106</v>
      </c>
      <c r="E17" s="12">
        <v>44668</v>
      </c>
      <c r="F17" s="71" t="s">
        <v>433</v>
      </c>
      <c r="G17" s="12">
        <v>44672</v>
      </c>
      <c r="H17" s="72" t="s">
        <v>434</v>
      </c>
      <c r="I17" s="15">
        <v>75</v>
      </c>
      <c r="J17" s="15">
        <v>56</v>
      </c>
      <c r="K17" s="15">
        <v>24</v>
      </c>
      <c r="L17" s="15">
        <v>9</v>
      </c>
      <c r="M17" s="76">
        <v>25.2</v>
      </c>
      <c r="N17" s="92">
        <v>25.2</v>
      </c>
      <c r="O17" s="59">
        <v>2530</v>
      </c>
      <c r="P17" s="60">
        <f>Table22457891011234567891011121314151617181920[[#This Row],[PEMBULATAN]]*O17</f>
        <v>63756</v>
      </c>
      <c r="Q17" s="124"/>
    </row>
    <row r="18" spans="1:17" ht="26.25" customHeight="1" x14ac:dyDescent="0.2">
      <c r="A18" s="13"/>
      <c r="B18" s="70"/>
      <c r="C18" s="68" t="s">
        <v>623</v>
      </c>
      <c r="D18" s="73" t="s">
        <v>106</v>
      </c>
      <c r="E18" s="12">
        <v>44668</v>
      </c>
      <c r="F18" s="71" t="s">
        <v>433</v>
      </c>
      <c r="G18" s="12">
        <v>44672</v>
      </c>
      <c r="H18" s="72" t="s">
        <v>434</v>
      </c>
      <c r="I18" s="15">
        <v>20</v>
      </c>
      <c r="J18" s="15">
        <v>12</v>
      </c>
      <c r="K18" s="15">
        <v>8</v>
      </c>
      <c r="L18" s="15">
        <v>1</v>
      </c>
      <c r="M18" s="76">
        <v>0.48</v>
      </c>
      <c r="N18" s="92">
        <v>1</v>
      </c>
      <c r="O18" s="59">
        <v>2530</v>
      </c>
      <c r="P18" s="60">
        <f>Table22457891011234567891011121314151617181920[[#This Row],[PEMBULATAN]]*O18</f>
        <v>2530</v>
      </c>
      <c r="Q18" s="124"/>
    </row>
    <row r="19" spans="1:17" ht="26.25" customHeight="1" x14ac:dyDescent="0.2">
      <c r="A19" s="13"/>
      <c r="B19" s="70"/>
      <c r="C19" s="68" t="s">
        <v>624</v>
      </c>
      <c r="D19" s="73" t="s">
        <v>106</v>
      </c>
      <c r="E19" s="12">
        <v>44668</v>
      </c>
      <c r="F19" s="71" t="s">
        <v>433</v>
      </c>
      <c r="G19" s="12">
        <v>44672</v>
      </c>
      <c r="H19" s="72" t="s">
        <v>434</v>
      </c>
      <c r="I19" s="15">
        <v>103</v>
      </c>
      <c r="J19" s="15">
        <v>52</v>
      </c>
      <c r="K19" s="15">
        <v>37</v>
      </c>
      <c r="L19" s="15">
        <v>10</v>
      </c>
      <c r="M19" s="76">
        <v>49.542999999999999</v>
      </c>
      <c r="N19" s="92">
        <v>50</v>
      </c>
      <c r="O19" s="59">
        <v>2530</v>
      </c>
      <c r="P19" s="60">
        <f>Table22457891011234567891011121314151617181920[[#This Row],[PEMBULATAN]]*O19</f>
        <v>126500</v>
      </c>
      <c r="Q19" s="124"/>
    </row>
    <row r="20" spans="1:17" ht="26.25" customHeight="1" x14ac:dyDescent="0.2">
      <c r="A20" s="13"/>
      <c r="B20" s="70"/>
      <c r="C20" s="68" t="s">
        <v>625</v>
      </c>
      <c r="D20" s="73" t="s">
        <v>106</v>
      </c>
      <c r="E20" s="12">
        <v>44668</v>
      </c>
      <c r="F20" s="71" t="s">
        <v>433</v>
      </c>
      <c r="G20" s="12">
        <v>44672</v>
      </c>
      <c r="H20" s="72" t="s">
        <v>434</v>
      </c>
      <c r="I20" s="15">
        <v>83</v>
      </c>
      <c r="J20" s="15">
        <v>52</v>
      </c>
      <c r="K20" s="15">
        <v>30</v>
      </c>
      <c r="L20" s="15">
        <v>3</v>
      </c>
      <c r="M20" s="76">
        <v>32.369999999999997</v>
      </c>
      <c r="N20" s="92">
        <v>33</v>
      </c>
      <c r="O20" s="59">
        <v>2530</v>
      </c>
      <c r="P20" s="60">
        <f>Table22457891011234567891011121314151617181920[[#This Row],[PEMBULATAN]]*O20</f>
        <v>83490</v>
      </c>
      <c r="Q20" s="124"/>
    </row>
    <row r="21" spans="1:17" ht="26.25" customHeight="1" x14ac:dyDescent="0.2">
      <c r="A21" s="13"/>
      <c r="B21" s="70"/>
      <c r="C21" s="68" t="s">
        <v>626</v>
      </c>
      <c r="D21" s="73" t="s">
        <v>106</v>
      </c>
      <c r="E21" s="12">
        <v>44668</v>
      </c>
      <c r="F21" s="71" t="s">
        <v>433</v>
      </c>
      <c r="G21" s="12">
        <v>44672</v>
      </c>
      <c r="H21" s="72" t="s">
        <v>434</v>
      </c>
      <c r="I21" s="15">
        <v>62</v>
      </c>
      <c r="J21" s="15">
        <v>40</v>
      </c>
      <c r="K21" s="15">
        <v>25</v>
      </c>
      <c r="L21" s="15">
        <v>3</v>
      </c>
      <c r="M21" s="76">
        <v>15.5</v>
      </c>
      <c r="N21" s="92">
        <v>16</v>
      </c>
      <c r="O21" s="59">
        <v>2530</v>
      </c>
      <c r="P21" s="60">
        <f>Table22457891011234567891011121314151617181920[[#This Row],[PEMBULATAN]]*O21</f>
        <v>40480</v>
      </c>
      <c r="Q21" s="124"/>
    </row>
    <row r="22" spans="1:17" ht="26.25" customHeight="1" x14ac:dyDescent="0.2">
      <c r="A22" s="13"/>
      <c r="B22" s="70"/>
      <c r="C22" s="68" t="s">
        <v>627</v>
      </c>
      <c r="D22" s="73" t="s">
        <v>106</v>
      </c>
      <c r="E22" s="12">
        <v>44668</v>
      </c>
      <c r="F22" s="71" t="s">
        <v>433</v>
      </c>
      <c r="G22" s="12">
        <v>44672</v>
      </c>
      <c r="H22" s="72" t="s">
        <v>434</v>
      </c>
      <c r="I22" s="15">
        <v>103</v>
      </c>
      <c r="J22" s="15">
        <v>52</v>
      </c>
      <c r="K22" s="15">
        <v>20</v>
      </c>
      <c r="L22" s="15">
        <v>2</v>
      </c>
      <c r="M22" s="76">
        <v>26.78</v>
      </c>
      <c r="N22" s="92">
        <v>27</v>
      </c>
      <c r="O22" s="59">
        <v>2530</v>
      </c>
      <c r="P22" s="60">
        <f>Table22457891011234567891011121314151617181920[[#This Row],[PEMBULATAN]]*O22</f>
        <v>68310</v>
      </c>
      <c r="Q22" s="124"/>
    </row>
    <row r="23" spans="1:17" ht="26.25" customHeight="1" x14ac:dyDescent="0.2">
      <c r="A23" s="13"/>
      <c r="B23" s="70"/>
      <c r="C23" s="68" t="s">
        <v>628</v>
      </c>
      <c r="D23" s="73" t="s">
        <v>106</v>
      </c>
      <c r="E23" s="12">
        <v>44668</v>
      </c>
      <c r="F23" s="71" t="s">
        <v>433</v>
      </c>
      <c r="G23" s="12">
        <v>44672</v>
      </c>
      <c r="H23" s="72" t="s">
        <v>434</v>
      </c>
      <c r="I23" s="15">
        <v>91</v>
      </c>
      <c r="J23" s="15">
        <v>60</v>
      </c>
      <c r="K23" s="15">
        <v>16</v>
      </c>
      <c r="L23" s="15">
        <v>1</v>
      </c>
      <c r="M23" s="76">
        <v>21.84</v>
      </c>
      <c r="N23" s="92">
        <v>22</v>
      </c>
      <c r="O23" s="59">
        <v>2530</v>
      </c>
      <c r="P23" s="60">
        <f>Table22457891011234567891011121314151617181920[[#This Row],[PEMBULATAN]]*O23</f>
        <v>55660</v>
      </c>
      <c r="Q23" s="124"/>
    </row>
    <row r="24" spans="1:17" ht="26.25" customHeight="1" x14ac:dyDescent="0.2">
      <c r="A24" s="13"/>
      <c r="B24" s="70"/>
      <c r="C24" s="68" t="s">
        <v>629</v>
      </c>
      <c r="D24" s="73" t="s">
        <v>106</v>
      </c>
      <c r="E24" s="12">
        <v>44668</v>
      </c>
      <c r="F24" s="71" t="s">
        <v>433</v>
      </c>
      <c r="G24" s="12">
        <v>44672</v>
      </c>
      <c r="H24" s="72" t="s">
        <v>434</v>
      </c>
      <c r="I24" s="15">
        <v>56</v>
      </c>
      <c r="J24" s="15">
        <v>35</v>
      </c>
      <c r="K24" s="15">
        <v>12</v>
      </c>
      <c r="L24" s="15">
        <v>4</v>
      </c>
      <c r="M24" s="76">
        <v>5.88</v>
      </c>
      <c r="N24" s="92">
        <v>6</v>
      </c>
      <c r="O24" s="59">
        <v>2530</v>
      </c>
      <c r="P24" s="60">
        <f>Table22457891011234567891011121314151617181920[[#This Row],[PEMBULATAN]]*O24</f>
        <v>15180</v>
      </c>
      <c r="Q24" s="124"/>
    </row>
    <row r="25" spans="1:17" ht="26.25" customHeight="1" x14ac:dyDescent="0.2">
      <c r="A25" s="13"/>
      <c r="B25" s="70"/>
      <c r="C25" s="68" t="s">
        <v>630</v>
      </c>
      <c r="D25" s="73" t="s">
        <v>106</v>
      </c>
      <c r="E25" s="12">
        <v>44668</v>
      </c>
      <c r="F25" s="71" t="s">
        <v>433</v>
      </c>
      <c r="G25" s="12">
        <v>44672</v>
      </c>
      <c r="H25" s="72" t="s">
        <v>434</v>
      </c>
      <c r="I25" s="15">
        <v>53</v>
      </c>
      <c r="J25" s="15">
        <v>55</v>
      </c>
      <c r="K25" s="15">
        <v>22</v>
      </c>
      <c r="L25" s="15">
        <v>5</v>
      </c>
      <c r="M25" s="76">
        <v>16.032499999999999</v>
      </c>
      <c r="N25" s="92">
        <v>16.032499999999999</v>
      </c>
      <c r="O25" s="59">
        <v>2530</v>
      </c>
      <c r="P25" s="60">
        <f>Table22457891011234567891011121314151617181920[[#This Row],[PEMBULATAN]]*O25</f>
        <v>40562.224999999999</v>
      </c>
      <c r="Q25" s="124"/>
    </row>
    <row r="26" spans="1:17" ht="26.25" customHeight="1" x14ac:dyDescent="0.2">
      <c r="A26" s="13"/>
      <c r="B26" s="70"/>
      <c r="C26" s="68" t="s">
        <v>631</v>
      </c>
      <c r="D26" s="73" t="s">
        <v>106</v>
      </c>
      <c r="E26" s="12">
        <v>44668</v>
      </c>
      <c r="F26" s="71" t="s">
        <v>433</v>
      </c>
      <c r="G26" s="12">
        <v>44672</v>
      </c>
      <c r="H26" s="72" t="s">
        <v>434</v>
      </c>
      <c r="I26" s="15">
        <v>51</v>
      </c>
      <c r="J26" s="15">
        <v>34</v>
      </c>
      <c r="K26" s="15">
        <v>32</v>
      </c>
      <c r="L26" s="15">
        <v>9</v>
      </c>
      <c r="M26" s="76">
        <v>13.872</v>
      </c>
      <c r="N26" s="92">
        <v>14</v>
      </c>
      <c r="O26" s="59">
        <v>2530</v>
      </c>
      <c r="P26" s="60">
        <f>Table22457891011234567891011121314151617181920[[#This Row],[PEMBULATAN]]*O26</f>
        <v>35420</v>
      </c>
      <c r="Q26" s="124"/>
    </row>
    <row r="27" spans="1:17" ht="26.25" customHeight="1" x14ac:dyDescent="0.2">
      <c r="A27" s="13"/>
      <c r="B27" s="70"/>
      <c r="C27" s="68" t="s">
        <v>632</v>
      </c>
      <c r="D27" s="73" t="s">
        <v>106</v>
      </c>
      <c r="E27" s="12">
        <v>44668</v>
      </c>
      <c r="F27" s="71" t="s">
        <v>433</v>
      </c>
      <c r="G27" s="12">
        <v>44672</v>
      </c>
      <c r="H27" s="72" t="s">
        <v>434</v>
      </c>
      <c r="I27" s="15">
        <v>101</v>
      </c>
      <c r="J27" s="15">
        <v>56</v>
      </c>
      <c r="K27" s="15">
        <v>34</v>
      </c>
      <c r="L27" s="15">
        <v>24</v>
      </c>
      <c r="M27" s="76">
        <v>48.076000000000001</v>
      </c>
      <c r="N27" s="92">
        <v>48.076000000000001</v>
      </c>
      <c r="O27" s="59">
        <v>2530</v>
      </c>
      <c r="P27" s="60">
        <f>Table22457891011234567891011121314151617181920[[#This Row],[PEMBULATAN]]*O27</f>
        <v>121632.28</v>
      </c>
      <c r="Q27" s="124"/>
    </row>
    <row r="28" spans="1:17" ht="26.25" customHeight="1" x14ac:dyDescent="0.2">
      <c r="A28" s="13"/>
      <c r="B28" s="70"/>
      <c r="C28" s="68" t="s">
        <v>633</v>
      </c>
      <c r="D28" s="73" t="s">
        <v>106</v>
      </c>
      <c r="E28" s="12">
        <v>44668</v>
      </c>
      <c r="F28" s="71" t="s">
        <v>433</v>
      </c>
      <c r="G28" s="12">
        <v>44672</v>
      </c>
      <c r="H28" s="72" t="s">
        <v>434</v>
      </c>
      <c r="I28" s="15">
        <v>90</v>
      </c>
      <c r="J28" s="15">
        <v>35</v>
      </c>
      <c r="K28" s="15">
        <v>22</v>
      </c>
      <c r="L28" s="15">
        <v>4</v>
      </c>
      <c r="M28" s="76">
        <v>17.324999999999999</v>
      </c>
      <c r="N28" s="92">
        <v>18</v>
      </c>
      <c r="O28" s="59">
        <v>2530</v>
      </c>
      <c r="P28" s="60">
        <f>Table22457891011234567891011121314151617181920[[#This Row],[PEMBULATAN]]*O28</f>
        <v>45540</v>
      </c>
      <c r="Q28" s="124"/>
    </row>
    <row r="29" spans="1:17" ht="26.25" customHeight="1" x14ac:dyDescent="0.2">
      <c r="A29" s="13"/>
      <c r="B29" s="70"/>
      <c r="C29" s="68" t="s">
        <v>634</v>
      </c>
      <c r="D29" s="73" t="s">
        <v>106</v>
      </c>
      <c r="E29" s="12">
        <v>44668</v>
      </c>
      <c r="F29" s="71" t="s">
        <v>433</v>
      </c>
      <c r="G29" s="12">
        <v>44672</v>
      </c>
      <c r="H29" s="72" t="s">
        <v>434</v>
      </c>
      <c r="I29" s="15">
        <v>64</v>
      </c>
      <c r="J29" s="15">
        <v>45</v>
      </c>
      <c r="K29" s="15">
        <v>22</v>
      </c>
      <c r="L29" s="15">
        <v>3</v>
      </c>
      <c r="M29" s="76">
        <v>15.84</v>
      </c>
      <c r="N29" s="92">
        <v>16</v>
      </c>
      <c r="O29" s="59">
        <v>2530</v>
      </c>
      <c r="P29" s="60">
        <f>Table22457891011234567891011121314151617181920[[#This Row],[PEMBULATAN]]*O29</f>
        <v>40480</v>
      </c>
      <c r="Q29" s="124"/>
    </row>
    <row r="30" spans="1:17" ht="26.25" customHeight="1" x14ac:dyDescent="0.2">
      <c r="A30" s="13"/>
      <c r="B30" s="70"/>
      <c r="C30" s="68" t="s">
        <v>635</v>
      </c>
      <c r="D30" s="73" t="s">
        <v>106</v>
      </c>
      <c r="E30" s="12">
        <v>44668</v>
      </c>
      <c r="F30" s="71" t="s">
        <v>433</v>
      </c>
      <c r="G30" s="12">
        <v>44672</v>
      </c>
      <c r="H30" s="72" t="s">
        <v>434</v>
      </c>
      <c r="I30" s="15">
        <v>35</v>
      </c>
      <c r="J30" s="15">
        <v>25</v>
      </c>
      <c r="K30" s="15">
        <v>11</v>
      </c>
      <c r="L30" s="15">
        <v>1</v>
      </c>
      <c r="M30" s="76">
        <v>2.40625</v>
      </c>
      <c r="N30" s="92">
        <v>3</v>
      </c>
      <c r="O30" s="59">
        <v>2530</v>
      </c>
      <c r="P30" s="60">
        <f>Table22457891011234567891011121314151617181920[[#This Row],[PEMBULATAN]]*O30</f>
        <v>7590</v>
      </c>
      <c r="Q30" s="124"/>
    </row>
    <row r="31" spans="1:17" ht="26.25" customHeight="1" x14ac:dyDescent="0.2">
      <c r="A31" s="13"/>
      <c r="B31" s="70"/>
      <c r="C31" s="68" t="s">
        <v>636</v>
      </c>
      <c r="D31" s="73" t="s">
        <v>106</v>
      </c>
      <c r="E31" s="12">
        <v>44668</v>
      </c>
      <c r="F31" s="71" t="s">
        <v>433</v>
      </c>
      <c r="G31" s="12">
        <v>44672</v>
      </c>
      <c r="H31" s="72" t="s">
        <v>434</v>
      </c>
      <c r="I31" s="15">
        <v>42</v>
      </c>
      <c r="J31" s="15">
        <v>31</v>
      </c>
      <c r="K31" s="15">
        <v>16</v>
      </c>
      <c r="L31" s="15">
        <v>1</v>
      </c>
      <c r="M31" s="76">
        <v>5.2080000000000002</v>
      </c>
      <c r="N31" s="92">
        <v>5.2080000000000002</v>
      </c>
      <c r="O31" s="59">
        <v>2530</v>
      </c>
      <c r="P31" s="60">
        <f>Table22457891011234567891011121314151617181920[[#This Row],[PEMBULATAN]]*O31</f>
        <v>13176.24</v>
      </c>
      <c r="Q31" s="124"/>
    </row>
    <row r="32" spans="1:17" ht="26.25" customHeight="1" x14ac:dyDescent="0.2">
      <c r="A32" s="13"/>
      <c r="B32" s="70"/>
      <c r="C32" s="68" t="s">
        <v>637</v>
      </c>
      <c r="D32" s="73" t="s">
        <v>106</v>
      </c>
      <c r="E32" s="12">
        <v>44668</v>
      </c>
      <c r="F32" s="71" t="s">
        <v>433</v>
      </c>
      <c r="G32" s="12">
        <v>44672</v>
      </c>
      <c r="H32" s="72" t="s">
        <v>434</v>
      </c>
      <c r="I32" s="15">
        <v>35</v>
      </c>
      <c r="J32" s="15">
        <v>30</v>
      </c>
      <c r="K32" s="15">
        <v>18</v>
      </c>
      <c r="L32" s="15">
        <v>11</v>
      </c>
      <c r="M32" s="76">
        <v>4.7249999999999996</v>
      </c>
      <c r="N32" s="92">
        <v>11</v>
      </c>
      <c r="O32" s="59">
        <v>2530</v>
      </c>
      <c r="P32" s="60">
        <f>Table22457891011234567891011121314151617181920[[#This Row],[PEMBULATAN]]*O32</f>
        <v>27830</v>
      </c>
      <c r="Q32" s="124"/>
    </row>
    <row r="33" spans="1:17" ht="26.25" customHeight="1" x14ac:dyDescent="0.2">
      <c r="A33" s="13"/>
      <c r="B33" s="70"/>
      <c r="C33" s="68" t="s">
        <v>638</v>
      </c>
      <c r="D33" s="73" t="s">
        <v>106</v>
      </c>
      <c r="E33" s="12">
        <v>44668</v>
      </c>
      <c r="F33" s="71" t="s">
        <v>433</v>
      </c>
      <c r="G33" s="12">
        <v>44672</v>
      </c>
      <c r="H33" s="72" t="s">
        <v>434</v>
      </c>
      <c r="I33" s="15">
        <v>76</v>
      </c>
      <c r="J33" s="15">
        <v>52</v>
      </c>
      <c r="K33" s="15">
        <v>26</v>
      </c>
      <c r="L33" s="15">
        <v>8</v>
      </c>
      <c r="M33" s="76">
        <v>25.687999999999999</v>
      </c>
      <c r="N33" s="92">
        <v>26</v>
      </c>
      <c r="O33" s="59">
        <v>2530</v>
      </c>
      <c r="P33" s="60">
        <f>Table22457891011234567891011121314151617181920[[#This Row],[PEMBULATAN]]*O33</f>
        <v>65780</v>
      </c>
      <c r="Q33" s="124"/>
    </row>
    <row r="34" spans="1:17" ht="26.25" customHeight="1" x14ac:dyDescent="0.2">
      <c r="A34" s="78"/>
      <c r="B34" s="69" t="s">
        <v>639</v>
      </c>
      <c r="C34" s="68" t="s">
        <v>640</v>
      </c>
      <c r="D34" s="73" t="s">
        <v>106</v>
      </c>
      <c r="E34" s="12">
        <v>44668</v>
      </c>
      <c r="F34" s="71" t="s">
        <v>433</v>
      </c>
      <c r="G34" s="12">
        <v>44672</v>
      </c>
      <c r="H34" s="72" t="s">
        <v>434</v>
      </c>
      <c r="I34" s="15">
        <v>32</v>
      </c>
      <c r="J34" s="15">
        <v>22</v>
      </c>
      <c r="K34" s="15">
        <v>15</v>
      </c>
      <c r="L34" s="15">
        <v>2</v>
      </c>
      <c r="M34" s="76">
        <v>2.64</v>
      </c>
      <c r="N34" s="92">
        <v>3</v>
      </c>
      <c r="O34" s="59">
        <v>2530</v>
      </c>
      <c r="P34" s="60">
        <f>Table22457891011234567891011121314151617181920[[#This Row],[PEMBULATAN]]*O34</f>
        <v>7590</v>
      </c>
      <c r="Q34" s="124"/>
    </row>
    <row r="35" spans="1:17" ht="26.25" customHeight="1" x14ac:dyDescent="0.2">
      <c r="A35" s="13"/>
      <c r="B35" s="70"/>
      <c r="C35" s="68" t="s">
        <v>641</v>
      </c>
      <c r="D35" s="73" t="s">
        <v>106</v>
      </c>
      <c r="E35" s="12">
        <v>44668</v>
      </c>
      <c r="F35" s="71" t="s">
        <v>433</v>
      </c>
      <c r="G35" s="12">
        <v>44672</v>
      </c>
      <c r="H35" s="72" t="s">
        <v>434</v>
      </c>
      <c r="I35" s="15">
        <v>41</v>
      </c>
      <c r="J35" s="15">
        <v>32</v>
      </c>
      <c r="K35" s="15">
        <v>12</v>
      </c>
      <c r="L35" s="15">
        <v>4</v>
      </c>
      <c r="M35" s="76">
        <v>3.9359999999999999</v>
      </c>
      <c r="N35" s="92">
        <v>4</v>
      </c>
      <c r="O35" s="59">
        <v>2530</v>
      </c>
      <c r="P35" s="60">
        <f>Table22457891011234567891011121314151617181920[[#This Row],[PEMBULATAN]]*O35</f>
        <v>10120</v>
      </c>
      <c r="Q35" s="125"/>
    </row>
    <row r="36" spans="1:17" ht="22.5" customHeight="1" x14ac:dyDescent="0.2">
      <c r="A36" s="118" t="s">
        <v>30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20"/>
      <c r="M36" s="74">
        <f>SUBTOTAL(109,Table22457891011234567891011121314151617181920[KG VOLUME])</f>
        <v>496.27424999999988</v>
      </c>
      <c r="N36" s="63">
        <f>SUM(N3:N35)</f>
        <v>514.26549999999997</v>
      </c>
      <c r="O36" s="121">
        <f>SUM(P3:P35)</f>
        <v>1301091.7149999999</v>
      </c>
      <c r="P36" s="122"/>
    </row>
    <row r="37" spans="1:17" ht="18" customHeight="1" x14ac:dyDescent="0.2">
      <c r="A37" s="81"/>
      <c r="B37" s="53" t="s">
        <v>41</v>
      </c>
      <c r="C37" s="52"/>
      <c r="D37" s="54" t="s">
        <v>42</v>
      </c>
      <c r="E37" s="81"/>
      <c r="F37" s="81"/>
      <c r="G37" s="81"/>
      <c r="H37" s="81"/>
      <c r="I37" s="81"/>
      <c r="J37" s="81"/>
      <c r="K37" s="81"/>
      <c r="L37" s="81"/>
      <c r="M37" s="82"/>
      <c r="N37" s="83" t="s">
        <v>50</v>
      </c>
      <c r="O37" s="84"/>
      <c r="P37" s="84">
        <f>O36*10%</f>
        <v>130109.1715</v>
      </c>
    </row>
    <row r="38" spans="1:17" ht="18" customHeight="1" thickBot="1" x14ac:dyDescent="0.25">
      <c r="A38" s="81"/>
      <c r="B38" s="53"/>
      <c r="C38" s="52"/>
      <c r="D38" s="54"/>
      <c r="E38" s="81"/>
      <c r="F38" s="81"/>
      <c r="G38" s="81"/>
      <c r="H38" s="81"/>
      <c r="I38" s="81"/>
      <c r="J38" s="81"/>
      <c r="K38" s="81"/>
      <c r="L38" s="81"/>
      <c r="M38" s="82"/>
      <c r="N38" s="85" t="s">
        <v>51</v>
      </c>
      <c r="O38" s="86"/>
      <c r="P38" s="86">
        <f>O36-P37</f>
        <v>1170982.5434999999</v>
      </c>
    </row>
    <row r="39" spans="1:17" ht="18" customHeight="1" x14ac:dyDescent="0.2">
      <c r="A39" s="10"/>
      <c r="H39" s="58"/>
      <c r="N39" s="57" t="s">
        <v>56</v>
      </c>
      <c r="P39" s="64">
        <f>P38*1.1%</f>
        <v>12880.807978500001</v>
      </c>
    </row>
    <row r="40" spans="1:17" ht="18" customHeight="1" thickBot="1" x14ac:dyDescent="0.25">
      <c r="A40" s="10"/>
      <c r="H40" s="58"/>
      <c r="N40" s="57" t="s">
        <v>52</v>
      </c>
      <c r="P40" s="66">
        <f>P38*2%</f>
        <v>23419.650869999998</v>
      </c>
    </row>
    <row r="41" spans="1:17" ht="18" customHeight="1" x14ac:dyDescent="0.2">
      <c r="A41" s="10"/>
      <c r="H41" s="58"/>
      <c r="N41" s="61" t="s">
        <v>31</v>
      </c>
      <c r="O41" s="62"/>
      <c r="P41" s="65">
        <f>P38+P39-P40</f>
        <v>1160443.7006084998</v>
      </c>
    </row>
    <row r="43" spans="1:17" x14ac:dyDescent="0.2">
      <c r="A43" s="10"/>
      <c r="H43" s="58"/>
      <c r="P43" s="66"/>
    </row>
    <row r="44" spans="1:17" x14ac:dyDescent="0.2">
      <c r="A44" s="10"/>
      <c r="H44" s="58"/>
      <c r="O44" s="55"/>
      <c r="P44" s="66"/>
    </row>
    <row r="45" spans="1:17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7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</sheetData>
  <mergeCells count="3">
    <mergeCell ref="A36:L36"/>
    <mergeCell ref="O36:P36"/>
    <mergeCell ref="Q3:Q35"/>
  </mergeCells>
  <conditionalFormatting sqref="B3:B35">
    <cfRule type="duplicateValues" dxfId="32" priority="8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Q46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Q3" sqref="Q3:Q25"/>
    </sheetView>
  </sheetViews>
  <sheetFormatPr defaultRowHeight="15" x14ac:dyDescent="0.2"/>
  <cols>
    <col min="1" max="1" width="6.28515625" style="4" customWidth="1"/>
    <col min="2" max="2" width="19.140625" style="2" customWidth="1"/>
    <col min="3" max="3" width="14.5703125" style="2" customWidth="1"/>
    <col min="4" max="4" width="7.5703125" style="3" customWidth="1"/>
    <col min="5" max="5" width="7.42578125" style="11" customWidth="1"/>
    <col min="6" max="6" width="8.28515625" style="3" customWidth="1"/>
    <col min="7" max="7" width="7.42578125" style="3" customWidth="1"/>
    <col min="8" max="8" width="11.7109375" style="6" customWidth="1"/>
    <col min="9" max="10" width="3.42578125" style="3" customWidth="1"/>
    <col min="11" max="11" width="3.5703125" style="3" customWidth="1"/>
    <col min="12" max="12" width="4.140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405430</v>
      </c>
      <c r="B3" s="69" t="s">
        <v>642</v>
      </c>
      <c r="C3" s="8" t="s">
        <v>643</v>
      </c>
      <c r="D3" s="71" t="s">
        <v>106</v>
      </c>
      <c r="E3" s="12">
        <v>44668</v>
      </c>
      <c r="F3" s="71" t="s">
        <v>433</v>
      </c>
      <c r="G3" s="12">
        <v>44672</v>
      </c>
      <c r="H3" s="9" t="s">
        <v>434</v>
      </c>
      <c r="I3" s="1">
        <v>81</v>
      </c>
      <c r="J3" s="1">
        <v>60</v>
      </c>
      <c r="K3" s="1">
        <v>26</v>
      </c>
      <c r="L3" s="1">
        <v>13</v>
      </c>
      <c r="M3" s="75">
        <v>31.59</v>
      </c>
      <c r="N3" s="7">
        <v>32</v>
      </c>
      <c r="O3" s="59">
        <v>2530</v>
      </c>
      <c r="P3" s="60">
        <f>Table2245789101123456789101112131415161718192021[[#This Row],[PEMBULATAN]]*O3</f>
        <v>80960</v>
      </c>
      <c r="Q3" s="123">
        <v>23</v>
      </c>
    </row>
    <row r="4" spans="1:17" ht="26.25" customHeight="1" x14ac:dyDescent="0.2">
      <c r="A4" s="13"/>
      <c r="B4" s="70"/>
      <c r="C4" s="68" t="s">
        <v>644</v>
      </c>
      <c r="D4" s="73" t="s">
        <v>106</v>
      </c>
      <c r="E4" s="12">
        <v>44668</v>
      </c>
      <c r="F4" s="71" t="s">
        <v>433</v>
      </c>
      <c r="G4" s="12">
        <v>44672</v>
      </c>
      <c r="H4" s="72" t="s">
        <v>434</v>
      </c>
      <c r="I4" s="15">
        <v>82</v>
      </c>
      <c r="J4" s="15">
        <v>63</v>
      </c>
      <c r="K4" s="15">
        <v>21</v>
      </c>
      <c r="L4" s="15">
        <v>21</v>
      </c>
      <c r="M4" s="76">
        <v>27.121500000000001</v>
      </c>
      <c r="N4" s="92">
        <v>27.121500000000001</v>
      </c>
      <c r="O4" s="59">
        <v>2530</v>
      </c>
      <c r="P4" s="60">
        <f>Table2245789101123456789101112131415161718192021[[#This Row],[PEMBULATAN]]*O4</f>
        <v>68617.395000000004</v>
      </c>
      <c r="Q4" s="124"/>
    </row>
    <row r="5" spans="1:17" ht="26.25" customHeight="1" x14ac:dyDescent="0.2">
      <c r="A5" s="13"/>
      <c r="B5" s="70"/>
      <c r="C5" s="68" t="s">
        <v>645</v>
      </c>
      <c r="D5" s="73" t="s">
        <v>106</v>
      </c>
      <c r="E5" s="12">
        <v>44668</v>
      </c>
      <c r="F5" s="71" t="s">
        <v>433</v>
      </c>
      <c r="G5" s="12">
        <v>44672</v>
      </c>
      <c r="H5" s="72" t="s">
        <v>434</v>
      </c>
      <c r="I5" s="15">
        <v>70</v>
      </c>
      <c r="J5" s="15">
        <v>60</v>
      </c>
      <c r="K5" s="15">
        <v>33</v>
      </c>
      <c r="L5" s="15">
        <v>15</v>
      </c>
      <c r="M5" s="76">
        <v>34.65</v>
      </c>
      <c r="N5" s="92">
        <v>35</v>
      </c>
      <c r="O5" s="59">
        <v>2530</v>
      </c>
      <c r="P5" s="60">
        <f>Table2245789101123456789101112131415161718192021[[#This Row],[PEMBULATAN]]*O5</f>
        <v>88550</v>
      </c>
      <c r="Q5" s="124"/>
    </row>
    <row r="6" spans="1:17" ht="26.25" customHeight="1" x14ac:dyDescent="0.2">
      <c r="A6" s="13"/>
      <c r="B6" s="70"/>
      <c r="C6" s="68" t="s">
        <v>646</v>
      </c>
      <c r="D6" s="73" t="s">
        <v>106</v>
      </c>
      <c r="E6" s="12">
        <v>44668</v>
      </c>
      <c r="F6" s="71" t="s">
        <v>433</v>
      </c>
      <c r="G6" s="12">
        <v>44672</v>
      </c>
      <c r="H6" s="72" t="s">
        <v>434</v>
      </c>
      <c r="I6" s="15">
        <v>50</v>
      </c>
      <c r="J6" s="15">
        <v>48</v>
      </c>
      <c r="K6" s="15">
        <v>41</v>
      </c>
      <c r="L6" s="15">
        <v>21</v>
      </c>
      <c r="M6" s="76">
        <v>24.6</v>
      </c>
      <c r="N6" s="92">
        <v>25</v>
      </c>
      <c r="O6" s="59">
        <v>2530</v>
      </c>
      <c r="P6" s="60">
        <f>Table2245789101123456789101112131415161718192021[[#This Row],[PEMBULATAN]]*O6</f>
        <v>63250</v>
      </c>
      <c r="Q6" s="124"/>
    </row>
    <row r="7" spans="1:17" ht="26.25" customHeight="1" x14ac:dyDescent="0.2">
      <c r="A7" s="13"/>
      <c r="B7" s="70"/>
      <c r="C7" s="68" t="s">
        <v>647</v>
      </c>
      <c r="D7" s="73" t="s">
        <v>106</v>
      </c>
      <c r="E7" s="12">
        <v>44668</v>
      </c>
      <c r="F7" s="71" t="s">
        <v>433</v>
      </c>
      <c r="G7" s="12">
        <v>44672</v>
      </c>
      <c r="H7" s="72" t="s">
        <v>434</v>
      </c>
      <c r="I7" s="15">
        <v>66</v>
      </c>
      <c r="J7" s="15">
        <v>45</v>
      </c>
      <c r="K7" s="15">
        <v>12</v>
      </c>
      <c r="L7" s="15">
        <v>5</v>
      </c>
      <c r="M7" s="76">
        <v>8.91</v>
      </c>
      <c r="N7" s="92">
        <v>9</v>
      </c>
      <c r="O7" s="59">
        <v>2530</v>
      </c>
      <c r="P7" s="60">
        <f>Table2245789101123456789101112131415161718192021[[#This Row],[PEMBULATAN]]*O7</f>
        <v>22770</v>
      </c>
      <c r="Q7" s="124"/>
    </row>
    <row r="8" spans="1:17" ht="26.25" customHeight="1" x14ac:dyDescent="0.2">
      <c r="A8" s="13"/>
      <c r="B8" s="70"/>
      <c r="C8" s="68" t="s">
        <v>648</v>
      </c>
      <c r="D8" s="73" t="s">
        <v>106</v>
      </c>
      <c r="E8" s="12">
        <v>44668</v>
      </c>
      <c r="F8" s="71" t="s">
        <v>433</v>
      </c>
      <c r="G8" s="12">
        <v>44672</v>
      </c>
      <c r="H8" s="72" t="s">
        <v>434</v>
      </c>
      <c r="I8" s="15">
        <v>53</v>
      </c>
      <c r="J8" s="15">
        <v>42</v>
      </c>
      <c r="K8" s="15">
        <v>36</v>
      </c>
      <c r="L8" s="15">
        <v>6</v>
      </c>
      <c r="M8" s="76">
        <v>20.033999999999999</v>
      </c>
      <c r="N8" s="92">
        <v>20.033999999999999</v>
      </c>
      <c r="O8" s="59">
        <v>2530</v>
      </c>
      <c r="P8" s="60">
        <f>Table2245789101123456789101112131415161718192021[[#This Row],[PEMBULATAN]]*O8</f>
        <v>50686.02</v>
      </c>
      <c r="Q8" s="124"/>
    </row>
    <row r="9" spans="1:17" ht="26.25" customHeight="1" x14ac:dyDescent="0.2">
      <c r="A9" s="13"/>
      <c r="B9" s="70"/>
      <c r="C9" s="68" t="s">
        <v>649</v>
      </c>
      <c r="D9" s="73" t="s">
        <v>106</v>
      </c>
      <c r="E9" s="12">
        <v>44668</v>
      </c>
      <c r="F9" s="71" t="s">
        <v>433</v>
      </c>
      <c r="G9" s="12">
        <v>44672</v>
      </c>
      <c r="H9" s="72" t="s">
        <v>434</v>
      </c>
      <c r="I9" s="15">
        <v>40</v>
      </c>
      <c r="J9" s="15">
        <v>20</v>
      </c>
      <c r="K9" s="15">
        <v>11</v>
      </c>
      <c r="L9" s="15">
        <v>4</v>
      </c>
      <c r="M9" s="76">
        <v>2.2000000000000002</v>
      </c>
      <c r="N9" s="92">
        <v>4</v>
      </c>
      <c r="O9" s="59">
        <v>2530</v>
      </c>
      <c r="P9" s="60">
        <f>Table2245789101123456789101112131415161718192021[[#This Row],[PEMBULATAN]]*O9</f>
        <v>10120</v>
      </c>
      <c r="Q9" s="124"/>
    </row>
    <row r="10" spans="1:17" ht="26.25" customHeight="1" x14ac:dyDescent="0.2">
      <c r="A10" s="13"/>
      <c r="B10" s="70"/>
      <c r="C10" s="68" t="s">
        <v>650</v>
      </c>
      <c r="D10" s="73" t="s">
        <v>106</v>
      </c>
      <c r="E10" s="12">
        <v>44668</v>
      </c>
      <c r="F10" s="71" t="s">
        <v>433</v>
      </c>
      <c r="G10" s="12">
        <v>44672</v>
      </c>
      <c r="H10" s="72" t="s">
        <v>434</v>
      </c>
      <c r="I10" s="15">
        <v>53</v>
      </c>
      <c r="J10" s="15">
        <v>41</v>
      </c>
      <c r="K10" s="15">
        <v>32</v>
      </c>
      <c r="L10" s="15">
        <v>9</v>
      </c>
      <c r="M10" s="76">
        <v>17.384</v>
      </c>
      <c r="N10" s="92">
        <v>18</v>
      </c>
      <c r="O10" s="59">
        <v>2530</v>
      </c>
      <c r="P10" s="60">
        <f>Table2245789101123456789101112131415161718192021[[#This Row],[PEMBULATAN]]*O10</f>
        <v>45540</v>
      </c>
      <c r="Q10" s="124"/>
    </row>
    <row r="11" spans="1:17" ht="26.25" customHeight="1" x14ac:dyDescent="0.2">
      <c r="A11" s="13"/>
      <c r="B11" s="70"/>
      <c r="C11" s="68" t="s">
        <v>651</v>
      </c>
      <c r="D11" s="73" t="s">
        <v>106</v>
      </c>
      <c r="E11" s="12">
        <v>44668</v>
      </c>
      <c r="F11" s="71" t="s">
        <v>433</v>
      </c>
      <c r="G11" s="12">
        <v>44672</v>
      </c>
      <c r="H11" s="72" t="s">
        <v>434</v>
      </c>
      <c r="I11" s="15">
        <v>35</v>
      </c>
      <c r="J11" s="15">
        <v>25</v>
      </c>
      <c r="K11" s="15">
        <v>12</v>
      </c>
      <c r="L11" s="15">
        <v>3</v>
      </c>
      <c r="M11" s="76">
        <v>2.625</v>
      </c>
      <c r="N11" s="92">
        <v>3</v>
      </c>
      <c r="O11" s="59">
        <v>2530</v>
      </c>
      <c r="P11" s="60">
        <f>Table2245789101123456789101112131415161718192021[[#This Row],[PEMBULATAN]]*O11</f>
        <v>7590</v>
      </c>
      <c r="Q11" s="124"/>
    </row>
    <row r="12" spans="1:17" ht="26.25" customHeight="1" x14ac:dyDescent="0.2">
      <c r="A12" s="13"/>
      <c r="B12" s="70"/>
      <c r="C12" s="68" t="s">
        <v>652</v>
      </c>
      <c r="D12" s="73" t="s">
        <v>106</v>
      </c>
      <c r="E12" s="12">
        <v>44668</v>
      </c>
      <c r="F12" s="71" t="s">
        <v>433</v>
      </c>
      <c r="G12" s="12">
        <v>44672</v>
      </c>
      <c r="H12" s="72" t="s">
        <v>434</v>
      </c>
      <c r="I12" s="15">
        <v>81</v>
      </c>
      <c r="J12" s="15">
        <v>62</v>
      </c>
      <c r="K12" s="15">
        <v>30</v>
      </c>
      <c r="L12" s="15">
        <v>18</v>
      </c>
      <c r="M12" s="76">
        <v>37.664999999999999</v>
      </c>
      <c r="N12" s="92">
        <v>38</v>
      </c>
      <c r="O12" s="59">
        <v>2530</v>
      </c>
      <c r="P12" s="60">
        <f>Table2245789101123456789101112131415161718192021[[#This Row],[PEMBULATAN]]*O12</f>
        <v>96140</v>
      </c>
      <c r="Q12" s="124"/>
    </row>
    <row r="13" spans="1:17" ht="26.25" customHeight="1" x14ac:dyDescent="0.2">
      <c r="A13" s="13"/>
      <c r="B13" s="70"/>
      <c r="C13" s="68" t="s">
        <v>653</v>
      </c>
      <c r="D13" s="73" t="s">
        <v>106</v>
      </c>
      <c r="E13" s="12">
        <v>44668</v>
      </c>
      <c r="F13" s="71" t="s">
        <v>433</v>
      </c>
      <c r="G13" s="12">
        <v>44672</v>
      </c>
      <c r="H13" s="72" t="s">
        <v>434</v>
      </c>
      <c r="I13" s="15">
        <v>37</v>
      </c>
      <c r="J13" s="15">
        <v>37</v>
      </c>
      <c r="K13" s="15">
        <v>30</v>
      </c>
      <c r="L13" s="15">
        <v>9</v>
      </c>
      <c r="M13" s="76">
        <v>10.2675</v>
      </c>
      <c r="N13" s="92">
        <v>10.2675</v>
      </c>
      <c r="O13" s="59">
        <v>2530</v>
      </c>
      <c r="P13" s="60">
        <f>Table2245789101123456789101112131415161718192021[[#This Row],[PEMBULATAN]]*O13</f>
        <v>25976.775000000001</v>
      </c>
      <c r="Q13" s="124"/>
    </row>
    <row r="14" spans="1:17" ht="26.25" customHeight="1" x14ac:dyDescent="0.2">
      <c r="A14" s="13"/>
      <c r="B14" s="70"/>
      <c r="C14" s="68" t="s">
        <v>654</v>
      </c>
      <c r="D14" s="73" t="s">
        <v>106</v>
      </c>
      <c r="E14" s="12">
        <v>44668</v>
      </c>
      <c r="F14" s="71" t="s">
        <v>433</v>
      </c>
      <c r="G14" s="12">
        <v>44672</v>
      </c>
      <c r="H14" s="72" t="s">
        <v>434</v>
      </c>
      <c r="I14" s="15">
        <v>82</v>
      </c>
      <c r="J14" s="15">
        <v>56</v>
      </c>
      <c r="K14" s="15">
        <v>21</v>
      </c>
      <c r="L14" s="15">
        <v>12</v>
      </c>
      <c r="M14" s="76">
        <v>24.108000000000001</v>
      </c>
      <c r="N14" s="92">
        <v>24.108000000000001</v>
      </c>
      <c r="O14" s="59">
        <v>2530</v>
      </c>
      <c r="P14" s="60">
        <f>Table2245789101123456789101112131415161718192021[[#This Row],[PEMBULATAN]]*O14</f>
        <v>60993.24</v>
      </c>
      <c r="Q14" s="124"/>
    </row>
    <row r="15" spans="1:17" ht="26.25" customHeight="1" x14ac:dyDescent="0.2">
      <c r="A15" s="13"/>
      <c r="B15" s="70"/>
      <c r="C15" s="68" t="s">
        <v>655</v>
      </c>
      <c r="D15" s="73" t="s">
        <v>106</v>
      </c>
      <c r="E15" s="12">
        <v>44668</v>
      </c>
      <c r="F15" s="71" t="s">
        <v>433</v>
      </c>
      <c r="G15" s="12">
        <v>44672</v>
      </c>
      <c r="H15" s="72" t="s">
        <v>434</v>
      </c>
      <c r="I15" s="15">
        <v>54</v>
      </c>
      <c r="J15" s="15">
        <v>52</v>
      </c>
      <c r="K15" s="15">
        <v>6</v>
      </c>
      <c r="L15" s="15">
        <v>4</v>
      </c>
      <c r="M15" s="76">
        <v>4.2119999999999997</v>
      </c>
      <c r="N15" s="92">
        <v>4.2119999999999997</v>
      </c>
      <c r="O15" s="59">
        <v>2530</v>
      </c>
      <c r="P15" s="60">
        <f>Table2245789101123456789101112131415161718192021[[#This Row],[PEMBULATAN]]*O15</f>
        <v>10656.359999999999</v>
      </c>
      <c r="Q15" s="124"/>
    </row>
    <row r="16" spans="1:17" ht="26.25" customHeight="1" x14ac:dyDescent="0.2">
      <c r="A16" s="13"/>
      <c r="B16" s="70"/>
      <c r="C16" s="68" t="s">
        <v>656</v>
      </c>
      <c r="D16" s="73" t="s">
        <v>106</v>
      </c>
      <c r="E16" s="12">
        <v>44668</v>
      </c>
      <c r="F16" s="71" t="s">
        <v>433</v>
      </c>
      <c r="G16" s="12">
        <v>44672</v>
      </c>
      <c r="H16" s="72" t="s">
        <v>434</v>
      </c>
      <c r="I16" s="15">
        <v>24</v>
      </c>
      <c r="J16" s="15">
        <v>15</v>
      </c>
      <c r="K16" s="15">
        <v>6</v>
      </c>
      <c r="L16" s="15">
        <v>1</v>
      </c>
      <c r="M16" s="76">
        <v>0.54</v>
      </c>
      <c r="N16" s="92">
        <v>1</v>
      </c>
      <c r="O16" s="59">
        <v>2530</v>
      </c>
      <c r="P16" s="60">
        <f>Table2245789101123456789101112131415161718192021[[#This Row],[PEMBULATAN]]*O16</f>
        <v>2530</v>
      </c>
      <c r="Q16" s="124"/>
    </row>
    <row r="17" spans="1:17" ht="26.25" customHeight="1" x14ac:dyDescent="0.2">
      <c r="A17" s="13"/>
      <c r="B17" s="70"/>
      <c r="C17" s="68" t="s">
        <v>657</v>
      </c>
      <c r="D17" s="73" t="s">
        <v>106</v>
      </c>
      <c r="E17" s="12">
        <v>44668</v>
      </c>
      <c r="F17" s="71" t="s">
        <v>433</v>
      </c>
      <c r="G17" s="12">
        <v>44672</v>
      </c>
      <c r="H17" s="72" t="s">
        <v>434</v>
      </c>
      <c r="I17" s="15">
        <v>85</v>
      </c>
      <c r="J17" s="15">
        <v>34</v>
      </c>
      <c r="K17" s="15">
        <v>34</v>
      </c>
      <c r="L17" s="15">
        <v>7</v>
      </c>
      <c r="M17" s="76">
        <v>24.565000000000001</v>
      </c>
      <c r="N17" s="92">
        <v>25</v>
      </c>
      <c r="O17" s="59">
        <v>2530</v>
      </c>
      <c r="P17" s="60">
        <f>Table2245789101123456789101112131415161718192021[[#This Row],[PEMBULATAN]]*O17</f>
        <v>63250</v>
      </c>
      <c r="Q17" s="124"/>
    </row>
    <row r="18" spans="1:17" ht="26.25" customHeight="1" x14ac:dyDescent="0.2">
      <c r="A18" s="13"/>
      <c r="B18" s="70"/>
      <c r="C18" s="68" t="s">
        <v>658</v>
      </c>
      <c r="D18" s="73" t="s">
        <v>106</v>
      </c>
      <c r="E18" s="12">
        <v>44668</v>
      </c>
      <c r="F18" s="71" t="s">
        <v>433</v>
      </c>
      <c r="G18" s="12">
        <v>44672</v>
      </c>
      <c r="H18" s="72" t="s">
        <v>434</v>
      </c>
      <c r="I18" s="15">
        <v>110</v>
      </c>
      <c r="J18" s="15">
        <v>18</v>
      </c>
      <c r="K18" s="15">
        <v>18</v>
      </c>
      <c r="L18" s="15">
        <v>13</v>
      </c>
      <c r="M18" s="76">
        <v>8.91</v>
      </c>
      <c r="N18" s="92">
        <v>13</v>
      </c>
      <c r="O18" s="59">
        <v>2530</v>
      </c>
      <c r="P18" s="60">
        <f>Table2245789101123456789101112131415161718192021[[#This Row],[PEMBULATAN]]*O18</f>
        <v>32890</v>
      </c>
      <c r="Q18" s="124"/>
    </row>
    <row r="19" spans="1:17" ht="26.25" customHeight="1" x14ac:dyDescent="0.2">
      <c r="A19" s="13"/>
      <c r="B19" s="70"/>
      <c r="C19" s="68" t="s">
        <v>659</v>
      </c>
      <c r="D19" s="73" t="s">
        <v>106</v>
      </c>
      <c r="E19" s="12">
        <v>44668</v>
      </c>
      <c r="F19" s="71" t="s">
        <v>433</v>
      </c>
      <c r="G19" s="12">
        <v>44672</v>
      </c>
      <c r="H19" s="72" t="s">
        <v>434</v>
      </c>
      <c r="I19" s="15">
        <v>50</v>
      </c>
      <c r="J19" s="15">
        <v>30</v>
      </c>
      <c r="K19" s="15">
        <v>7</v>
      </c>
      <c r="L19" s="15">
        <v>1</v>
      </c>
      <c r="M19" s="76">
        <v>2.625</v>
      </c>
      <c r="N19" s="92">
        <v>3</v>
      </c>
      <c r="O19" s="59">
        <v>2530</v>
      </c>
      <c r="P19" s="60">
        <f>Table2245789101123456789101112131415161718192021[[#This Row],[PEMBULATAN]]*O19</f>
        <v>7590</v>
      </c>
      <c r="Q19" s="124"/>
    </row>
    <row r="20" spans="1:17" ht="26.25" customHeight="1" x14ac:dyDescent="0.2">
      <c r="A20" s="13"/>
      <c r="B20" s="70"/>
      <c r="C20" s="68" t="s">
        <v>660</v>
      </c>
      <c r="D20" s="73" t="s">
        <v>106</v>
      </c>
      <c r="E20" s="12">
        <v>44668</v>
      </c>
      <c r="F20" s="71" t="s">
        <v>433</v>
      </c>
      <c r="G20" s="12">
        <v>44672</v>
      </c>
      <c r="H20" s="72" t="s">
        <v>434</v>
      </c>
      <c r="I20" s="15">
        <v>47</v>
      </c>
      <c r="J20" s="15">
        <v>47</v>
      </c>
      <c r="K20" s="15">
        <v>8</v>
      </c>
      <c r="L20" s="15">
        <v>2</v>
      </c>
      <c r="M20" s="76">
        <v>4.4180000000000001</v>
      </c>
      <c r="N20" s="92">
        <v>5</v>
      </c>
      <c r="O20" s="59">
        <v>2530</v>
      </c>
      <c r="P20" s="60">
        <f>Table2245789101123456789101112131415161718192021[[#This Row],[PEMBULATAN]]*O20</f>
        <v>12650</v>
      </c>
      <c r="Q20" s="124"/>
    </row>
    <row r="21" spans="1:17" ht="26.25" customHeight="1" x14ac:dyDescent="0.2">
      <c r="A21" s="13"/>
      <c r="B21" s="70"/>
      <c r="C21" s="68" t="s">
        <v>661</v>
      </c>
      <c r="D21" s="73" t="s">
        <v>106</v>
      </c>
      <c r="E21" s="12">
        <v>44668</v>
      </c>
      <c r="F21" s="71" t="s">
        <v>433</v>
      </c>
      <c r="G21" s="12">
        <v>44672</v>
      </c>
      <c r="H21" s="72" t="s">
        <v>434</v>
      </c>
      <c r="I21" s="15">
        <v>82</v>
      </c>
      <c r="J21" s="15">
        <v>30</v>
      </c>
      <c r="K21" s="15">
        <v>22</v>
      </c>
      <c r="L21" s="15">
        <v>13</v>
      </c>
      <c r="M21" s="76">
        <v>13.53</v>
      </c>
      <c r="N21" s="92">
        <v>14</v>
      </c>
      <c r="O21" s="59">
        <v>2530</v>
      </c>
      <c r="P21" s="60">
        <f>Table2245789101123456789101112131415161718192021[[#This Row],[PEMBULATAN]]*O21</f>
        <v>35420</v>
      </c>
      <c r="Q21" s="124"/>
    </row>
    <row r="22" spans="1:17" ht="26.25" customHeight="1" x14ac:dyDescent="0.2">
      <c r="A22" s="94"/>
      <c r="B22" s="96" t="s">
        <v>662</v>
      </c>
      <c r="C22" s="68" t="s">
        <v>663</v>
      </c>
      <c r="D22" s="73" t="s">
        <v>106</v>
      </c>
      <c r="E22" s="12">
        <v>44668</v>
      </c>
      <c r="F22" s="71" t="s">
        <v>433</v>
      </c>
      <c r="G22" s="12">
        <v>44672</v>
      </c>
      <c r="H22" s="72" t="s">
        <v>434</v>
      </c>
      <c r="I22" s="15">
        <v>67</v>
      </c>
      <c r="J22" s="15">
        <v>15</v>
      </c>
      <c r="K22" s="15">
        <v>15</v>
      </c>
      <c r="L22" s="15">
        <v>10</v>
      </c>
      <c r="M22" s="76">
        <v>3.7687499999999998</v>
      </c>
      <c r="N22" s="92">
        <v>10</v>
      </c>
      <c r="O22" s="59">
        <v>2530</v>
      </c>
      <c r="P22" s="60">
        <f>Table2245789101123456789101112131415161718192021[[#This Row],[PEMBULATAN]]*O22</f>
        <v>25300</v>
      </c>
      <c r="Q22" s="124"/>
    </row>
    <row r="23" spans="1:17" ht="26.25" customHeight="1" x14ac:dyDescent="0.2">
      <c r="A23" s="78"/>
      <c r="B23" s="69" t="s">
        <v>664</v>
      </c>
      <c r="C23" s="68" t="s">
        <v>665</v>
      </c>
      <c r="D23" s="73" t="s">
        <v>106</v>
      </c>
      <c r="E23" s="12">
        <v>44668</v>
      </c>
      <c r="F23" s="71" t="s">
        <v>433</v>
      </c>
      <c r="G23" s="12">
        <v>44672</v>
      </c>
      <c r="H23" s="72" t="s">
        <v>434</v>
      </c>
      <c r="I23" s="15">
        <v>40</v>
      </c>
      <c r="J23" s="15">
        <v>20</v>
      </c>
      <c r="K23" s="15">
        <v>16</v>
      </c>
      <c r="L23" s="15">
        <v>6</v>
      </c>
      <c r="M23" s="76">
        <v>3.2</v>
      </c>
      <c r="N23" s="92">
        <v>6</v>
      </c>
      <c r="O23" s="59">
        <v>2530</v>
      </c>
      <c r="P23" s="60">
        <f>Table2245789101123456789101112131415161718192021[[#This Row],[PEMBULATAN]]*O23</f>
        <v>15180</v>
      </c>
      <c r="Q23" s="124"/>
    </row>
    <row r="24" spans="1:17" ht="26.25" customHeight="1" x14ac:dyDescent="0.2">
      <c r="A24" s="13"/>
      <c r="B24" s="70"/>
      <c r="C24" s="68" t="s">
        <v>666</v>
      </c>
      <c r="D24" s="73" t="s">
        <v>106</v>
      </c>
      <c r="E24" s="12">
        <v>44668</v>
      </c>
      <c r="F24" s="71" t="s">
        <v>433</v>
      </c>
      <c r="G24" s="12">
        <v>44672</v>
      </c>
      <c r="H24" s="72" t="s">
        <v>434</v>
      </c>
      <c r="I24" s="15">
        <v>67</v>
      </c>
      <c r="J24" s="15">
        <v>25</v>
      </c>
      <c r="K24" s="15">
        <v>25</v>
      </c>
      <c r="L24" s="15">
        <v>7</v>
      </c>
      <c r="M24" s="76">
        <v>10.46875</v>
      </c>
      <c r="N24" s="92">
        <v>11</v>
      </c>
      <c r="O24" s="59">
        <v>2530</v>
      </c>
      <c r="P24" s="60">
        <f>Table2245789101123456789101112131415161718192021[[#This Row],[PEMBULATAN]]*O24</f>
        <v>27830</v>
      </c>
      <c r="Q24" s="124"/>
    </row>
    <row r="25" spans="1:17" ht="26.25" customHeight="1" x14ac:dyDescent="0.2">
      <c r="A25" s="13"/>
      <c r="B25" s="70"/>
      <c r="C25" s="68" t="s">
        <v>667</v>
      </c>
      <c r="D25" s="73" t="s">
        <v>106</v>
      </c>
      <c r="E25" s="12">
        <v>44668</v>
      </c>
      <c r="F25" s="71" t="s">
        <v>433</v>
      </c>
      <c r="G25" s="12">
        <v>44672</v>
      </c>
      <c r="H25" s="72" t="s">
        <v>434</v>
      </c>
      <c r="I25" s="15">
        <v>70</v>
      </c>
      <c r="J25" s="15">
        <v>52</v>
      </c>
      <c r="K25" s="15">
        <v>23</v>
      </c>
      <c r="L25" s="15">
        <v>6</v>
      </c>
      <c r="M25" s="76">
        <v>20.93</v>
      </c>
      <c r="N25" s="92">
        <v>21</v>
      </c>
      <c r="O25" s="59">
        <v>2530</v>
      </c>
      <c r="P25" s="60">
        <f>Table2245789101123456789101112131415161718192021[[#This Row],[PEMBULATAN]]*O25</f>
        <v>53130</v>
      </c>
      <c r="Q25" s="125"/>
    </row>
    <row r="26" spans="1:17" ht="22.5" customHeight="1" x14ac:dyDescent="0.2">
      <c r="A26" s="118" t="s">
        <v>30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20"/>
      <c r="M26" s="74">
        <f>SUBTOTAL(109,Table2245789101123456789101112131415161718192021[KG VOLUME])</f>
        <v>338.32249999999999</v>
      </c>
      <c r="N26" s="63">
        <f>SUM(N3:N25)</f>
        <v>358.74299999999999</v>
      </c>
      <c r="O26" s="121">
        <f>SUM(P3:P25)</f>
        <v>907619.79</v>
      </c>
      <c r="P26" s="122"/>
    </row>
    <row r="27" spans="1:17" ht="18" customHeight="1" x14ac:dyDescent="0.2">
      <c r="A27" s="81"/>
      <c r="B27" s="53" t="s">
        <v>41</v>
      </c>
      <c r="C27" s="52"/>
      <c r="D27" s="54" t="s">
        <v>42</v>
      </c>
      <c r="E27" s="81"/>
      <c r="F27" s="81"/>
      <c r="G27" s="81"/>
      <c r="H27" s="81"/>
      <c r="I27" s="81"/>
      <c r="J27" s="81"/>
      <c r="K27" s="81"/>
      <c r="L27" s="81"/>
      <c r="M27" s="82"/>
      <c r="N27" s="83" t="s">
        <v>50</v>
      </c>
      <c r="O27" s="84"/>
      <c r="P27" s="84">
        <f>O26*10%</f>
        <v>90761.979000000007</v>
      </c>
    </row>
    <row r="28" spans="1:17" ht="18" customHeight="1" thickBot="1" x14ac:dyDescent="0.25">
      <c r="A28" s="81"/>
      <c r="B28" s="53"/>
      <c r="C28" s="52"/>
      <c r="D28" s="54"/>
      <c r="E28" s="81"/>
      <c r="F28" s="81"/>
      <c r="G28" s="81"/>
      <c r="H28" s="81"/>
      <c r="I28" s="81"/>
      <c r="J28" s="81"/>
      <c r="K28" s="81"/>
      <c r="L28" s="81"/>
      <c r="M28" s="82"/>
      <c r="N28" s="85" t="s">
        <v>51</v>
      </c>
      <c r="O28" s="86"/>
      <c r="P28" s="86">
        <f>O26-P27</f>
        <v>816857.81099999999</v>
      </c>
    </row>
    <row r="29" spans="1:17" ht="18" customHeight="1" x14ac:dyDescent="0.2">
      <c r="A29" s="10"/>
      <c r="H29" s="58"/>
      <c r="N29" s="57" t="s">
        <v>56</v>
      </c>
      <c r="P29" s="64">
        <f>P28*1.1%</f>
        <v>8985.4359210000002</v>
      </c>
    </row>
    <row r="30" spans="1:17" ht="18" customHeight="1" thickBot="1" x14ac:dyDescent="0.25">
      <c r="A30" s="10"/>
      <c r="H30" s="58"/>
      <c r="N30" s="57" t="s">
        <v>52</v>
      </c>
      <c r="P30" s="66">
        <f>P28*2%</f>
        <v>16337.156220000001</v>
      </c>
    </row>
    <row r="31" spans="1:17" ht="18" customHeight="1" x14ac:dyDescent="0.2">
      <c r="A31" s="10"/>
      <c r="H31" s="58"/>
      <c r="N31" s="61" t="s">
        <v>31</v>
      </c>
      <c r="O31" s="62"/>
      <c r="P31" s="65">
        <f>P28+P29-P30</f>
        <v>809506.09070099995</v>
      </c>
    </row>
    <row r="33" spans="1:16" x14ac:dyDescent="0.2">
      <c r="A33" s="10"/>
      <c r="H33" s="58"/>
      <c r="P33" s="66"/>
    </row>
    <row r="34" spans="1:16" x14ac:dyDescent="0.2">
      <c r="A34" s="10"/>
      <c r="H34" s="58"/>
      <c r="O34" s="55"/>
      <c r="P34" s="66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</sheetData>
  <mergeCells count="3">
    <mergeCell ref="A26:L26"/>
    <mergeCell ref="O26:P26"/>
    <mergeCell ref="Q3:Q25"/>
  </mergeCells>
  <conditionalFormatting sqref="B3:B25">
    <cfRule type="duplicateValues" dxfId="31" priority="8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Q106"/>
  <sheetViews>
    <sheetView zoomScale="110" zoomScaleNormal="110" workbookViewId="0">
      <pane xSplit="3" ySplit="2" topLeftCell="D81" activePane="bottomRight" state="frozen"/>
      <selection pane="topRight" activeCell="B1" sqref="B1"/>
      <selection pane="bottomLeft" activeCell="A3" sqref="A3"/>
      <selection pane="bottomRight" activeCell="G84" sqref="G84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2851562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42578125" style="3" customWidth="1"/>
    <col min="11" max="11" width="3.570312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405386</v>
      </c>
      <c r="B3" s="69" t="s">
        <v>668</v>
      </c>
      <c r="C3" s="8" t="s">
        <v>669</v>
      </c>
      <c r="D3" s="71" t="s">
        <v>106</v>
      </c>
      <c r="E3" s="12">
        <v>44668</v>
      </c>
      <c r="F3" s="71" t="s">
        <v>433</v>
      </c>
      <c r="G3" s="12">
        <v>44672</v>
      </c>
      <c r="H3" s="9" t="s">
        <v>434</v>
      </c>
      <c r="I3" s="1">
        <v>82</v>
      </c>
      <c r="J3" s="1">
        <v>60</v>
      </c>
      <c r="K3" s="1">
        <v>26</v>
      </c>
      <c r="L3" s="1">
        <v>9</v>
      </c>
      <c r="M3" s="75">
        <v>31.98</v>
      </c>
      <c r="N3" s="92">
        <v>32</v>
      </c>
      <c r="O3" s="59">
        <v>2530</v>
      </c>
      <c r="P3" s="60">
        <f>Table224578910112345678910111213141516171819202122[[#This Row],[PEMBULATAN]]*O3</f>
        <v>80960</v>
      </c>
      <c r="Q3" s="123">
        <v>83</v>
      </c>
    </row>
    <row r="4" spans="1:17" ht="26.25" customHeight="1" x14ac:dyDescent="0.2">
      <c r="A4" s="13"/>
      <c r="B4" s="70"/>
      <c r="C4" s="68" t="s">
        <v>670</v>
      </c>
      <c r="D4" s="73" t="s">
        <v>106</v>
      </c>
      <c r="E4" s="12">
        <v>44668</v>
      </c>
      <c r="F4" s="71" t="s">
        <v>433</v>
      </c>
      <c r="G4" s="12">
        <v>44672</v>
      </c>
      <c r="H4" s="72" t="s">
        <v>434</v>
      </c>
      <c r="I4" s="15">
        <v>90</v>
      </c>
      <c r="J4" s="15">
        <v>62</v>
      </c>
      <c r="K4" s="15">
        <v>20</v>
      </c>
      <c r="L4" s="15">
        <v>27</v>
      </c>
      <c r="M4" s="76">
        <v>27.9</v>
      </c>
      <c r="N4" s="92">
        <v>28</v>
      </c>
      <c r="O4" s="59">
        <v>2530</v>
      </c>
      <c r="P4" s="60">
        <f>Table224578910112345678910111213141516171819202122[[#This Row],[PEMBULATAN]]*O4</f>
        <v>70840</v>
      </c>
      <c r="Q4" s="124"/>
    </row>
    <row r="5" spans="1:17" ht="26.25" customHeight="1" x14ac:dyDescent="0.2">
      <c r="A5" s="13"/>
      <c r="B5" s="70"/>
      <c r="C5" s="68" t="s">
        <v>671</v>
      </c>
      <c r="D5" s="73" t="s">
        <v>106</v>
      </c>
      <c r="E5" s="12">
        <v>44668</v>
      </c>
      <c r="F5" s="71" t="s">
        <v>433</v>
      </c>
      <c r="G5" s="12">
        <v>44672</v>
      </c>
      <c r="H5" s="72" t="s">
        <v>434</v>
      </c>
      <c r="I5" s="15">
        <v>81</v>
      </c>
      <c r="J5" s="15">
        <v>60</v>
      </c>
      <c r="K5" s="15">
        <v>20</v>
      </c>
      <c r="L5" s="15">
        <v>12</v>
      </c>
      <c r="M5" s="76">
        <v>24.3</v>
      </c>
      <c r="N5" s="92">
        <v>25</v>
      </c>
      <c r="O5" s="59">
        <v>2530</v>
      </c>
      <c r="P5" s="60">
        <f>Table224578910112345678910111213141516171819202122[[#This Row],[PEMBULATAN]]*O5</f>
        <v>63250</v>
      </c>
      <c r="Q5" s="124"/>
    </row>
    <row r="6" spans="1:17" ht="26.25" customHeight="1" x14ac:dyDescent="0.2">
      <c r="A6" s="13"/>
      <c r="B6" s="70"/>
      <c r="C6" s="68" t="s">
        <v>672</v>
      </c>
      <c r="D6" s="73" t="s">
        <v>106</v>
      </c>
      <c r="E6" s="12">
        <v>44668</v>
      </c>
      <c r="F6" s="71" t="s">
        <v>433</v>
      </c>
      <c r="G6" s="12">
        <v>44672</v>
      </c>
      <c r="H6" s="72" t="s">
        <v>434</v>
      </c>
      <c r="I6" s="15">
        <v>92</v>
      </c>
      <c r="J6" s="15">
        <v>57</v>
      </c>
      <c r="K6" s="15">
        <v>26</v>
      </c>
      <c r="L6" s="15">
        <v>13</v>
      </c>
      <c r="M6" s="76">
        <v>34.085999999999999</v>
      </c>
      <c r="N6" s="92">
        <v>34.085999999999999</v>
      </c>
      <c r="O6" s="59">
        <v>2530</v>
      </c>
      <c r="P6" s="60">
        <f>Table224578910112345678910111213141516171819202122[[#This Row],[PEMBULATAN]]*O6</f>
        <v>86237.58</v>
      </c>
      <c r="Q6" s="124"/>
    </row>
    <row r="7" spans="1:17" ht="26.25" customHeight="1" x14ac:dyDescent="0.2">
      <c r="A7" s="13"/>
      <c r="B7" s="70"/>
      <c r="C7" s="68" t="s">
        <v>673</v>
      </c>
      <c r="D7" s="73" t="s">
        <v>106</v>
      </c>
      <c r="E7" s="12">
        <v>44668</v>
      </c>
      <c r="F7" s="71" t="s">
        <v>433</v>
      </c>
      <c r="G7" s="12">
        <v>44672</v>
      </c>
      <c r="H7" s="72" t="s">
        <v>434</v>
      </c>
      <c r="I7" s="15">
        <v>103</v>
      </c>
      <c r="J7" s="15">
        <v>72</v>
      </c>
      <c r="K7" s="15">
        <v>30</v>
      </c>
      <c r="L7" s="15">
        <v>23</v>
      </c>
      <c r="M7" s="76">
        <v>55.62</v>
      </c>
      <c r="N7" s="92">
        <v>56</v>
      </c>
      <c r="O7" s="59">
        <v>2530</v>
      </c>
      <c r="P7" s="60">
        <f>Table224578910112345678910111213141516171819202122[[#This Row],[PEMBULATAN]]*O7</f>
        <v>141680</v>
      </c>
      <c r="Q7" s="124"/>
    </row>
    <row r="8" spans="1:17" ht="26.25" customHeight="1" x14ac:dyDescent="0.2">
      <c r="A8" s="13"/>
      <c r="B8" s="70"/>
      <c r="C8" s="68" t="s">
        <v>674</v>
      </c>
      <c r="D8" s="73" t="s">
        <v>106</v>
      </c>
      <c r="E8" s="12">
        <v>44668</v>
      </c>
      <c r="F8" s="71" t="s">
        <v>433</v>
      </c>
      <c r="G8" s="12">
        <v>44672</v>
      </c>
      <c r="H8" s="72" t="s">
        <v>434</v>
      </c>
      <c r="I8" s="15">
        <v>91</v>
      </c>
      <c r="J8" s="15">
        <v>70</v>
      </c>
      <c r="K8" s="15">
        <v>29</v>
      </c>
      <c r="L8" s="15">
        <v>23</v>
      </c>
      <c r="M8" s="76">
        <v>46.182499999999997</v>
      </c>
      <c r="N8" s="92">
        <v>46.182499999999997</v>
      </c>
      <c r="O8" s="59">
        <v>2530</v>
      </c>
      <c r="P8" s="60">
        <f>Table224578910112345678910111213141516171819202122[[#This Row],[PEMBULATAN]]*O8</f>
        <v>116841.72499999999</v>
      </c>
      <c r="Q8" s="124"/>
    </row>
    <row r="9" spans="1:17" ht="26.25" customHeight="1" x14ac:dyDescent="0.2">
      <c r="A9" s="13"/>
      <c r="B9" s="70"/>
      <c r="C9" s="68" t="s">
        <v>675</v>
      </c>
      <c r="D9" s="73" t="s">
        <v>106</v>
      </c>
      <c r="E9" s="12">
        <v>44668</v>
      </c>
      <c r="F9" s="71" t="s">
        <v>433</v>
      </c>
      <c r="G9" s="12">
        <v>44672</v>
      </c>
      <c r="H9" s="72" t="s">
        <v>434</v>
      </c>
      <c r="I9" s="15">
        <v>90</v>
      </c>
      <c r="J9" s="15">
        <v>60</v>
      </c>
      <c r="K9" s="15">
        <v>32</v>
      </c>
      <c r="L9" s="15">
        <v>17</v>
      </c>
      <c r="M9" s="76">
        <v>43.2</v>
      </c>
      <c r="N9" s="92">
        <v>43.2</v>
      </c>
      <c r="O9" s="59">
        <v>2530</v>
      </c>
      <c r="P9" s="60">
        <f>Table224578910112345678910111213141516171819202122[[#This Row],[PEMBULATAN]]*O9</f>
        <v>109296</v>
      </c>
      <c r="Q9" s="124"/>
    </row>
    <row r="10" spans="1:17" ht="26.25" customHeight="1" x14ac:dyDescent="0.2">
      <c r="A10" s="13"/>
      <c r="B10" s="70"/>
      <c r="C10" s="68" t="s">
        <v>676</v>
      </c>
      <c r="D10" s="73" t="s">
        <v>106</v>
      </c>
      <c r="E10" s="12">
        <v>44668</v>
      </c>
      <c r="F10" s="71" t="s">
        <v>433</v>
      </c>
      <c r="G10" s="12">
        <v>44672</v>
      </c>
      <c r="H10" s="72" t="s">
        <v>434</v>
      </c>
      <c r="I10" s="15">
        <v>102</v>
      </c>
      <c r="J10" s="15">
        <v>63</v>
      </c>
      <c r="K10" s="15">
        <v>25</v>
      </c>
      <c r="L10" s="15">
        <v>39</v>
      </c>
      <c r="M10" s="76">
        <v>40.162500000000001</v>
      </c>
      <c r="N10" s="92">
        <v>40.162500000000001</v>
      </c>
      <c r="O10" s="59">
        <v>2530</v>
      </c>
      <c r="P10" s="60">
        <f>Table224578910112345678910111213141516171819202122[[#This Row],[PEMBULATAN]]*O10</f>
        <v>101611.125</v>
      </c>
      <c r="Q10" s="124"/>
    </row>
    <row r="11" spans="1:17" ht="26.25" customHeight="1" x14ac:dyDescent="0.2">
      <c r="A11" s="13"/>
      <c r="B11" s="70"/>
      <c r="C11" s="68" t="s">
        <v>677</v>
      </c>
      <c r="D11" s="73" t="s">
        <v>106</v>
      </c>
      <c r="E11" s="12">
        <v>44668</v>
      </c>
      <c r="F11" s="71" t="s">
        <v>433</v>
      </c>
      <c r="G11" s="12">
        <v>44672</v>
      </c>
      <c r="H11" s="72" t="s">
        <v>434</v>
      </c>
      <c r="I11" s="15">
        <v>90</v>
      </c>
      <c r="J11" s="15">
        <v>60</v>
      </c>
      <c r="K11" s="15">
        <v>34</v>
      </c>
      <c r="L11" s="15">
        <v>14</v>
      </c>
      <c r="M11" s="76">
        <v>45.9</v>
      </c>
      <c r="N11" s="92">
        <v>46</v>
      </c>
      <c r="O11" s="59">
        <v>2530</v>
      </c>
      <c r="P11" s="60">
        <f>Table224578910112345678910111213141516171819202122[[#This Row],[PEMBULATAN]]*O11</f>
        <v>116380</v>
      </c>
      <c r="Q11" s="124"/>
    </row>
    <row r="12" spans="1:17" ht="26.25" customHeight="1" x14ac:dyDescent="0.2">
      <c r="A12" s="13"/>
      <c r="B12" s="70"/>
      <c r="C12" s="68" t="s">
        <v>678</v>
      </c>
      <c r="D12" s="73" t="s">
        <v>106</v>
      </c>
      <c r="E12" s="12">
        <v>44668</v>
      </c>
      <c r="F12" s="71" t="s">
        <v>433</v>
      </c>
      <c r="G12" s="12">
        <v>44672</v>
      </c>
      <c r="H12" s="72" t="s">
        <v>434</v>
      </c>
      <c r="I12" s="15">
        <v>100</v>
      </c>
      <c r="J12" s="15">
        <v>73</v>
      </c>
      <c r="K12" s="15">
        <v>35</v>
      </c>
      <c r="L12" s="15">
        <v>18</v>
      </c>
      <c r="M12" s="76">
        <v>63.875</v>
      </c>
      <c r="N12" s="92">
        <v>64</v>
      </c>
      <c r="O12" s="59">
        <v>2530</v>
      </c>
      <c r="P12" s="60">
        <f>Table224578910112345678910111213141516171819202122[[#This Row],[PEMBULATAN]]*O12</f>
        <v>161920</v>
      </c>
      <c r="Q12" s="124"/>
    </row>
    <row r="13" spans="1:17" ht="26.25" customHeight="1" x14ac:dyDescent="0.2">
      <c r="A13" s="13"/>
      <c r="B13" s="70"/>
      <c r="C13" s="68" t="s">
        <v>679</v>
      </c>
      <c r="D13" s="73" t="s">
        <v>106</v>
      </c>
      <c r="E13" s="12">
        <v>44668</v>
      </c>
      <c r="F13" s="71" t="s">
        <v>433</v>
      </c>
      <c r="G13" s="12">
        <v>44672</v>
      </c>
      <c r="H13" s="72" t="s">
        <v>434</v>
      </c>
      <c r="I13" s="15">
        <v>100</v>
      </c>
      <c r="J13" s="15">
        <v>60</v>
      </c>
      <c r="K13" s="15">
        <v>35</v>
      </c>
      <c r="L13" s="15">
        <v>24</v>
      </c>
      <c r="M13" s="76">
        <v>52.5</v>
      </c>
      <c r="N13" s="92">
        <v>53</v>
      </c>
      <c r="O13" s="59">
        <v>2530</v>
      </c>
      <c r="P13" s="60">
        <f>Table224578910112345678910111213141516171819202122[[#This Row],[PEMBULATAN]]*O13</f>
        <v>134090</v>
      </c>
      <c r="Q13" s="124"/>
    </row>
    <row r="14" spans="1:17" ht="26.25" customHeight="1" x14ac:dyDescent="0.2">
      <c r="A14" s="13"/>
      <c r="B14" s="70"/>
      <c r="C14" s="68" t="s">
        <v>680</v>
      </c>
      <c r="D14" s="73" t="s">
        <v>106</v>
      </c>
      <c r="E14" s="12">
        <v>44668</v>
      </c>
      <c r="F14" s="71" t="s">
        <v>433</v>
      </c>
      <c r="G14" s="12">
        <v>44672</v>
      </c>
      <c r="H14" s="72" t="s">
        <v>434</v>
      </c>
      <c r="I14" s="15">
        <v>90</v>
      </c>
      <c r="J14" s="15">
        <v>60</v>
      </c>
      <c r="K14" s="15">
        <v>23</v>
      </c>
      <c r="L14" s="15">
        <v>12</v>
      </c>
      <c r="M14" s="76">
        <v>31.05</v>
      </c>
      <c r="N14" s="92">
        <v>31.05</v>
      </c>
      <c r="O14" s="59">
        <v>2530</v>
      </c>
      <c r="P14" s="60">
        <f>Table224578910112345678910111213141516171819202122[[#This Row],[PEMBULATAN]]*O14</f>
        <v>78556.5</v>
      </c>
      <c r="Q14" s="124"/>
    </row>
    <row r="15" spans="1:17" ht="26.25" customHeight="1" x14ac:dyDescent="0.2">
      <c r="A15" s="13"/>
      <c r="B15" s="70"/>
      <c r="C15" s="68" t="s">
        <v>681</v>
      </c>
      <c r="D15" s="73" t="s">
        <v>106</v>
      </c>
      <c r="E15" s="12">
        <v>44668</v>
      </c>
      <c r="F15" s="71" t="s">
        <v>433</v>
      </c>
      <c r="G15" s="12">
        <v>44672</v>
      </c>
      <c r="H15" s="72" t="s">
        <v>434</v>
      </c>
      <c r="I15" s="15">
        <v>110</v>
      </c>
      <c r="J15" s="15">
        <v>70</v>
      </c>
      <c r="K15" s="15">
        <v>30</v>
      </c>
      <c r="L15" s="15">
        <v>16</v>
      </c>
      <c r="M15" s="76">
        <v>57.75</v>
      </c>
      <c r="N15" s="92">
        <v>58</v>
      </c>
      <c r="O15" s="59">
        <v>2530</v>
      </c>
      <c r="P15" s="60">
        <f>Table224578910112345678910111213141516171819202122[[#This Row],[PEMBULATAN]]*O15</f>
        <v>146740</v>
      </c>
      <c r="Q15" s="124"/>
    </row>
    <row r="16" spans="1:17" ht="26.25" customHeight="1" x14ac:dyDescent="0.2">
      <c r="A16" s="13"/>
      <c r="B16" s="70"/>
      <c r="C16" s="68" t="s">
        <v>682</v>
      </c>
      <c r="D16" s="73" t="s">
        <v>106</v>
      </c>
      <c r="E16" s="12">
        <v>44668</v>
      </c>
      <c r="F16" s="71" t="s">
        <v>433</v>
      </c>
      <c r="G16" s="12">
        <v>44672</v>
      </c>
      <c r="H16" s="72" t="s">
        <v>434</v>
      </c>
      <c r="I16" s="15">
        <v>100</v>
      </c>
      <c r="J16" s="15">
        <v>72</v>
      </c>
      <c r="K16" s="15">
        <v>32</v>
      </c>
      <c r="L16" s="15">
        <v>34</v>
      </c>
      <c r="M16" s="76">
        <v>57.6</v>
      </c>
      <c r="N16" s="92">
        <v>58</v>
      </c>
      <c r="O16" s="59">
        <v>2530</v>
      </c>
      <c r="P16" s="60">
        <f>Table224578910112345678910111213141516171819202122[[#This Row],[PEMBULATAN]]*O16</f>
        <v>146740</v>
      </c>
      <c r="Q16" s="124"/>
    </row>
    <row r="17" spans="1:17" ht="26.25" customHeight="1" x14ac:dyDescent="0.2">
      <c r="A17" s="13"/>
      <c r="B17" s="70"/>
      <c r="C17" s="68" t="s">
        <v>683</v>
      </c>
      <c r="D17" s="73" t="s">
        <v>106</v>
      </c>
      <c r="E17" s="12">
        <v>44668</v>
      </c>
      <c r="F17" s="71" t="s">
        <v>433</v>
      </c>
      <c r="G17" s="12">
        <v>44672</v>
      </c>
      <c r="H17" s="72" t="s">
        <v>434</v>
      </c>
      <c r="I17" s="15">
        <v>90</v>
      </c>
      <c r="J17" s="15">
        <v>60</v>
      </c>
      <c r="K17" s="15">
        <v>21</v>
      </c>
      <c r="L17" s="15">
        <v>11</v>
      </c>
      <c r="M17" s="76">
        <v>28.35</v>
      </c>
      <c r="N17" s="92">
        <v>29</v>
      </c>
      <c r="O17" s="59">
        <v>2530</v>
      </c>
      <c r="P17" s="60">
        <f>Table224578910112345678910111213141516171819202122[[#This Row],[PEMBULATAN]]*O17</f>
        <v>73370</v>
      </c>
      <c r="Q17" s="124"/>
    </row>
    <row r="18" spans="1:17" ht="26.25" customHeight="1" x14ac:dyDescent="0.2">
      <c r="A18" s="13"/>
      <c r="B18" s="70"/>
      <c r="C18" s="68" t="s">
        <v>684</v>
      </c>
      <c r="D18" s="73" t="s">
        <v>106</v>
      </c>
      <c r="E18" s="12">
        <v>44668</v>
      </c>
      <c r="F18" s="71" t="s">
        <v>433</v>
      </c>
      <c r="G18" s="12">
        <v>44672</v>
      </c>
      <c r="H18" s="72" t="s">
        <v>434</v>
      </c>
      <c r="I18" s="15">
        <v>80</v>
      </c>
      <c r="J18" s="15">
        <v>62</v>
      </c>
      <c r="K18" s="15">
        <v>19</v>
      </c>
      <c r="L18" s="15">
        <v>12</v>
      </c>
      <c r="M18" s="76">
        <v>23.56</v>
      </c>
      <c r="N18" s="92">
        <v>24</v>
      </c>
      <c r="O18" s="59">
        <v>2530</v>
      </c>
      <c r="P18" s="60">
        <f>Table224578910112345678910111213141516171819202122[[#This Row],[PEMBULATAN]]*O18</f>
        <v>60720</v>
      </c>
      <c r="Q18" s="124"/>
    </row>
    <row r="19" spans="1:17" ht="26.25" customHeight="1" x14ac:dyDescent="0.2">
      <c r="A19" s="13"/>
      <c r="B19" s="70"/>
      <c r="C19" s="68" t="s">
        <v>685</v>
      </c>
      <c r="D19" s="73" t="s">
        <v>106</v>
      </c>
      <c r="E19" s="12">
        <v>44668</v>
      </c>
      <c r="F19" s="71" t="s">
        <v>433</v>
      </c>
      <c r="G19" s="12">
        <v>44672</v>
      </c>
      <c r="H19" s="72" t="s">
        <v>434</v>
      </c>
      <c r="I19" s="15">
        <v>103</v>
      </c>
      <c r="J19" s="15">
        <v>60</v>
      </c>
      <c r="K19" s="15">
        <v>33</v>
      </c>
      <c r="L19" s="15">
        <v>33</v>
      </c>
      <c r="M19" s="76">
        <v>50.984999999999999</v>
      </c>
      <c r="N19" s="92">
        <v>51</v>
      </c>
      <c r="O19" s="59">
        <v>2530</v>
      </c>
      <c r="P19" s="60">
        <f>Table224578910112345678910111213141516171819202122[[#This Row],[PEMBULATAN]]*O19</f>
        <v>129030</v>
      </c>
      <c r="Q19" s="124"/>
    </row>
    <row r="20" spans="1:17" ht="26.25" customHeight="1" x14ac:dyDescent="0.2">
      <c r="A20" s="13"/>
      <c r="B20" s="70"/>
      <c r="C20" s="68" t="s">
        <v>686</v>
      </c>
      <c r="D20" s="73" t="s">
        <v>106</v>
      </c>
      <c r="E20" s="12">
        <v>44668</v>
      </c>
      <c r="F20" s="71" t="s">
        <v>433</v>
      </c>
      <c r="G20" s="12">
        <v>44672</v>
      </c>
      <c r="H20" s="72" t="s">
        <v>434</v>
      </c>
      <c r="I20" s="15">
        <v>105</v>
      </c>
      <c r="J20" s="15">
        <v>60</v>
      </c>
      <c r="K20" s="15">
        <v>32</v>
      </c>
      <c r="L20" s="15">
        <v>19</v>
      </c>
      <c r="M20" s="76">
        <v>50.4</v>
      </c>
      <c r="N20" s="92">
        <v>51</v>
      </c>
      <c r="O20" s="59">
        <v>2530</v>
      </c>
      <c r="P20" s="60">
        <f>Table224578910112345678910111213141516171819202122[[#This Row],[PEMBULATAN]]*O20</f>
        <v>129030</v>
      </c>
      <c r="Q20" s="124"/>
    </row>
    <row r="21" spans="1:17" ht="26.25" customHeight="1" x14ac:dyDescent="0.2">
      <c r="A21" s="13"/>
      <c r="B21" s="70"/>
      <c r="C21" s="68" t="s">
        <v>687</v>
      </c>
      <c r="D21" s="73" t="s">
        <v>106</v>
      </c>
      <c r="E21" s="12">
        <v>44668</v>
      </c>
      <c r="F21" s="71" t="s">
        <v>433</v>
      </c>
      <c r="G21" s="12">
        <v>44672</v>
      </c>
      <c r="H21" s="72" t="s">
        <v>434</v>
      </c>
      <c r="I21" s="15">
        <v>100</v>
      </c>
      <c r="J21" s="15">
        <v>80</v>
      </c>
      <c r="K21" s="15">
        <v>30</v>
      </c>
      <c r="L21" s="15">
        <v>34</v>
      </c>
      <c r="M21" s="76">
        <v>60</v>
      </c>
      <c r="N21" s="92">
        <v>60</v>
      </c>
      <c r="O21" s="59">
        <v>2530</v>
      </c>
      <c r="P21" s="60">
        <f>Table224578910112345678910111213141516171819202122[[#This Row],[PEMBULATAN]]*O21</f>
        <v>151800</v>
      </c>
      <c r="Q21" s="124"/>
    </row>
    <row r="22" spans="1:17" ht="26.25" customHeight="1" x14ac:dyDescent="0.2">
      <c r="A22" s="13"/>
      <c r="B22" s="70"/>
      <c r="C22" s="68" t="s">
        <v>688</v>
      </c>
      <c r="D22" s="73" t="s">
        <v>106</v>
      </c>
      <c r="E22" s="12">
        <v>44668</v>
      </c>
      <c r="F22" s="71" t="s">
        <v>433</v>
      </c>
      <c r="G22" s="12">
        <v>44672</v>
      </c>
      <c r="H22" s="72" t="s">
        <v>434</v>
      </c>
      <c r="I22" s="15">
        <v>100</v>
      </c>
      <c r="J22" s="15">
        <v>82</v>
      </c>
      <c r="K22" s="15">
        <v>32</v>
      </c>
      <c r="L22" s="15">
        <v>19</v>
      </c>
      <c r="M22" s="76">
        <v>65.599999999999994</v>
      </c>
      <c r="N22" s="92">
        <v>66</v>
      </c>
      <c r="O22" s="59">
        <v>2530</v>
      </c>
      <c r="P22" s="60">
        <f>Table224578910112345678910111213141516171819202122[[#This Row],[PEMBULATAN]]*O22</f>
        <v>166980</v>
      </c>
      <c r="Q22" s="124"/>
    </row>
    <row r="23" spans="1:17" ht="26.25" customHeight="1" x14ac:dyDescent="0.2">
      <c r="A23" s="13"/>
      <c r="B23" s="70"/>
      <c r="C23" s="68" t="s">
        <v>689</v>
      </c>
      <c r="D23" s="73" t="s">
        <v>106</v>
      </c>
      <c r="E23" s="12">
        <v>44668</v>
      </c>
      <c r="F23" s="71" t="s">
        <v>433</v>
      </c>
      <c r="G23" s="12">
        <v>44672</v>
      </c>
      <c r="H23" s="72" t="s">
        <v>434</v>
      </c>
      <c r="I23" s="15">
        <v>90</v>
      </c>
      <c r="J23" s="15">
        <v>60</v>
      </c>
      <c r="K23" s="15">
        <v>30</v>
      </c>
      <c r="L23" s="15">
        <v>12</v>
      </c>
      <c r="M23" s="76">
        <v>40.5</v>
      </c>
      <c r="N23" s="92">
        <v>41</v>
      </c>
      <c r="O23" s="59">
        <v>2530</v>
      </c>
      <c r="P23" s="60">
        <f>Table224578910112345678910111213141516171819202122[[#This Row],[PEMBULATAN]]*O23</f>
        <v>103730</v>
      </c>
      <c r="Q23" s="124"/>
    </row>
    <row r="24" spans="1:17" ht="26.25" customHeight="1" x14ac:dyDescent="0.2">
      <c r="A24" s="13"/>
      <c r="B24" s="70"/>
      <c r="C24" s="68" t="s">
        <v>690</v>
      </c>
      <c r="D24" s="73" t="s">
        <v>106</v>
      </c>
      <c r="E24" s="12">
        <v>44668</v>
      </c>
      <c r="F24" s="71" t="s">
        <v>433</v>
      </c>
      <c r="G24" s="12">
        <v>44672</v>
      </c>
      <c r="H24" s="72" t="s">
        <v>434</v>
      </c>
      <c r="I24" s="15">
        <v>101</v>
      </c>
      <c r="J24" s="15">
        <v>50</v>
      </c>
      <c r="K24" s="15">
        <v>30</v>
      </c>
      <c r="L24" s="15">
        <v>28</v>
      </c>
      <c r="M24" s="76">
        <v>37.875</v>
      </c>
      <c r="N24" s="92">
        <v>38</v>
      </c>
      <c r="O24" s="59">
        <v>2530</v>
      </c>
      <c r="P24" s="60">
        <f>Table224578910112345678910111213141516171819202122[[#This Row],[PEMBULATAN]]*O24</f>
        <v>96140</v>
      </c>
      <c r="Q24" s="124"/>
    </row>
    <row r="25" spans="1:17" ht="26.25" customHeight="1" x14ac:dyDescent="0.2">
      <c r="A25" s="13"/>
      <c r="B25" s="70"/>
      <c r="C25" s="68" t="s">
        <v>691</v>
      </c>
      <c r="D25" s="73" t="s">
        <v>106</v>
      </c>
      <c r="E25" s="12">
        <v>44668</v>
      </c>
      <c r="F25" s="71" t="s">
        <v>433</v>
      </c>
      <c r="G25" s="12">
        <v>44672</v>
      </c>
      <c r="H25" s="72" t="s">
        <v>434</v>
      </c>
      <c r="I25" s="15">
        <v>110</v>
      </c>
      <c r="J25" s="15">
        <v>70</v>
      </c>
      <c r="K25" s="15">
        <v>25</v>
      </c>
      <c r="L25" s="15">
        <v>38</v>
      </c>
      <c r="M25" s="76">
        <v>48.125</v>
      </c>
      <c r="N25" s="92">
        <v>48.125</v>
      </c>
      <c r="O25" s="59">
        <v>2530</v>
      </c>
      <c r="P25" s="60">
        <f>Table224578910112345678910111213141516171819202122[[#This Row],[PEMBULATAN]]*O25</f>
        <v>121756.25</v>
      </c>
      <c r="Q25" s="124"/>
    </row>
    <row r="26" spans="1:17" ht="26.25" customHeight="1" x14ac:dyDescent="0.2">
      <c r="A26" s="13"/>
      <c r="B26" s="70"/>
      <c r="C26" s="68" t="s">
        <v>692</v>
      </c>
      <c r="D26" s="73" t="s">
        <v>106</v>
      </c>
      <c r="E26" s="12">
        <v>44668</v>
      </c>
      <c r="F26" s="71" t="s">
        <v>433</v>
      </c>
      <c r="G26" s="12">
        <v>44672</v>
      </c>
      <c r="H26" s="72" t="s">
        <v>434</v>
      </c>
      <c r="I26" s="15">
        <v>80</v>
      </c>
      <c r="J26" s="15">
        <v>55</v>
      </c>
      <c r="K26" s="15">
        <v>29</v>
      </c>
      <c r="L26" s="15">
        <v>17</v>
      </c>
      <c r="M26" s="76">
        <v>31.9</v>
      </c>
      <c r="N26" s="92">
        <v>32</v>
      </c>
      <c r="O26" s="59">
        <v>2530</v>
      </c>
      <c r="P26" s="60">
        <f>Table224578910112345678910111213141516171819202122[[#This Row],[PEMBULATAN]]*O26</f>
        <v>80960</v>
      </c>
      <c r="Q26" s="124"/>
    </row>
    <row r="27" spans="1:17" ht="26.25" customHeight="1" x14ac:dyDescent="0.2">
      <c r="A27" s="13"/>
      <c r="B27" s="70"/>
      <c r="C27" s="68" t="s">
        <v>693</v>
      </c>
      <c r="D27" s="73" t="s">
        <v>106</v>
      </c>
      <c r="E27" s="12">
        <v>44668</v>
      </c>
      <c r="F27" s="71" t="s">
        <v>433</v>
      </c>
      <c r="G27" s="12">
        <v>44672</v>
      </c>
      <c r="H27" s="72" t="s">
        <v>434</v>
      </c>
      <c r="I27" s="15">
        <v>90</v>
      </c>
      <c r="J27" s="15">
        <v>40</v>
      </c>
      <c r="K27" s="15">
        <v>20</v>
      </c>
      <c r="L27" s="15">
        <v>11</v>
      </c>
      <c r="M27" s="76">
        <v>18</v>
      </c>
      <c r="N27" s="92">
        <v>18</v>
      </c>
      <c r="O27" s="59">
        <v>2530</v>
      </c>
      <c r="P27" s="60">
        <f>Table224578910112345678910111213141516171819202122[[#This Row],[PEMBULATAN]]*O27</f>
        <v>45540</v>
      </c>
      <c r="Q27" s="124"/>
    </row>
    <row r="28" spans="1:17" ht="26.25" customHeight="1" x14ac:dyDescent="0.2">
      <c r="A28" s="13"/>
      <c r="B28" s="70"/>
      <c r="C28" s="68" t="s">
        <v>694</v>
      </c>
      <c r="D28" s="73" t="s">
        <v>106</v>
      </c>
      <c r="E28" s="12">
        <v>44668</v>
      </c>
      <c r="F28" s="71" t="s">
        <v>433</v>
      </c>
      <c r="G28" s="12">
        <v>44672</v>
      </c>
      <c r="H28" s="72" t="s">
        <v>434</v>
      </c>
      <c r="I28" s="15">
        <v>110</v>
      </c>
      <c r="J28" s="15">
        <v>70</v>
      </c>
      <c r="K28" s="15">
        <v>30</v>
      </c>
      <c r="L28" s="15">
        <v>24</v>
      </c>
      <c r="M28" s="76">
        <v>57.75</v>
      </c>
      <c r="N28" s="92">
        <v>58</v>
      </c>
      <c r="O28" s="59">
        <v>2530</v>
      </c>
      <c r="P28" s="60">
        <f>Table224578910112345678910111213141516171819202122[[#This Row],[PEMBULATAN]]*O28</f>
        <v>146740</v>
      </c>
      <c r="Q28" s="124"/>
    </row>
    <row r="29" spans="1:17" ht="26.25" customHeight="1" x14ac:dyDescent="0.2">
      <c r="A29" s="13"/>
      <c r="B29" s="70"/>
      <c r="C29" s="68" t="s">
        <v>695</v>
      </c>
      <c r="D29" s="73" t="s">
        <v>106</v>
      </c>
      <c r="E29" s="12">
        <v>44668</v>
      </c>
      <c r="F29" s="71" t="s">
        <v>433</v>
      </c>
      <c r="G29" s="12">
        <v>44672</v>
      </c>
      <c r="H29" s="72" t="s">
        <v>434</v>
      </c>
      <c r="I29" s="15">
        <v>80</v>
      </c>
      <c r="J29" s="15">
        <v>60</v>
      </c>
      <c r="K29" s="15">
        <v>22</v>
      </c>
      <c r="L29" s="15">
        <v>7</v>
      </c>
      <c r="M29" s="76">
        <v>26.4</v>
      </c>
      <c r="N29" s="92">
        <v>27</v>
      </c>
      <c r="O29" s="59">
        <v>2530</v>
      </c>
      <c r="P29" s="60">
        <f>Table224578910112345678910111213141516171819202122[[#This Row],[PEMBULATAN]]*O29</f>
        <v>68310</v>
      </c>
      <c r="Q29" s="124"/>
    </row>
    <row r="30" spans="1:17" ht="26.25" customHeight="1" x14ac:dyDescent="0.2">
      <c r="A30" s="13"/>
      <c r="B30" s="70"/>
      <c r="C30" s="68" t="s">
        <v>696</v>
      </c>
      <c r="D30" s="73" t="s">
        <v>106</v>
      </c>
      <c r="E30" s="12">
        <v>44668</v>
      </c>
      <c r="F30" s="71" t="s">
        <v>433</v>
      </c>
      <c r="G30" s="12">
        <v>44672</v>
      </c>
      <c r="H30" s="72" t="s">
        <v>434</v>
      </c>
      <c r="I30" s="15">
        <v>80</v>
      </c>
      <c r="J30" s="15">
        <v>60</v>
      </c>
      <c r="K30" s="15">
        <v>30</v>
      </c>
      <c r="L30" s="15">
        <v>16</v>
      </c>
      <c r="M30" s="76">
        <v>36</v>
      </c>
      <c r="N30" s="92">
        <v>36</v>
      </c>
      <c r="O30" s="59">
        <v>2530</v>
      </c>
      <c r="P30" s="60">
        <f>Table224578910112345678910111213141516171819202122[[#This Row],[PEMBULATAN]]*O30</f>
        <v>91080</v>
      </c>
      <c r="Q30" s="124"/>
    </row>
    <row r="31" spans="1:17" ht="26.25" customHeight="1" x14ac:dyDescent="0.2">
      <c r="A31" s="13"/>
      <c r="B31" s="70"/>
      <c r="C31" s="68" t="s">
        <v>697</v>
      </c>
      <c r="D31" s="73" t="s">
        <v>106</v>
      </c>
      <c r="E31" s="12">
        <v>44668</v>
      </c>
      <c r="F31" s="71" t="s">
        <v>433</v>
      </c>
      <c r="G31" s="12">
        <v>44672</v>
      </c>
      <c r="H31" s="72" t="s">
        <v>434</v>
      </c>
      <c r="I31" s="15">
        <v>90</v>
      </c>
      <c r="J31" s="15">
        <v>50</v>
      </c>
      <c r="K31" s="15">
        <v>30</v>
      </c>
      <c r="L31" s="15">
        <v>11</v>
      </c>
      <c r="M31" s="76">
        <v>33.75</v>
      </c>
      <c r="N31" s="92">
        <v>34</v>
      </c>
      <c r="O31" s="59">
        <v>2530</v>
      </c>
      <c r="P31" s="60">
        <f>Table224578910112345678910111213141516171819202122[[#This Row],[PEMBULATAN]]*O31</f>
        <v>86020</v>
      </c>
      <c r="Q31" s="124"/>
    </row>
    <row r="32" spans="1:17" ht="26.25" customHeight="1" x14ac:dyDescent="0.2">
      <c r="A32" s="13"/>
      <c r="B32" s="70"/>
      <c r="C32" s="68" t="s">
        <v>698</v>
      </c>
      <c r="D32" s="73" t="s">
        <v>106</v>
      </c>
      <c r="E32" s="12">
        <v>44668</v>
      </c>
      <c r="F32" s="71" t="s">
        <v>433</v>
      </c>
      <c r="G32" s="12">
        <v>44672</v>
      </c>
      <c r="H32" s="72" t="s">
        <v>434</v>
      </c>
      <c r="I32" s="15">
        <v>60</v>
      </c>
      <c r="J32" s="15">
        <v>40</v>
      </c>
      <c r="K32" s="15">
        <v>18</v>
      </c>
      <c r="L32" s="15">
        <v>7</v>
      </c>
      <c r="M32" s="76">
        <v>10.8</v>
      </c>
      <c r="N32" s="92">
        <v>11</v>
      </c>
      <c r="O32" s="59">
        <v>2530</v>
      </c>
      <c r="P32" s="60">
        <f>Table224578910112345678910111213141516171819202122[[#This Row],[PEMBULATAN]]*O32</f>
        <v>27830</v>
      </c>
      <c r="Q32" s="124"/>
    </row>
    <row r="33" spans="1:17" ht="26.25" customHeight="1" x14ac:dyDescent="0.2">
      <c r="A33" s="13"/>
      <c r="B33" s="70"/>
      <c r="C33" s="68" t="s">
        <v>699</v>
      </c>
      <c r="D33" s="73" t="s">
        <v>106</v>
      </c>
      <c r="E33" s="12">
        <v>44668</v>
      </c>
      <c r="F33" s="71" t="s">
        <v>433</v>
      </c>
      <c r="G33" s="12">
        <v>44672</v>
      </c>
      <c r="H33" s="72" t="s">
        <v>434</v>
      </c>
      <c r="I33" s="15">
        <v>63</v>
      </c>
      <c r="J33" s="15">
        <v>40</v>
      </c>
      <c r="K33" s="15">
        <v>18</v>
      </c>
      <c r="L33" s="15">
        <v>3</v>
      </c>
      <c r="M33" s="76">
        <v>11.34</v>
      </c>
      <c r="N33" s="92">
        <v>12</v>
      </c>
      <c r="O33" s="59">
        <v>2530</v>
      </c>
      <c r="P33" s="60">
        <f>Table224578910112345678910111213141516171819202122[[#This Row],[PEMBULATAN]]*O33</f>
        <v>30360</v>
      </c>
      <c r="Q33" s="124"/>
    </row>
    <row r="34" spans="1:17" ht="26.25" customHeight="1" x14ac:dyDescent="0.2">
      <c r="A34" s="13"/>
      <c r="B34" s="70"/>
      <c r="C34" s="68" t="s">
        <v>700</v>
      </c>
      <c r="D34" s="73" t="s">
        <v>106</v>
      </c>
      <c r="E34" s="12">
        <v>44668</v>
      </c>
      <c r="F34" s="71" t="s">
        <v>433</v>
      </c>
      <c r="G34" s="12">
        <v>44672</v>
      </c>
      <c r="H34" s="72" t="s">
        <v>434</v>
      </c>
      <c r="I34" s="15">
        <v>80</v>
      </c>
      <c r="J34" s="15">
        <v>35</v>
      </c>
      <c r="K34" s="15">
        <v>35</v>
      </c>
      <c r="L34" s="15">
        <v>9</v>
      </c>
      <c r="M34" s="76">
        <v>24.5</v>
      </c>
      <c r="N34" s="92">
        <v>25</v>
      </c>
      <c r="O34" s="59">
        <v>2530</v>
      </c>
      <c r="P34" s="60">
        <f>Table224578910112345678910111213141516171819202122[[#This Row],[PEMBULATAN]]*O34</f>
        <v>63250</v>
      </c>
      <c r="Q34" s="124"/>
    </row>
    <row r="35" spans="1:17" ht="26.25" customHeight="1" x14ac:dyDescent="0.2">
      <c r="A35" s="13"/>
      <c r="B35" s="70"/>
      <c r="C35" s="68" t="s">
        <v>701</v>
      </c>
      <c r="D35" s="73" t="s">
        <v>106</v>
      </c>
      <c r="E35" s="12">
        <v>44668</v>
      </c>
      <c r="F35" s="71" t="s">
        <v>433</v>
      </c>
      <c r="G35" s="12">
        <v>44672</v>
      </c>
      <c r="H35" s="72" t="s">
        <v>434</v>
      </c>
      <c r="I35" s="15">
        <v>41</v>
      </c>
      <c r="J35" s="15">
        <v>28</v>
      </c>
      <c r="K35" s="15">
        <v>22</v>
      </c>
      <c r="L35" s="15">
        <v>10</v>
      </c>
      <c r="M35" s="76">
        <v>6.3140000000000001</v>
      </c>
      <c r="N35" s="92">
        <v>10</v>
      </c>
      <c r="O35" s="59">
        <v>2530</v>
      </c>
      <c r="P35" s="60">
        <f>Table224578910112345678910111213141516171819202122[[#This Row],[PEMBULATAN]]*O35</f>
        <v>25300</v>
      </c>
      <c r="Q35" s="124"/>
    </row>
    <row r="36" spans="1:17" ht="26.25" customHeight="1" x14ac:dyDescent="0.2">
      <c r="A36" s="13"/>
      <c r="B36" s="70"/>
      <c r="C36" s="68" t="s">
        <v>702</v>
      </c>
      <c r="D36" s="73" t="s">
        <v>106</v>
      </c>
      <c r="E36" s="12">
        <v>44668</v>
      </c>
      <c r="F36" s="71" t="s">
        <v>433</v>
      </c>
      <c r="G36" s="12">
        <v>44672</v>
      </c>
      <c r="H36" s="72" t="s">
        <v>434</v>
      </c>
      <c r="I36" s="15">
        <v>65</v>
      </c>
      <c r="J36" s="15">
        <v>54</v>
      </c>
      <c r="K36" s="15">
        <v>18</v>
      </c>
      <c r="L36" s="15">
        <v>8</v>
      </c>
      <c r="M36" s="76">
        <v>15.795</v>
      </c>
      <c r="N36" s="92">
        <v>16</v>
      </c>
      <c r="O36" s="59">
        <v>2530</v>
      </c>
      <c r="P36" s="60">
        <f>Table224578910112345678910111213141516171819202122[[#This Row],[PEMBULATAN]]*O36</f>
        <v>40480</v>
      </c>
      <c r="Q36" s="124"/>
    </row>
    <row r="37" spans="1:17" ht="26.25" customHeight="1" x14ac:dyDescent="0.2">
      <c r="A37" s="13"/>
      <c r="B37" s="70"/>
      <c r="C37" s="68" t="s">
        <v>703</v>
      </c>
      <c r="D37" s="73" t="s">
        <v>106</v>
      </c>
      <c r="E37" s="12">
        <v>44668</v>
      </c>
      <c r="F37" s="71" t="s">
        <v>433</v>
      </c>
      <c r="G37" s="12">
        <v>44672</v>
      </c>
      <c r="H37" s="72" t="s">
        <v>434</v>
      </c>
      <c r="I37" s="15">
        <v>80</v>
      </c>
      <c r="J37" s="15">
        <v>68</v>
      </c>
      <c r="K37" s="15">
        <v>20</v>
      </c>
      <c r="L37" s="15">
        <v>12</v>
      </c>
      <c r="M37" s="76">
        <v>27.2</v>
      </c>
      <c r="N37" s="92">
        <v>27.2</v>
      </c>
      <c r="O37" s="59">
        <v>2530</v>
      </c>
      <c r="P37" s="60">
        <f>Table224578910112345678910111213141516171819202122[[#This Row],[PEMBULATAN]]*O37</f>
        <v>68816</v>
      </c>
      <c r="Q37" s="124"/>
    </row>
    <row r="38" spans="1:17" ht="26.25" customHeight="1" x14ac:dyDescent="0.2">
      <c r="A38" s="13"/>
      <c r="B38" s="70"/>
      <c r="C38" s="68" t="s">
        <v>704</v>
      </c>
      <c r="D38" s="73" t="s">
        <v>106</v>
      </c>
      <c r="E38" s="12">
        <v>44668</v>
      </c>
      <c r="F38" s="71" t="s">
        <v>433</v>
      </c>
      <c r="G38" s="12">
        <v>44672</v>
      </c>
      <c r="H38" s="72" t="s">
        <v>434</v>
      </c>
      <c r="I38" s="15">
        <v>112</v>
      </c>
      <c r="J38" s="15">
        <v>42</v>
      </c>
      <c r="K38" s="15">
        <v>42</v>
      </c>
      <c r="L38" s="15">
        <v>20</v>
      </c>
      <c r="M38" s="76">
        <v>49.392000000000003</v>
      </c>
      <c r="N38" s="92">
        <v>50</v>
      </c>
      <c r="O38" s="59">
        <v>2530</v>
      </c>
      <c r="P38" s="60">
        <f>Table224578910112345678910111213141516171819202122[[#This Row],[PEMBULATAN]]*O38</f>
        <v>126500</v>
      </c>
      <c r="Q38" s="124"/>
    </row>
    <row r="39" spans="1:17" ht="26.25" customHeight="1" x14ac:dyDescent="0.2">
      <c r="A39" s="13"/>
      <c r="B39" s="70"/>
      <c r="C39" s="68" t="s">
        <v>705</v>
      </c>
      <c r="D39" s="73" t="s">
        <v>106</v>
      </c>
      <c r="E39" s="12">
        <v>44668</v>
      </c>
      <c r="F39" s="71" t="s">
        <v>433</v>
      </c>
      <c r="G39" s="12">
        <v>44672</v>
      </c>
      <c r="H39" s="72" t="s">
        <v>434</v>
      </c>
      <c r="I39" s="15">
        <v>80</v>
      </c>
      <c r="J39" s="15">
        <v>38</v>
      </c>
      <c r="K39" s="15">
        <v>17</v>
      </c>
      <c r="L39" s="15">
        <v>7</v>
      </c>
      <c r="M39" s="76">
        <v>12.92</v>
      </c>
      <c r="N39" s="92">
        <v>13</v>
      </c>
      <c r="O39" s="59">
        <v>2530</v>
      </c>
      <c r="P39" s="60">
        <f>Table224578910112345678910111213141516171819202122[[#This Row],[PEMBULATAN]]*O39</f>
        <v>32890</v>
      </c>
      <c r="Q39" s="124"/>
    </row>
    <row r="40" spans="1:17" ht="26.25" customHeight="1" x14ac:dyDescent="0.2">
      <c r="A40" s="13"/>
      <c r="B40" s="70"/>
      <c r="C40" s="68" t="s">
        <v>706</v>
      </c>
      <c r="D40" s="73" t="s">
        <v>106</v>
      </c>
      <c r="E40" s="12">
        <v>44668</v>
      </c>
      <c r="F40" s="71" t="s">
        <v>433</v>
      </c>
      <c r="G40" s="12">
        <v>44672</v>
      </c>
      <c r="H40" s="72" t="s">
        <v>434</v>
      </c>
      <c r="I40" s="15">
        <v>50</v>
      </c>
      <c r="J40" s="15">
        <v>40</v>
      </c>
      <c r="K40" s="15">
        <v>30</v>
      </c>
      <c r="L40" s="15">
        <v>12</v>
      </c>
      <c r="M40" s="76">
        <v>15</v>
      </c>
      <c r="N40" s="92">
        <v>15</v>
      </c>
      <c r="O40" s="59">
        <v>2530</v>
      </c>
      <c r="P40" s="60">
        <f>Table224578910112345678910111213141516171819202122[[#This Row],[PEMBULATAN]]*O40</f>
        <v>37950</v>
      </c>
      <c r="Q40" s="124"/>
    </row>
    <row r="41" spans="1:17" ht="26.25" customHeight="1" x14ac:dyDescent="0.2">
      <c r="A41" s="13"/>
      <c r="B41" s="70"/>
      <c r="C41" s="68" t="s">
        <v>707</v>
      </c>
      <c r="D41" s="73" t="s">
        <v>106</v>
      </c>
      <c r="E41" s="12">
        <v>44668</v>
      </c>
      <c r="F41" s="71" t="s">
        <v>433</v>
      </c>
      <c r="G41" s="12">
        <v>44672</v>
      </c>
      <c r="H41" s="72" t="s">
        <v>434</v>
      </c>
      <c r="I41" s="15">
        <v>10</v>
      </c>
      <c r="J41" s="15">
        <v>10</v>
      </c>
      <c r="K41" s="15">
        <v>8</v>
      </c>
      <c r="L41" s="15">
        <v>1</v>
      </c>
      <c r="M41" s="76">
        <v>0.2</v>
      </c>
      <c r="N41" s="92">
        <v>1</v>
      </c>
      <c r="O41" s="59">
        <v>2530</v>
      </c>
      <c r="P41" s="60">
        <f>Table224578910112345678910111213141516171819202122[[#This Row],[PEMBULATAN]]*O41</f>
        <v>2530</v>
      </c>
      <c r="Q41" s="124"/>
    </row>
    <row r="42" spans="1:17" ht="26.25" customHeight="1" x14ac:dyDescent="0.2">
      <c r="A42" s="13"/>
      <c r="B42" s="70"/>
      <c r="C42" s="68" t="s">
        <v>708</v>
      </c>
      <c r="D42" s="73" t="s">
        <v>106</v>
      </c>
      <c r="E42" s="12">
        <v>44668</v>
      </c>
      <c r="F42" s="71" t="s">
        <v>433</v>
      </c>
      <c r="G42" s="12">
        <v>44672</v>
      </c>
      <c r="H42" s="72" t="s">
        <v>434</v>
      </c>
      <c r="I42" s="15">
        <v>41</v>
      </c>
      <c r="J42" s="15">
        <v>38</v>
      </c>
      <c r="K42" s="15">
        <v>29</v>
      </c>
      <c r="L42" s="15">
        <v>11</v>
      </c>
      <c r="M42" s="76">
        <v>11.295500000000001</v>
      </c>
      <c r="N42" s="92">
        <v>12</v>
      </c>
      <c r="O42" s="59">
        <v>2530</v>
      </c>
      <c r="P42" s="60">
        <f>Table224578910112345678910111213141516171819202122[[#This Row],[PEMBULATAN]]*O42</f>
        <v>30360</v>
      </c>
      <c r="Q42" s="124"/>
    </row>
    <row r="43" spans="1:17" ht="26.25" customHeight="1" x14ac:dyDescent="0.2">
      <c r="A43" s="13"/>
      <c r="B43" s="70"/>
      <c r="C43" s="68" t="s">
        <v>709</v>
      </c>
      <c r="D43" s="73" t="s">
        <v>106</v>
      </c>
      <c r="E43" s="12">
        <v>44668</v>
      </c>
      <c r="F43" s="71" t="s">
        <v>433</v>
      </c>
      <c r="G43" s="12">
        <v>44672</v>
      </c>
      <c r="H43" s="72" t="s">
        <v>434</v>
      </c>
      <c r="I43" s="15">
        <v>203</v>
      </c>
      <c r="J43" s="15">
        <v>12</v>
      </c>
      <c r="K43" s="15">
        <v>12</v>
      </c>
      <c r="L43" s="15">
        <v>5</v>
      </c>
      <c r="M43" s="76">
        <v>7.3079999999999998</v>
      </c>
      <c r="N43" s="92">
        <v>8</v>
      </c>
      <c r="O43" s="59">
        <v>2530</v>
      </c>
      <c r="P43" s="60">
        <f>Table224578910112345678910111213141516171819202122[[#This Row],[PEMBULATAN]]*O43</f>
        <v>20240</v>
      </c>
      <c r="Q43" s="124"/>
    </row>
    <row r="44" spans="1:17" ht="26.25" customHeight="1" x14ac:dyDescent="0.2">
      <c r="A44" s="13"/>
      <c r="B44" s="70"/>
      <c r="C44" s="68" t="s">
        <v>710</v>
      </c>
      <c r="D44" s="73" t="s">
        <v>106</v>
      </c>
      <c r="E44" s="12">
        <v>44668</v>
      </c>
      <c r="F44" s="71" t="s">
        <v>433</v>
      </c>
      <c r="G44" s="12">
        <v>44672</v>
      </c>
      <c r="H44" s="72" t="s">
        <v>434</v>
      </c>
      <c r="I44" s="15">
        <v>140</v>
      </c>
      <c r="J44" s="15">
        <v>11</v>
      </c>
      <c r="K44" s="15">
        <v>11</v>
      </c>
      <c r="L44" s="15">
        <v>1</v>
      </c>
      <c r="M44" s="76">
        <v>4.2350000000000003</v>
      </c>
      <c r="N44" s="92">
        <v>4.2350000000000003</v>
      </c>
      <c r="O44" s="59">
        <v>2530</v>
      </c>
      <c r="P44" s="60">
        <f>Table224578910112345678910111213141516171819202122[[#This Row],[PEMBULATAN]]*O44</f>
        <v>10714.550000000001</v>
      </c>
      <c r="Q44" s="124"/>
    </row>
    <row r="45" spans="1:17" ht="26.25" customHeight="1" x14ac:dyDescent="0.2">
      <c r="A45" s="13"/>
      <c r="B45" s="70"/>
      <c r="C45" s="68" t="s">
        <v>711</v>
      </c>
      <c r="D45" s="73" t="s">
        <v>106</v>
      </c>
      <c r="E45" s="12">
        <v>44668</v>
      </c>
      <c r="F45" s="71" t="s">
        <v>433</v>
      </c>
      <c r="G45" s="12">
        <v>44672</v>
      </c>
      <c r="H45" s="72" t="s">
        <v>434</v>
      </c>
      <c r="I45" s="15">
        <v>80</v>
      </c>
      <c r="J45" s="15">
        <v>13</v>
      </c>
      <c r="K45" s="15">
        <v>13</v>
      </c>
      <c r="L45" s="15">
        <v>1</v>
      </c>
      <c r="M45" s="76">
        <v>3.38</v>
      </c>
      <c r="N45" s="92">
        <v>4</v>
      </c>
      <c r="O45" s="59">
        <v>2530</v>
      </c>
      <c r="P45" s="60">
        <f>Table224578910112345678910111213141516171819202122[[#This Row],[PEMBULATAN]]*O45</f>
        <v>10120</v>
      </c>
      <c r="Q45" s="124"/>
    </row>
    <row r="46" spans="1:17" ht="26.25" customHeight="1" x14ac:dyDescent="0.2">
      <c r="A46" s="13"/>
      <c r="B46" s="70"/>
      <c r="C46" s="68" t="s">
        <v>712</v>
      </c>
      <c r="D46" s="73" t="s">
        <v>106</v>
      </c>
      <c r="E46" s="12">
        <v>44668</v>
      </c>
      <c r="F46" s="71" t="s">
        <v>433</v>
      </c>
      <c r="G46" s="12">
        <v>44672</v>
      </c>
      <c r="H46" s="72" t="s">
        <v>434</v>
      </c>
      <c r="I46" s="15">
        <v>75</v>
      </c>
      <c r="J46" s="15">
        <v>9</v>
      </c>
      <c r="K46" s="15">
        <v>9</v>
      </c>
      <c r="L46" s="15">
        <v>1</v>
      </c>
      <c r="M46" s="76">
        <v>1.51875</v>
      </c>
      <c r="N46" s="92">
        <v>2</v>
      </c>
      <c r="O46" s="59">
        <v>2530</v>
      </c>
      <c r="P46" s="60">
        <f>Table224578910112345678910111213141516171819202122[[#This Row],[PEMBULATAN]]*O46</f>
        <v>5060</v>
      </c>
      <c r="Q46" s="124"/>
    </row>
    <row r="47" spans="1:17" ht="26.25" customHeight="1" x14ac:dyDescent="0.2">
      <c r="A47" s="13"/>
      <c r="B47" s="70"/>
      <c r="C47" s="68" t="s">
        <v>713</v>
      </c>
      <c r="D47" s="73" t="s">
        <v>106</v>
      </c>
      <c r="E47" s="12">
        <v>44668</v>
      </c>
      <c r="F47" s="71" t="s">
        <v>433</v>
      </c>
      <c r="G47" s="12">
        <v>44672</v>
      </c>
      <c r="H47" s="72" t="s">
        <v>434</v>
      </c>
      <c r="I47" s="15">
        <v>107</v>
      </c>
      <c r="J47" s="15">
        <v>13</v>
      </c>
      <c r="K47" s="15">
        <v>13</v>
      </c>
      <c r="L47" s="15">
        <v>1</v>
      </c>
      <c r="M47" s="76">
        <v>4.5207499999999996</v>
      </c>
      <c r="N47" s="92">
        <v>5</v>
      </c>
      <c r="O47" s="59">
        <v>2530</v>
      </c>
      <c r="P47" s="60">
        <f>Table224578910112345678910111213141516171819202122[[#This Row],[PEMBULATAN]]*O47</f>
        <v>12650</v>
      </c>
      <c r="Q47" s="124"/>
    </row>
    <row r="48" spans="1:17" ht="26.25" customHeight="1" x14ac:dyDescent="0.2">
      <c r="A48" s="13"/>
      <c r="B48" s="70"/>
      <c r="C48" s="68" t="s">
        <v>714</v>
      </c>
      <c r="D48" s="73" t="s">
        <v>106</v>
      </c>
      <c r="E48" s="12">
        <v>44668</v>
      </c>
      <c r="F48" s="71" t="s">
        <v>433</v>
      </c>
      <c r="G48" s="12">
        <v>44672</v>
      </c>
      <c r="H48" s="72" t="s">
        <v>434</v>
      </c>
      <c r="I48" s="15">
        <v>37</v>
      </c>
      <c r="J48" s="15">
        <v>37</v>
      </c>
      <c r="K48" s="15">
        <v>32</v>
      </c>
      <c r="L48" s="15">
        <v>5</v>
      </c>
      <c r="M48" s="76">
        <v>10.952</v>
      </c>
      <c r="N48" s="92">
        <v>11</v>
      </c>
      <c r="O48" s="59">
        <v>2530</v>
      </c>
      <c r="P48" s="60">
        <f>Table224578910112345678910111213141516171819202122[[#This Row],[PEMBULATAN]]*O48</f>
        <v>27830</v>
      </c>
      <c r="Q48" s="124"/>
    </row>
    <row r="49" spans="1:17" ht="26.25" customHeight="1" x14ac:dyDescent="0.2">
      <c r="A49" s="13"/>
      <c r="B49" s="70"/>
      <c r="C49" s="68" t="s">
        <v>715</v>
      </c>
      <c r="D49" s="73" t="s">
        <v>106</v>
      </c>
      <c r="E49" s="12">
        <v>44668</v>
      </c>
      <c r="F49" s="71" t="s">
        <v>433</v>
      </c>
      <c r="G49" s="12">
        <v>44672</v>
      </c>
      <c r="H49" s="72" t="s">
        <v>434</v>
      </c>
      <c r="I49" s="15">
        <v>36</v>
      </c>
      <c r="J49" s="15">
        <v>36</v>
      </c>
      <c r="K49" s="15">
        <v>32</v>
      </c>
      <c r="L49" s="15">
        <v>7</v>
      </c>
      <c r="M49" s="76">
        <v>10.368</v>
      </c>
      <c r="N49" s="92">
        <v>11</v>
      </c>
      <c r="O49" s="59">
        <v>2530</v>
      </c>
      <c r="P49" s="60">
        <f>Table224578910112345678910111213141516171819202122[[#This Row],[PEMBULATAN]]*O49</f>
        <v>27830</v>
      </c>
      <c r="Q49" s="124"/>
    </row>
    <row r="50" spans="1:17" ht="26.25" customHeight="1" x14ac:dyDescent="0.2">
      <c r="A50" s="13"/>
      <c r="B50" s="70"/>
      <c r="C50" s="68" t="s">
        <v>716</v>
      </c>
      <c r="D50" s="73" t="s">
        <v>106</v>
      </c>
      <c r="E50" s="12">
        <v>44668</v>
      </c>
      <c r="F50" s="71" t="s">
        <v>433</v>
      </c>
      <c r="G50" s="12">
        <v>44672</v>
      </c>
      <c r="H50" s="72" t="s">
        <v>434</v>
      </c>
      <c r="I50" s="15">
        <v>35</v>
      </c>
      <c r="J50" s="15">
        <v>28</v>
      </c>
      <c r="K50" s="15">
        <v>24</v>
      </c>
      <c r="L50" s="15">
        <v>4</v>
      </c>
      <c r="M50" s="76">
        <v>5.88</v>
      </c>
      <c r="N50" s="92">
        <v>6</v>
      </c>
      <c r="O50" s="59">
        <v>2530</v>
      </c>
      <c r="P50" s="60">
        <f>Table224578910112345678910111213141516171819202122[[#This Row],[PEMBULATAN]]*O50</f>
        <v>15180</v>
      </c>
      <c r="Q50" s="124"/>
    </row>
    <row r="51" spans="1:17" ht="26.25" customHeight="1" x14ac:dyDescent="0.2">
      <c r="A51" s="13"/>
      <c r="B51" s="70"/>
      <c r="C51" s="68" t="s">
        <v>717</v>
      </c>
      <c r="D51" s="73" t="s">
        <v>106</v>
      </c>
      <c r="E51" s="12">
        <v>44668</v>
      </c>
      <c r="F51" s="71" t="s">
        <v>433</v>
      </c>
      <c r="G51" s="12">
        <v>44672</v>
      </c>
      <c r="H51" s="72" t="s">
        <v>434</v>
      </c>
      <c r="I51" s="15">
        <v>70</v>
      </c>
      <c r="J51" s="15">
        <v>50</v>
      </c>
      <c r="K51" s="15">
        <v>50</v>
      </c>
      <c r="L51" s="15">
        <v>21</v>
      </c>
      <c r="M51" s="76">
        <v>43.75</v>
      </c>
      <c r="N51" s="92">
        <v>44</v>
      </c>
      <c r="O51" s="59">
        <v>2530</v>
      </c>
      <c r="P51" s="60">
        <f>Table224578910112345678910111213141516171819202122[[#This Row],[PEMBULATAN]]*O51</f>
        <v>111320</v>
      </c>
      <c r="Q51" s="124"/>
    </row>
    <row r="52" spans="1:17" ht="26.25" customHeight="1" x14ac:dyDescent="0.2">
      <c r="A52" s="13"/>
      <c r="B52" s="70"/>
      <c r="C52" s="68" t="s">
        <v>718</v>
      </c>
      <c r="D52" s="73" t="s">
        <v>106</v>
      </c>
      <c r="E52" s="12">
        <v>44668</v>
      </c>
      <c r="F52" s="71" t="s">
        <v>433</v>
      </c>
      <c r="G52" s="12">
        <v>44672</v>
      </c>
      <c r="H52" s="72" t="s">
        <v>434</v>
      </c>
      <c r="I52" s="15">
        <v>45</v>
      </c>
      <c r="J52" s="15">
        <v>32</v>
      </c>
      <c r="K52" s="15">
        <v>25</v>
      </c>
      <c r="L52" s="15">
        <v>6</v>
      </c>
      <c r="M52" s="76">
        <v>9</v>
      </c>
      <c r="N52" s="92">
        <v>9</v>
      </c>
      <c r="O52" s="59">
        <v>2530</v>
      </c>
      <c r="P52" s="60">
        <f>Table224578910112345678910111213141516171819202122[[#This Row],[PEMBULATAN]]*O52</f>
        <v>22770</v>
      </c>
      <c r="Q52" s="124"/>
    </row>
    <row r="53" spans="1:17" ht="26.25" customHeight="1" x14ac:dyDescent="0.2">
      <c r="A53" s="13"/>
      <c r="B53" s="70"/>
      <c r="C53" s="68" t="s">
        <v>719</v>
      </c>
      <c r="D53" s="73" t="s">
        <v>106</v>
      </c>
      <c r="E53" s="12">
        <v>44668</v>
      </c>
      <c r="F53" s="71" t="s">
        <v>433</v>
      </c>
      <c r="G53" s="12">
        <v>44672</v>
      </c>
      <c r="H53" s="72" t="s">
        <v>434</v>
      </c>
      <c r="I53" s="15">
        <v>46</v>
      </c>
      <c r="J53" s="15">
        <v>32</v>
      </c>
      <c r="K53" s="15">
        <v>19</v>
      </c>
      <c r="L53" s="15">
        <v>10</v>
      </c>
      <c r="M53" s="76">
        <v>6.992</v>
      </c>
      <c r="N53" s="92">
        <v>10</v>
      </c>
      <c r="O53" s="59">
        <v>2530</v>
      </c>
      <c r="P53" s="60">
        <f>Table224578910112345678910111213141516171819202122[[#This Row],[PEMBULATAN]]*O53</f>
        <v>25300</v>
      </c>
      <c r="Q53" s="124"/>
    </row>
    <row r="54" spans="1:17" ht="26.25" customHeight="1" x14ac:dyDescent="0.2">
      <c r="A54" s="13"/>
      <c r="B54" s="70"/>
      <c r="C54" s="68" t="s">
        <v>720</v>
      </c>
      <c r="D54" s="73" t="s">
        <v>106</v>
      </c>
      <c r="E54" s="12">
        <v>44668</v>
      </c>
      <c r="F54" s="71" t="s">
        <v>433</v>
      </c>
      <c r="G54" s="12">
        <v>44672</v>
      </c>
      <c r="H54" s="72" t="s">
        <v>434</v>
      </c>
      <c r="I54" s="15">
        <v>43</v>
      </c>
      <c r="J54" s="15">
        <v>30</v>
      </c>
      <c r="K54" s="15">
        <v>30</v>
      </c>
      <c r="L54" s="15">
        <v>3</v>
      </c>
      <c r="M54" s="76">
        <v>9.6750000000000007</v>
      </c>
      <c r="N54" s="92">
        <v>10</v>
      </c>
      <c r="O54" s="59">
        <v>2530</v>
      </c>
      <c r="P54" s="60">
        <f>Table224578910112345678910111213141516171819202122[[#This Row],[PEMBULATAN]]*O54</f>
        <v>25300</v>
      </c>
      <c r="Q54" s="124"/>
    </row>
    <row r="55" spans="1:17" ht="26.25" customHeight="1" x14ac:dyDescent="0.2">
      <c r="A55" s="13"/>
      <c r="B55" s="70"/>
      <c r="C55" s="68" t="s">
        <v>721</v>
      </c>
      <c r="D55" s="73" t="s">
        <v>106</v>
      </c>
      <c r="E55" s="12">
        <v>44668</v>
      </c>
      <c r="F55" s="71" t="s">
        <v>433</v>
      </c>
      <c r="G55" s="12">
        <v>44672</v>
      </c>
      <c r="H55" s="72" t="s">
        <v>434</v>
      </c>
      <c r="I55" s="15">
        <v>41</v>
      </c>
      <c r="J55" s="15">
        <v>28</v>
      </c>
      <c r="K55" s="15">
        <v>28</v>
      </c>
      <c r="L55" s="15">
        <v>26</v>
      </c>
      <c r="M55" s="76">
        <v>8.0359999999999996</v>
      </c>
      <c r="N55" s="92">
        <v>26</v>
      </c>
      <c r="O55" s="59">
        <v>2530</v>
      </c>
      <c r="P55" s="60">
        <f>Table224578910112345678910111213141516171819202122[[#This Row],[PEMBULATAN]]*O55</f>
        <v>65780</v>
      </c>
      <c r="Q55" s="124"/>
    </row>
    <row r="56" spans="1:17" ht="26.25" customHeight="1" x14ac:dyDescent="0.2">
      <c r="A56" s="13"/>
      <c r="B56" s="70"/>
      <c r="C56" s="68" t="s">
        <v>722</v>
      </c>
      <c r="D56" s="73" t="s">
        <v>106</v>
      </c>
      <c r="E56" s="12">
        <v>44668</v>
      </c>
      <c r="F56" s="71" t="s">
        <v>433</v>
      </c>
      <c r="G56" s="12">
        <v>44672</v>
      </c>
      <c r="H56" s="72" t="s">
        <v>434</v>
      </c>
      <c r="I56" s="15">
        <v>63</v>
      </c>
      <c r="J56" s="15">
        <v>35</v>
      </c>
      <c r="K56" s="15">
        <v>30</v>
      </c>
      <c r="L56" s="15">
        <v>12</v>
      </c>
      <c r="M56" s="76">
        <v>16.537500000000001</v>
      </c>
      <c r="N56" s="92">
        <v>17</v>
      </c>
      <c r="O56" s="59">
        <v>2530</v>
      </c>
      <c r="P56" s="60">
        <f>Table224578910112345678910111213141516171819202122[[#This Row],[PEMBULATAN]]*O56</f>
        <v>43010</v>
      </c>
      <c r="Q56" s="124"/>
    </row>
    <row r="57" spans="1:17" ht="26.25" customHeight="1" x14ac:dyDescent="0.2">
      <c r="A57" s="13"/>
      <c r="B57" s="70"/>
      <c r="C57" s="68" t="s">
        <v>723</v>
      </c>
      <c r="D57" s="73" t="s">
        <v>106</v>
      </c>
      <c r="E57" s="12">
        <v>44668</v>
      </c>
      <c r="F57" s="71" t="s">
        <v>433</v>
      </c>
      <c r="G57" s="12">
        <v>44672</v>
      </c>
      <c r="H57" s="72" t="s">
        <v>434</v>
      </c>
      <c r="I57" s="15">
        <v>70</v>
      </c>
      <c r="J57" s="15">
        <v>25</v>
      </c>
      <c r="K57" s="15">
        <v>20</v>
      </c>
      <c r="L57" s="15">
        <v>9</v>
      </c>
      <c r="M57" s="76">
        <v>8.75</v>
      </c>
      <c r="N57" s="92">
        <v>9</v>
      </c>
      <c r="O57" s="59">
        <v>2530</v>
      </c>
      <c r="P57" s="60">
        <f>Table224578910112345678910111213141516171819202122[[#This Row],[PEMBULATAN]]*O57</f>
        <v>22770</v>
      </c>
      <c r="Q57" s="124"/>
    </row>
    <row r="58" spans="1:17" ht="26.25" customHeight="1" x14ac:dyDescent="0.2">
      <c r="A58" s="13"/>
      <c r="B58" s="70"/>
      <c r="C58" s="68" t="s">
        <v>724</v>
      </c>
      <c r="D58" s="73" t="s">
        <v>106</v>
      </c>
      <c r="E58" s="12">
        <v>44668</v>
      </c>
      <c r="F58" s="71" t="s">
        <v>433</v>
      </c>
      <c r="G58" s="12">
        <v>44672</v>
      </c>
      <c r="H58" s="72" t="s">
        <v>434</v>
      </c>
      <c r="I58" s="15">
        <v>90</v>
      </c>
      <c r="J58" s="15">
        <v>53</v>
      </c>
      <c r="K58" s="15">
        <v>28</v>
      </c>
      <c r="L58" s="15">
        <v>19</v>
      </c>
      <c r="M58" s="76">
        <v>33.39</v>
      </c>
      <c r="N58" s="92">
        <v>34</v>
      </c>
      <c r="O58" s="59">
        <v>2530</v>
      </c>
      <c r="P58" s="60">
        <f>Table224578910112345678910111213141516171819202122[[#This Row],[PEMBULATAN]]*O58</f>
        <v>86020</v>
      </c>
      <c r="Q58" s="124"/>
    </row>
    <row r="59" spans="1:17" ht="26.25" customHeight="1" x14ac:dyDescent="0.2">
      <c r="A59" s="13"/>
      <c r="B59" s="70"/>
      <c r="C59" s="68" t="s">
        <v>725</v>
      </c>
      <c r="D59" s="73" t="s">
        <v>106</v>
      </c>
      <c r="E59" s="12">
        <v>44668</v>
      </c>
      <c r="F59" s="71" t="s">
        <v>433</v>
      </c>
      <c r="G59" s="12">
        <v>44672</v>
      </c>
      <c r="H59" s="72" t="s">
        <v>434</v>
      </c>
      <c r="I59" s="15">
        <v>50</v>
      </c>
      <c r="J59" s="15">
        <v>37</v>
      </c>
      <c r="K59" s="15">
        <v>25</v>
      </c>
      <c r="L59" s="15">
        <v>13</v>
      </c>
      <c r="M59" s="76">
        <v>11.5625</v>
      </c>
      <c r="N59" s="92">
        <v>13</v>
      </c>
      <c r="O59" s="59">
        <v>2530</v>
      </c>
      <c r="P59" s="60">
        <f>Table224578910112345678910111213141516171819202122[[#This Row],[PEMBULATAN]]*O59</f>
        <v>32890</v>
      </c>
      <c r="Q59" s="124"/>
    </row>
    <row r="60" spans="1:17" ht="26.25" customHeight="1" x14ac:dyDescent="0.2">
      <c r="A60" s="13"/>
      <c r="B60" s="70"/>
      <c r="C60" s="68" t="s">
        <v>726</v>
      </c>
      <c r="D60" s="73" t="s">
        <v>106</v>
      </c>
      <c r="E60" s="12">
        <v>44668</v>
      </c>
      <c r="F60" s="71" t="s">
        <v>433</v>
      </c>
      <c r="G60" s="12">
        <v>44672</v>
      </c>
      <c r="H60" s="72" t="s">
        <v>434</v>
      </c>
      <c r="I60" s="15">
        <v>67</v>
      </c>
      <c r="J60" s="15">
        <v>65</v>
      </c>
      <c r="K60" s="15">
        <v>5</v>
      </c>
      <c r="L60" s="15">
        <v>4</v>
      </c>
      <c r="M60" s="76">
        <v>5.4437499999999996</v>
      </c>
      <c r="N60" s="92">
        <v>6</v>
      </c>
      <c r="O60" s="59">
        <v>2530</v>
      </c>
      <c r="P60" s="60">
        <f>Table224578910112345678910111213141516171819202122[[#This Row],[PEMBULATAN]]*O60</f>
        <v>15180</v>
      </c>
      <c r="Q60" s="124"/>
    </row>
    <row r="61" spans="1:17" ht="26.25" customHeight="1" x14ac:dyDescent="0.2">
      <c r="A61" s="13"/>
      <c r="B61" s="70"/>
      <c r="C61" s="68" t="s">
        <v>727</v>
      </c>
      <c r="D61" s="73" t="s">
        <v>106</v>
      </c>
      <c r="E61" s="12">
        <v>44668</v>
      </c>
      <c r="F61" s="71" t="s">
        <v>433</v>
      </c>
      <c r="G61" s="12">
        <v>44672</v>
      </c>
      <c r="H61" s="72" t="s">
        <v>434</v>
      </c>
      <c r="I61" s="15">
        <v>60</v>
      </c>
      <c r="J61" s="15">
        <v>28</v>
      </c>
      <c r="K61" s="15">
        <v>20</v>
      </c>
      <c r="L61" s="15">
        <v>6</v>
      </c>
      <c r="M61" s="76">
        <v>8.4</v>
      </c>
      <c r="N61" s="92">
        <v>9</v>
      </c>
      <c r="O61" s="59">
        <v>2530</v>
      </c>
      <c r="P61" s="60">
        <f>Table224578910112345678910111213141516171819202122[[#This Row],[PEMBULATAN]]*O61</f>
        <v>22770</v>
      </c>
      <c r="Q61" s="124"/>
    </row>
    <row r="62" spans="1:17" ht="26.25" customHeight="1" x14ac:dyDescent="0.2">
      <c r="A62" s="13"/>
      <c r="B62" s="70"/>
      <c r="C62" s="68" t="s">
        <v>728</v>
      </c>
      <c r="D62" s="73" t="s">
        <v>106</v>
      </c>
      <c r="E62" s="12">
        <v>44668</v>
      </c>
      <c r="F62" s="71" t="s">
        <v>433</v>
      </c>
      <c r="G62" s="12">
        <v>44672</v>
      </c>
      <c r="H62" s="72" t="s">
        <v>434</v>
      </c>
      <c r="I62" s="15">
        <v>10</v>
      </c>
      <c r="J62" s="15">
        <v>10</v>
      </c>
      <c r="K62" s="15">
        <v>7</v>
      </c>
      <c r="L62" s="15">
        <v>1</v>
      </c>
      <c r="M62" s="76">
        <v>0.17499999999999999</v>
      </c>
      <c r="N62" s="92">
        <v>1</v>
      </c>
      <c r="O62" s="59">
        <v>2530</v>
      </c>
      <c r="P62" s="60">
        <f>Table224578910112345678910111213141516171819202122[[#This Row],[PEMBULATAN]]*O62</f>
        <v>2530</v>
      </c>
      <c r="Q62" s="124"/>
    </row>
    <row r="63" spans="1:17" ht="26.25" customHeight="1" x14ac:dyDescent="0.2">
      <c r="A63" s="13"/>
      <c r="B63" s="70"/>
      <c r="C63" s="68" t="s">
        <v>729</v>
      </c>
      <c r="D63" s="73" t="s">
        <v>106</v>
      </c>
      <c r="E63" s="12">
        <v>44668</v>
      </c>
      <c r="F63" s="71" t="s">
        <v>433</v>
      </c>
      <c r="G63" s="12">
        <v>44672</v>
      </c>
      <c r="H63" s="72" t="s">
        <v>434</v>
      </c>
      <c r="I63" s="15">
        <v>80</v>
      </c>
      <c r="J63" s="15">
        <v>40</v>
      </c>
      <c r="K63" s="15">
        <v>22</v>
      </c>
      <c r="L63" s="15">
        <v>10</v>
      </c>
      <c r="M63" s="76">
        <v>17.600000000000001</v>
      </c>
      <c r="N63" s="92">
        <v>18</v>
      </c>
      <c r="O63" s="59">
        <v>2530</v>
      </c>
      <c r="P63" s="60">
        <f>Table224578910112345678910111213141516171819202122[[#This Row],[PEMBULATAN]]*O63</f>
        <v>45540</v>
      </c>
      <c r="Q63" s="124"/>
    </row>
    <row r="64" spans="1:17" ht="26.25" customHeight="1" x14ac:dyDescent="0.2">
      <c r="A64" s="13"/>
      <c r="B64" s="70"/>
      <c r="C64" s="68" t="s">
        <v>730</v>
      </c>
      <c r="D64" s="73" t="s">
        <v>106</v>
      </c>
      <c r="E64" s="12">
        <v>44668</v>
      </c>
      <c r="F64" s="71" t="s">
        <v>433</v>
      </c>
      <c r="G64" s="12">
        <v>44672</v>
      </c>
      <c r="H64" s="72" t="s">
        <v>434</v>
      </c>
      <c r="I64" s="15">
        <v>70</v>
      </c>
      <c r="J64" s="15">
        <v>40</v>
      </c>
      <c r="K64" s="15">
        <v>35</v>
      </c>
      <c r="L64" s="15">
        <v>7</v>
      </c>
      <c r="M64" s="76">
        <v>24.5</v>
      </c>
      <c r="N64" s="92">
        <v>25</v>
      </c>
      <c r="O64" s="59">
        <v>2530</v>
      </c>
      <c r="P64" s="60">
        <f>Table224578910112345678910111213141516171819202122[[#This Row],[PEMBULATAN]]*O64</f>
        <v>63250</v>
      </c>
      <c r="Q64" s="124"/>
    </row>
    <row r="65" spans="1:17" ht="26.25" customHeight="1" x14ac:dyDescent="0.2">
      <c r="A65" s="13"/>
      <c r="B65" s="70"/>
      <c r="C65" s="68" t="s">
        <v>731</v>
      </c>
      <c r="D65" s="73" t="s">
        <v>106</v>
      </c>
      <c r="E65" s="12">
        <v>44668</v>
      </c>
      <c r="F65" s="71" t="s">
        <v>433</v>
      </c>
      <c r="G65" s="12">
        <v>44672</v>
      </c>
      <c r="H65" s="72" t="s">
        <v>434</v>
      </c>
      <c r="I65" s="15">
        <v>43</v>
      </c>
      <c r="J65" s="15">
        <v>25</v>
      </c>
      <c r="K65" s="15">
        <v>20</v>
      </c>
      <c r="L65" s="15">
        <v>10</v>
      </c>
      <c r="M65" s="76">
        <v>5.375</v>
      </c>
      <c r="N65" s="92">
        <v>10</v>
      </c>
      <c r="O65" s="59">
        <v>2530</v>
      </c>
      <c r="P65" s="60">
        <f>Table224578910112345678910111213141516171819202122[[#This Row],[PEMBULATAN]]*O65</f>
        <v>25300</v>
      </c>
      <c r="Q65" s="124"/>
    </row>
    <row r="66" spans="1:17" ht="26.25" customHeight="1" x14ac:dyDescent="0.2">
      <c r="A66" s="13"/>
      <c r="B66" s="70"/>
      <c r="C66" s="68" t="s">
        <v>732</v>
      </c>
      <c r="D66" s="73" t="s">
        <v>106</v>
      </c>
      <c r="E66" s="12">
        <v>44668</v>
      </c>
      <c r="F66" s="71" t="s">
        <v>433</v>
      </c>
      <c r="G66" s="12">
        <v>44672</v>
      </c>
      <c r="H66" s="72" t="s">
        <v>434</v>
      </c>
      <c r="I66" s="15">
        <v>120</v>
      </c>
      <c r="J66" s="15">
        <v>30</v>
      </c>
      <c r="K66" s="15">
        <v>21</v>
      </c>
      <c r="L66" s="15">
        <v>5</v>
      </c>
      <c r="M66" s="76">
        <v>18.899999999999999</v>
      </c>
      <c r="N66" s="92">
        <v>19</v>
      </c>
      <c r="O66" s="59">
        <v>2530</v>
      </c>
      <c r="P66" s="60">
        <f>Table224578910112345678910111213141516171819202122[[#This Row],[PEMBULATAN]]*O66</f>
        <v>48070</v>
      </c>
      <c r="Q66" s="124"/>
    </row>
    <row r="67" spans="1:17" ht="26.25" customHeight="1" x14ac:dyDescent="0.2">
      <c r="A67" s="13"/>
      <c r="B67" s="70"/>
      <c r="C67" s="68" t="s">
        <v>733</v>
      </c>
      <c r="D67" s="73" t="s">
        <v>106</v>
      </c>
      <c r="E67" s="12">
        <v>44668</v>
      </c>
      <c r="F67" s="71" t="s">
        <v>433</v>
      </c>
      <c r="G67" s="12">
        <v>44672</v>
      </c>
      <c r="H67" s="72" t="s">
        <v>434</v>
      </c>
      <c r="I67" s="15">
        <v>103</v>
      </c>
      <c r="J67" s="15">
        <v>47</v>
      </c>
      <c r="K67" s="15">
        <v>5</v>
      </c>
      <c r="L67" s="15">
        <v>3</v>
      </c>
      <c r="M67" s="76">
        <v>6.0512499999999996</v>
      </c>
      <c r="N67" s="92">
        <v>6.0512499999999996</v>
      </c>
      <c r="O67" s="59">
        <v>2530</v>
      </c>
      <c r="P67" s="60">
        <f>Table224578910112345678910111213141516171819202122[[#This Row],[PEMBULATAN]]*O67</f>
        <v>15309.662499999999</v>
      </c>
      <c r="Q67" s="124"/>
    </row>
    <row r="68" spans="1:17" ht="26.25" customHeight="1" x14ac:dyDescent="0.2">
      <c r="A68" s="13"/>
      <c r="B68" s="70"/>
      <c r="C68" s="68" t="s">
        <v>734</v>
      </c>
      <c r="D68" s="73" t="s">
        <v>106</v>
      </c>
      <c r="E68" s="12">
        <v>44668</v>
      </c>
      <c r="F68" s="71" t="s">
        <v>433</v>
      </c>
      <c r="G68" s="12">
        <v>44672</v>
      </c>
      <c r="H68" s="72" t="s">
        <v>434</v>
      </c>
      <c r="I68" s="15">
        <v>101</v>
      </c>
      <c r="J68" s="15">
        <v>44</v>
      </c>
      <c r="K68" s="15">
        <v>21</v>
      </c>
      <c r="L68" s="15">
        <v>15</v>
      </c>
      <c r="M68" s="76">
        <v>23.331</v>
      </c>
      <c r="N68" s="92">
        <v>24</v>
      </c>
      <c r="O68" s="59">
        <v>2530</v>
      </c>
      <c r="P68" s="60">
        <f>Table224578910112345678910111213141516171819202122[[#This Row],[PEMBULATAN]]*O68</f>
        <v>60720</v>
      </c>
      <c r="Q68" s="124"/>
    </row>
    <row r="69" spans="1:17" ht="26.25" customHeight="1" x14ac:dyDescent="0.2">
      <c r="A69" s="13"/>
      <c r="B69" s="70"/>
      <c r="C69" s="68" t="s">
        <v>735</v>
      </c>
      <c r="D69" s="73" t="s">
        <v>106</v>
      </c>
      <c r="E69" s="12">
        <v>44668</v>
      </c>
      <c r="F69" s="71" t="s">
        <v>433</v>
      </c>
      <c r="G69" s="12">
        <v>44672</v>
      </c>
      <c r="H69" s="72" t="s">
        <v>434</v>
      </c>
      <c r="I69" s="15">
        <v>91</v>
      </c>
      <c r="J69" s="15">
        <v>47</v>
      </c>
      <c r="K69" s="15">
        <v>18</v>
      </c>
      <c r="L69" s="15">
        <v>18</v>
      </c>
      <c r="M69" s="76">
        <v>19.246500000000001</v>
      </c>
      <c r="N69" s="92">
        <v>19.246500000000001</v>
      </c>
      <c r="O69" s="59">
        <v>2530</v>
      </c>
      <c r="P69" s="60">
        <f>Table224578910112345678910111213141516171819202122[[#This Row],[PEMBULATAN]]*O69</f>
        <v>48693.645000000004</v>
      </c>
      <c r="Q69" s="124"/>
    </row>
    <row r="70" spans="1:17" ht="26.25" customHeight="1" x14ac:dyDescent="0.2">
      <c r="A70" s="13"/>
      <c r="B70" s="70"/>
      <c r="C70" s="68" t="s">
        <v>736</v>
      </c>
      <c r="D70" s="73" t="s">
        <v>106</v>
      </c>
      <c r="E70" s="12">
        <v>44668</v>
      </c>
      <c r="F70" s="71" t="s">
        <v>433</v>
      </c>
      <c r="G70" s="12">
        <v>44672</v>
      </c>
      <c r="H70" s="72" t="s">
        <v>434</v>
      </c>
      <c r="I70" s="15">
        <v>100</v>
      </c>
      <c r="J70" s="15">
        <v>31</v>
      </c>
      <c r="K70" s="15">
        <v>13</v>
      </c>
      <c r="L70" s="15">
        <v>7</v>
      </c>
      <c r="M70" s="76">
        <v>10.074999999999999</v>
      </c>
      <c r="N70" s="92">
        <v>10.074999999999999</v>
      </c>
      <c r="O70" s="59">
        <v>2530</v>
      </c>
      <c r="P70" s="60">
        <f>Table224578910112345678910111213141516171819202122[[#This Row],[PEMBULATAN]]*O70</f>
        <v>25489.75</v>
      </c>
      <c r="Q70" s="124"/>
    </row>
    <row r="71" spans="1:17" ht="26.25" customHeight="1" x14ac:dyDescent="0.2">
      <c r="A71" s="13"/>
      <c r="B71" s="70"/>
      <c r="C71" s="68" t="s">
        <v>737</v>
      </c>
      <c r="D71" s="73" t="s">
        <v>106</v>
      </c>
      <c r="E71" s="12">
        <v>44668</v>
      </c>
      <c r="F71" s="71" t="s">
        <v>433</v>
      </c>
      <c r="G71" s="12">
        <v>44672</v>
      </c>
      <c r="H71" s="72" t="s">
        <v>434</v>
      </c>
      <c r="I71" s="15">
        <v>132</v>
      </c>
      <c r="J71" s="15">
        <v>52</v>
      </c>
      <c r="K71" s="15">
        <v>22</v>
      </c>
      <c r="L71" s="15">
        <v>20</v>
      </c>
      <c r="M71" s="76">
        <v>37.752000000000002</v>
      </c>
      <c r="N71" s="92">
        <v>38</v>
      </c>
      <c r="O71" s="59">
        <v>2530</v>
      </c>
      <c r="P71" s="60">
        <f>Table224578910112345678910111213141516171819202122[[#This Row],[PEMBULATAN]]*O71</f>
        <v>96140</v>
      </c>
      <c r="Q71" s="124"/>
    </row>
    <row r="72" spans="1:17" ht="26.25" customHeight="1" x14ac:dyDescent="0.2">
      <c r="A72" s="13"/>
      <c r="B72" s="70"/>
      <c r="C72" s="68" t="s">
        <v>738</v>
      </c>
      <c r="D72" s="73" t="s">
        <v>106</v>
      </c>
      <c r="E72" s="12">
        <v>44668</v>
      </c>
      <c r="F72" s="71" t="s">
        <v>433</v>
      </c>
      <c r="G72" s="12">
        <v>44672</v>
      </c>
      <c r="H72" s="72" t="s">
        <v>434</v>
      </c>
      <c r="I72" s="15">
        <v>158</v>
      </c>
      <c r="J72" s="15">
        <v>15</v>
      </c>
      <c r="K72" s="15">
        <v>15</v>
      </c>
      <c r="L72" s="15">
        <v>1</v>
      </c>
      <c r="M72" s="76">
        <v>8.8874999999999993</v>
      </c>
      <c r="N72" s="92">
        <v>9</v>
      </c>
      <c r="O72" s="59">
        <v>2530</v>
      </c>
      <c r="P72" s="60">
        <f>Table224578910112345678910111213141516171819202122[[#This Row],[PEMBULATAN]]*O72</f>
        <v>22770</v>
      </c>
      <c r="Q72" s="124"/>
    </row>
    <row r="73" spans="1:17" ht="26.25" customHeight="1" x14ac:dyDescent="0.2">
      <c r="A73" s="13"/>
      <c r="B73" s="70"/>
      <c r="C73" s="68" t="s">
        <v>739</v>
      </c>
      <c r="D73" s="73" t="s">
        <v>106</v>
      </c>
      <c r="E73" s="12">
        <v>44668</v>
      </c>
      <c r="F73" s="71" t="s">
        <v>433</v>
      </c>
      <c r="G73" s="12">
        <v>44672</v>
      </c>
      <c r="H73" s="72" t="s">
        <v>434</v>
      </c>
      <c r="I73" s="15">
        <v>41</v>
      </c>
      <c r="J73" s="15">
        <v>35</v>
      </c>
      <c r="K73" s="15">
        <v>19</v>
      </c>
      <c r="L73" s="15">
        <v>26</v>
      </c>
      <c r="M73" s="76">
        <v>6.8162500000000001</v>
      </c>
      <c r="N73" s="92">
        <v>26</v>
      </c>
      <c r="O73" s="59">
        <v>2530</v>
      </c>
      <c r="P73" s="60">
        <f>Table224578910112345678910111213141516171819202122[[#This Row],[PEMBULATAN]]*O73</f>
        <v>65780</v>
      </c>
      <c r="Q73" s="124"/>
    </row>
    <row r="74" spans="1:17" ht="26.25" customHeight="1" x14ac:dyDescent="0.2">
      <c r="A74" s="13"/>
      <c r="B74" s="70"/>
      <c r="C74" s="68" t="s">
        <v>740</v>
      </c>
      <c r="D74" s="73" t="s">
        <v>106</v>
      </c>
      <c r="E74" s="12">
        <v>44668</v>
      </c>
      <c r="F74" s="71" t="s">
        <v>433</v>
      </c>
      <c r="G74" s="12">
        <v>44672</v>
      </c>
      <c r="H74" s="72" t="s">
        <v>434</v>
      </c>
      <c r="I74" s="15">
        <v>55</v>
      </c>
      <c r="J74" s="15">
        <v>29</v>
      </c>
      <c r="K74" s="15">
        <v>35</v>
      </c>
      <c r="L74" s="15">
        <v>25</v>
      </c>
      <c r="M74" s="76">
        <v>13.956250000000001</v>
      </c>
      <c r="N74" s="92">
        <v>25</v>
      </c>
      <c r="O74" s="59">
        <v>2530</v>
      </c>
      <c r="P74" s="60">
        <f>Table224578910112345678910111213141516171819202122[[#This Row],[PEMBULATAN]]*O74</f>
        <v>63250</v>
      </c>
      <c r="Q74" s="124"/>
    </row>
    <row r="75" spans="1:17" ht="26.25" customHeight="1" x14ac:dyDescent="0.2">
      <c r="A75" s="13"/>
      <c r="B75" s="70"/>
      <c r="C75" s="68" t="s">
        <v>741</v>
      </c>
      <c r="D75" s="73" t="s">
        <v>106</v>
      </c>
      <c r="E75" s="12">
        <v>44668</v>
      </c>
      <c r="F75" s="71" t="s">
        <v>433</v>
      </c>
      <c r="G75" s="12">
        <v>44672</v>
      </c>
      <c r="H75" s="72" t="s">
        <v>434</v>
      </c>
      <c r="I75" s="15">
        <v>105</v>
      </c>
      <c r="J75" s="15">
        <v>22</v>
      </c>
      <c r="K75" s="15">
        <v>22</v>
      </c>
      <c r="L75" s="15">
        <v>25</v>
      </c>
      <c r="M75" s="76">
        <v>12.705</v>
      </c>
      <c r="N75" s="92">
        <v>25</v>
      </c>
      <c r="O75" s="59">
        <v>2530</v>
      </c>
      <c r="P75" s="60">
        <f>Table224578910112345678910111213141516171819202122[[#This Row],[PEMBULATAN]]*O75</f>
        <v>63250</v>
      </c>
      <c r="Q75" s="124"/>
    </row>
    <row r="76" spans="1:17" ht="26.25" customHeight="1" x14ac:dyDescent="0.2">
      <c r="A76" s="13"/>
      <c r="B76" s="70"/>
      <c r="C76" s="68" t="s">
        <v>742</v>
      </c>
      <c r="D76" s="73" t="s">
        <v>106</v>
      </c>
      <c r="E76" s="12">
        <v>44668</v>
      </c>
      <c r="F76" s="71" t="s">
        <v>433</v>
      </c>
      <c r="G76" s="12">
        <v>44672</v>
      </c>
      <c r="H76" s="72" t="s">
        <v>434</v>
      </c>
      <c r="I76" s="15">
        <v>84</v>
      </c>
      <c r="J76" s="15">
        <v>50</v>
      </c>
      <c r="K76" s="15">
        <v>50</v>
      </c>
      <c r="L76" s="15">
        <v>35</v>
      </c>
      <c r="M76" s="76">
        <v>52.5</v>
      </c>
      <c r="N76" s="92">
        <v>53</v>
      </c>
      <c r="O76" s="59">
        <v>2530</v>
      </c>
      <c r="P76" s="60">
        <f>Table224578910112345678910111213141516171819202122[[#This Row],[PEMBULATAN]]*O76</f>
        <v>134090</v>
      </c>
      <c r="Q76" s="124"/>
    </row>
    <row r="77" spans="1:17" ht="26.25" customHeight="1" x14ac:dyDescent="0.2">
      <c r="A77" s="13"/>
      <c r="B77" s="70"/>
      <c r="C77" s="68" t="s">
        <v>743</v>
      </c>
      <c r="D77" s="73" t="s">
        <v>106</v>
      </c>
      <c r="E77" s="12">
        <v>44668</v>
      </c>
      <c r="F77" s="71" t="s">
        <v>433</v>
      </c>
      <c r="G77" s="12">
        <v>44672</v>
      </c>
      <c r="H77" s="72" t="s">
        <v>434</v>
      </c>
      <c r="I77" s="15">
        <v>84</v>
      </c>
      <c r="J77" s="15">
        <v>50</v>
      </c>
      <c r="K77" s="15">
        <v>50</v>
      </c>
      <c r="L77" s="15">
        <v>35</v>
      </c>
      <c r="M77" s="76">
        <v>52.5</v>
      </c>
      <c r="N77" s="92">
        <v>53</v>
      </c>
      <c r="O77" s="59">
        <v>2530</v>
      </c>
      <c r="P77" s="60">
        <f>Table224578910112345678910111213141516171819202122[[#This Row],[PEMBULATAN]]*O77</f>
        <v>134090</v>
      </c>
      <c r="Q77" s="124"/>
    </row>
    <row r="78" spans="1:17" ht="26.25" customHeight="1" x14ac:dyDescent="0.2">
      <c r="A78" s="13"/>
      <c r="B78" s="70"/>
      <c r="C78" s="68" t="s">
        <v>744</v>
      </c>
      <c r="D78" s="73" t="s">
        <v>106</v>
      </c>
      <c r="E78" s="12">
        <v>44668</v>
      </c>
      <c r="F78" s="71" t="s">
        <v>433</v>
      </c>
      <c r="G78" s="12">
        <v>44672</v>
      </c>
      <c r="H78" s="72" t="s">
        <v>434</v>
      </c>
      <c r="I78" s="15">
        <v>37</v>
      </c>
      <c r="J78" s="15">
        <v>40</v>
      </c>
      <c r="K78" s="15">
        <v>40</v>
      </c>
      <c r="L78" s="15">
        <v>8</v>
      </c>
      <c r="M78" s="76">
        <v>14.8</v>
      </c>
      <c r="N78" s="92">
        <v>15</v>
      </c>
      <c r="O78" s="59">
        <v>2530</v>
      </c>
      <c r="P78" s="60">
        <f>Table224578910112345678910111213141516171819202122[[#This Row],[PEMBULATAN]]*O78</f>
        <v>37950</v>
      </c>
      <c r="Q78" s="124"/>
    </row>
    <row r="79" spans="1:17" ht="26.25" customHeight="1" x14ac:dyDescent="0.2">
      <c r="A79" s="78"/>
      <c r="B79" s="69" t="s">
        <v>745</v>
      </c>
      <c r="C79" s="68" t="s">
        <v>746</v>
      </c>
      <c r="D79" s="73" t="s">
        <v>106</v>
      </c>
      <c r="E79" s="12">
        <v>44668</v>
      </c>
      <c r="F79" s="71" t="s">
        <v>433</v>
      </c>
      <c r="G79" s="12">
        <v>44672</v>
      </c>
      <c r="H79" s="72" t="s">
        <v>434</v>
      </c>
      <c r="I79" s="15">
        <v>40</v>
      </c>
      <c r="J79" s="15">
        <v>33</v>
      </c>
      <c r="K79" s="15">
        <v>24</v>
      </c>
      <c r="L79" s="15">
        <v>7</v>
      </c>
      <c r="M79" s="76">
        <v>7.92</v>
      </c>
      <c r="N79" s="92">
        <v>8</v>
      </c>
      <c r="O79" s="59">
        <v>2530</v>
      </c>
      <c r="P79" s="60">
        <f>Table224578910112345678910111213141516171819202122[[#This Row],[PEMBULATAN]]*O79</f>
        <v>20240</v>
      </c>
      <c r="Q79" s="124"/>
    </row>
    <row r="80" spans="1:17" ht="26.25" customHeight="1" x14ac:dyDescent="0.2">
      <c r="A80" s="13"/>
      <c r="B80" s="70"/>
      <c r="C80" s="68" t="s">
        <v>747</v>
      </c>
      <c r="D80" s="73" t="s">
        <v>106</v>
      </c>
      <c r="E80" s="12">
        <v>44668</v>
      </c>
      <c r="F80" s="71" t="s">
        <v>433</v>
      </c>
      <c r="G80" s="12">
        <v>44672</v>
      </c>
      <c r="H80" s="72" t="s">
        <v>434</v>
      </c>
      <c r="I80" s="15">
        <v>45</v>
      </c>
      <c r="J80" s="15">
        <v>40</v>
      </c>
      <c r="K80" s="15">
        <v>16</v>
      </c>
      <c r="L80" s="15">
        <v>5</v>
      </c>
      <c r="M80" s="76">
        <v>7.2</v>
      </c>
      <c r="N80" s="92">
        <v>7.2</v>
      </c>
      <c r="O80" s="59">
        <v>2530</v>
      </c>
      <c r="P80" s="60">
        <f>Table224578910112345678910111213141516171819202122[[#This Row],[PEMBULATAN]]*O80</f>
        <v>18216</v>
      </c>
      <c r="Q80" s="124"/>
    </row>
    <row r="81" spans="1:17" ht="26.25" customHeight="1" x14ac:dyDescent="0.2">
      <c r="A81" s="13"/>
      <c r="B81" s="70"/>
      <c r="C81" s="68" t="s">
        <v>748</v>
      </c>
      <c r="D81" s="73" t="s">
        <v>106</v>
      </c>
      <c r="E81" s="12">
        <v>44668</v>
      </c>
      <c r="F81" s="71" t="s">
        <v>433</v>
      </c>
      <c r="G81" s="12">
        <v>44672</v>
      </c>
      <c r="H81" s="72" t="s">
        <v>434</v>
      </c>
      <c r="I81" s="15">
        <v>81</v>
      </c>
      <c r="J81" s="15">
        <v>70</v>
      </c>
      <c r="K81" s="15">
        <v>33</v>
      </c>
      <c r="L81" s="15">
        <v>8</v>
      </c>
      <c r="M81" s="76">
        <v>46.777500000000003</v>
      </c>
      <c r="N81" s="92">
        <v>47</v>
      </c>
      <c r="O81" s="59">
        <v>2530</v>
      </c>
      <c r="P81" s="60">
        <f>Table224578910112345678910111213141516171819202122[[#This Row],[PEMBULATAN]]*O81</f>
        <v>118910</v>
      </c>
      <c r="Q81" s="124"/>
    </row>
    <row r="82" spans="1:17" ht="26.25" customHeight="1" x14ac:dyDescent="0.2">
      <c r="A82" s="13"/>
      <c r="B82" s="70"/>
      <c r="C82" s="68" t="s">
        <v>749</v>
      </c>
      <c r="D82" s="73" t="s">
        <v>106</v>
      </c>
      <c r="E82" s="12">
        <v>44668</v>
      </c>
      <c r="F82" s="71" t="s">
        <v>433</v>
      </c>
      <c r="G82" s="12">
        <v>44672</v>
      </c>
      <c r="H82" s="72" t="s">
        <v>434</v>
      </c>
      <c r="I82" s="15">
        <v>30</v>
      </c>
      <c r="J82" s="15">
        <v>10</v>
      </c>
      <c r="K82" s="15">
        <v>10</v>
      </c>
      <c r="L82" s="15">
        <v>1</v>
      </c>
      <c r="M82" s="76">
        <v>0.75</v>
      </c>
      <c r="N82" s="92">
        <v>1</v>
      </c>
      <c r="O82" s="59">
        <v>2530</v>
      </c>
      <c r="P82" s="60">
        <f>Table224578910112345678910111213141516171819202122[[#This Row],[PEMBULATAN]]*O82</f>
        <v>2530</v>
      </c>
      <c r="Q82" s="124"/>
    </row>
    <row r="83" spans="1:17" ht="26.25" customHeight="1" x14ac:dyDescent="0.2">
      <c r="A83" s="13"/>
      <c r="B83" s="70"/>
      <c r="C83" s="68" t="s">
        <v>750</v>
      </c>
      <c r="D83" s="73" t="s">
        <v>106</v>
      </c>
      <c r="E83" s="12">
        <v>44668</v>
      </c>
      <c r="F83" s="71" t="s">
        <v>433</v>
      </c>
      <c r="G83" s="12">
        <v>44672</v>
      </c>
      <c r="H83" s="72" t="s">
        <v>434</v>
      </c>
      <c r="I83" s="15">
        <v>40</v>
      </c>
      <c r="J83" s="15">
        <v>40</v>
      </c>
      <c r="K83" s="15">
        <v>12</v>
      </c>
      <c r="L83" s="15">
        <v>7</v>
      </c>
      <c r="M83" s="76">
        <v>4.8</v>
      </c>
      <c r="N83" s="92">
        <v>7</v>
      </c>
      <c r="O83" s="59">
        <v>2530</v>
      </c>
      <c r="P83" s="60">
        <f>Table224578910112345678910111213141516171819202122[[#This Row],[PEMBULATAN]]*O83</f>
        <v>17710</v>
      </c>
      <c r="Q83" s="124"/>
    </row>
    <row r="84" spans="1:17" ht="26.25" customHeight="1" x14ac:dyDescent="0.2">
      <c r="A84" s="13"/>
      <c r="B84" s="70"/>
      <c r="C84" s="68" t="s">
        <v>751</v>
      </c>
      <c r="D84" s="73" t="s">
        <v>106</v>
      </c>
      <c r="E84" s="12">
        <v>44668</v>
      </c>
      <c r="F84" s="71" t="s">
        <v>433</v>
      </c>
      <c r="G84" s="12">
        <v>44672</v>
      </c>
      <c r="H84" s="72" t="s">
        <v>434</v>
      </c>
      <c r="I84" s="15">
        <v>22</v>
      </c>
      <c r="J84" s="15">
        <v>14</v>
      </c>
      <c r="K84" s="15">
        <v>10</v>
      </c>
      <c r="L84" s="15">
        <v>1</v>
      </c>
      <c r="M84" s="76">
        <v>0.77</v>
      </c>
      <c r="N84" s="92">
        <v>1</v>
      </c>
      <c r="O84" s="59">
        <v>2530</v>
      </c>
      <c r="P84" s="60">
        <f>Table224578910112345678910111213141516171819202122[[#This Row],[PEMBULATAN]]*O84</f>
        <v>2530</v>
      </c>
      <c r="Q84" s="124"/>
    </row>
    <row r="85" spans="1:17" ht="26.25" customHeight="1" x14ac:dyDescent="0.2">
      <c r="A85" s="13"/>
      <c r="B85" s="70"/>
      <c r="C85" s="68" t="s">
        <v>752</v>
      </c>
      <c r="D85" s="73" t="s">
        <v>106</v>
      </c>
      <c r="E85" s="12">
        <v>44668</v>
      </c>
      <c r="F85" s="71" t="s">
        <v>433</v>
      </c>
      <c r="G85" s="12">
        <v>44672</v>
      </c>
      <c r="H85" s="72" t="s">
        <v>434</v>
      </c>
      <c r="I85" s="15">
        <v>100</v>
      </c>
      <c r="J85" s="15">
        <v>63</v>
      </c>
      <c r="K85" s="15">
        <v>14</v>
      </c>
      <c r="L85" s="15">
        <v>18</v>
      </c>
      <c r="M85" s="76">
        <v>22.05</v>
      </c>
      <c r="N85" s="92">
        <v>22.05</v>
      </c>
      <c r="O85" s="59">
        <v>2530</v>
      </c>
      <c r="P85" s="60">
        <f>Table224578910112345678910111213141516171819202122[[#This Row],[PEMBULATAN]]*O85</f>
        <v>55786.5</v>
      </c>
      <c r="Q85" s="125"/>
    </row>
    <row r="86" spans="1:17" ht="22.5" customHeight="1" x14ac:dyDescent="0.2">
      <c r="A86" s="118" t="s">
        <v>30</v>
      </c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20"/>
      <c r="M86" s="74">
        <f>SUBTOTAL(109,Table224578910112345678910111213141516171819202122[KG VOLUME])</f>
        <v>2031.1949999999999</v>
      </c>
      <c r="N86" s="63">
        <f>SUM(N3:N85)</f>
        <v>2127.86375</v>
      </c>
      <c r="O86" s="121">
        <f>SUM(P3:P85)</f>
        <v>5383495.2874999996</v>
      </c>
      <c r="P86" s="122"/>
    </row>
    <row r="87" spans="1:17" ht="18" customHeight="1" x14ac:dyDescent="0.2">
      <c r="A87" s="81"/>
      <c r="B87" s="53" t="s">
        <v>41</v>
      </c>
      <c r="C87" s="52"/>
      <c r="D87" s="54" t="s">
        <v>42</v>
      </c>
      <c r="E87" s="81"/>
      <c r="F87" s="81"/>
      <c r="G87" s="81"/>
      <c r="H87" s="81"/>
      <c r="I87" s="81"/>
      <c r="J87" s="81"/>
      <c r="K87" s="81"/>
      <c r="L87" s="81"/>
      <c r="M87" s="82"/>
      <c r="N87" s="83" t="s">
        <v>50</v>
      </c>
      <c r="O87" s="84"/>
      <c r="P87" s="84">
        <f>O86*10%</f>
        <v>538349.52874999994</v>
      </c>
    </row>
    <row r="88" spans="1:17" ht="18" customHeight="1" thickBot="1" x14ac:dyDescent="0.25">
      <c r="A88" s="81"/>
      <c r="B88" s="53"/>
      <c r="C88" s="52"/>
      <c r="D88" s="54"/>
      <c r="E88" s="81"/>
      <c r="F88" s="81"/>
      <c r="G88" s="81"/>
      <c r="H88" s="81"/>
      <c r="I88" s="81"/>
      <c r="J88" s="81"/>
      <c r="K88" s="81"/>
      <c r="L88" s="81"/>
      <c r="M88" s="82"/>
      <c r="N88" s="85" t="s">
        <v>51</v>
      </c>
      <c r="O88" s="86"/>
      <c r="P88" s="86">
        <f>O86-P87</f>
        <v>4845145.75875</v>
      </c>
    </row>
    <row r="89" spans="1:17" ht="18" customHeight="1" x14ac:dyDescent="0.2">
      <c r="A89" s="10"/>
      <c r="H89" s="58"/>
      <c r="N89" s="57" t="s">
        <v>56</v>
      </c>
      <c r="P89" s="64">
        <f>P88*1.1%</f>
        <v>53296.603346250005</v>
      </c>
    </row>
    <row r="90" spans="1:17" ht="18" customHeight="1" thickBot="1" x14ac:dyDescent="0.25">
      <c r="A90" s="10"/>
      <c r="H90" s="58"/>
      <c r="N90" s="57" t="s">
        <v>52</v>
      </c>
      <c r="P90" s="66">
        <f>P88*2%</f>
        <v>96902.915175000002</v>
      </c>
    </row>
    <row r="91" spans="1:17" ht="18" customHeight="1" x14ac:dyDescent="0.2">
      <c r="A91" s="10"/>
      <c r="H91" s="58"/>
      <c r="N91" s="61" t="s">
        <v>31</v>
      </c>
      <c r="O91" s="62"/>
      <c r="P91" s="65">
        <f>P88+P89-P90</f>
        <v>4801539.4469212499</v>
      </c>
    </row>
    <row r="93" spans="1:17" x14ac:dyDescent="0.2">
      <c r="A93" s="10"/>
      <c r="H93" s="58"/>
      <c r="P93" s="66"/>
    </row>
    <row r="94" spans="1:17" x14ac:dyDescent="0.2">
      <c r="A94" s="10"/>
      <c r="H94" s="58"/>
      <c r="O94" s="55"/>
      <c r="P94" s="66"/>
    </row>
    <row r="95" spans="1:17" s="3" customFormat="1" x14ac:dyDescent="0.25">
      <c r="A95" s="10"/>
      <c r="B95" s="2"/>
      <c r="C95" s="2"/>
      <c r="E95" s="11"/>
      <c r="H95" s="58"/>
      <c r="N95" s="14"/>
      <c r="O95" s="14"/>
      <c r="P95" s="14"/>
    </row>
    <row r="96" spans="1:17" s="3" customFormat="1" x14ac:dyDescent="0.25">
      <c r="A96" s="10"/>
      <c r="B96" s="2"/>
      <c r="C96" s="2"/>
      <c r="E96" s="11"/>
      <c r="H96" s="58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58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58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58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58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58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58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58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58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58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58"/>
      <c r="N106" s="14"/>
      <c r="O106" s="14"/>
      <c r="P106" s="14"/>
    </row>
  </sheetData>
  <mergeCells count="3">
    <mergeCell ref="A86:L86"/>
    <mergeCell ref="O86:P86"/>
    <mergeCell ref="Q3:Q85"/>
  </mergeCells>
  <conditionalFormatting sqref="B3:B85">
    <cfRule type="duplicateValues" dxfId="30" priority="9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Q40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D18" sqref="D18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5703125" style="2" customWidth="1"/>
    <col min="4" max="4" width="7.5703125" style="3" customWidth="1"/>
    <col min="5" max="5" width="7.42578125" style="11" customWidth="1"/>
    <col min="6" max="6" width="8.85546875" style="3" customWidth="1"/>
    <col min="7" max="7" width="7.42578125" style="3" customWidth="1"/>
    <col min="8" max="8" width="11.85546875" style="6" customWidth="1"/>
    <col min="9" max="10" width="3.7109375" style="3" customWidth="1"/>
    <col min="11" max="11" width="3.5703125" style="3" customWidth="1"/>
    <col min="12" max="12" width="4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405521</v>
      </c>
      <c r="B3" s="69" t="s">
        <v>753</v>
      </c>
      <c r="C3" s="8" t="s">
        <v>754</v>
      </c>
      <c r="D3" s="71" t="s">
        <v>106</v>
      </c>
      <c r="E3" s="12">
        <v>44669</v>
      </c>
      <c r="F3" s="71" t="s">
        <v>107</v>
      </c>
      <c r="G3" s="12">
        <v>44676</v>
      </c>
      <c r="H3" s="9" t="s">
        <v>772</v>
      </c>
      <c r="I3" s="1">
        <v>66</v>
      </c>
      <c r="J3" s="1">
        <v>54</v>
      </c>
      <c r="K3" s="1">
        <v>21</v>
      </c>
      <c r="L3" s="1">
        <v>5</v>
      </c>
      <c r="M3" s="75">
        <v>18.710999999999999</v>
      </c>
      <c r="N3" s="7">
        <v>19</v>
      </c>
      <c r="O3" s="59">
        <v>2530</v>
      </c>
      <c r="P3" s="60">
        <f>Table22457891011234567891011121314151617181920212223[[#This Row],[PEMBULATAN]]*O3</f>
        <v>48070</v>
      </c>
      <c r="Q3" s="123">
        <v>17</v>
      </c>
    </row>
    <row r="4" spans="1:17" ht="26.25" customHeight="1" x14ac:dyDescent="0.2">
      <c r="A4" s="13"/>
      <c r="B4" s="70"/>
      <c r="C4" s="68" t="s">
        <v>755</v>
      </c>
      <c r="D4" s="73" t="s">
        <v>106</v>
      </c>
      <c r="E4" s="12">
        <v>44669</v>
      </c>
      <c r="F4" s="71" t="s">
        <v>107</v>
      </c>
      <c r="G4" s="12">
        <v>44676</v>
      </c>
      <c r="H4" s="72" t="s">
        <v>772</v>
      </c>
      <c r="I4" s="15">
        <v>43</v>
      </c>
      <c r="J4" s="15">
        <v>20</v>
      </c>
      <c r="K4" s="15">
        <v>8</v>
      </c>
      <c r="L4" s="15">
        <v>1</v>
      </c>
      <c r="M4" s="76">
        <v>1.72</v>
      </c>
      <c r="N4" s="67">
        <v>2</v>
      </c>
      <c r="O4" s="59">
        <v>2530</v>
      </c>
      <c r="P4" s="60">
        <f>Table22457891011234567891011121314151617181920212223[[#This Row],[PEMBULATAN]]*O4</f>
        <v>5060</v>
      </c>
      <c r="Q4" s="124"/>
    </row>
    <row r="5" spans="1:17" ht="26.25" customHeight="1" x14ac:dyDescent="0.2">
      <c r="A5" s="13"/>
      <c r="B5" s="70"/>
      <c r="C5" s="68" t="s">
        <v>756</v>
      </c>
      <c r="D5" s="73" t="s">
        <v>106</v>
      </c>
      <c r="E5" s="12">
        <v>44669</v>
      </c>
      <c r="F5" s="71" t="s">
        <v>107</v>
      </c>
      <c r="G5" s="12">
        <v>44676</v>
      </c>
      <c r="H5" s="72" t="s">
        <v>772</v>
      </c>
      <c r="I5" s="15">
        <v>102</v>
      </c>
      <c r="J5" s="15">
        <v>57</v>
      </c>
      <c r="K5" s="15">
        <v>32</v>
      </c>
      <c r="L5" s="15">
        <v>16</v>
      </c>
      <c r="M5" s="76">
        <v>46.512</v>
      </c>
      <c r="N5" s="67">
        <v>47</v>
      </c>
      <c r="O5" s="59">
        <v>2530</v>
      </c>
      <c r="P5" s="60">
        <f>Table22457891011234567891011121314151617181920212223[[#This Row],[PEMBULATAN]]*O5</f>
        <v>118910</v>
      </c>
      <c r="Q5" s="124"/>
    </row>
    <row r="6" spans="1:17" ht="26.25" customHeight="1" x14ac:dyDescent="0.2">
      <c r="A6" s="13"/>
      <c r="B6" s="70"/>
      <c r="C6" s="68" t="s">
        <v>757</v>
      </c>
      <c r="D6" s="73" t="s">
        <v>106</v>
      </c>
      <c r="E6" s="12">
        <v>44669</v>
      </c>
      <c r="F6" s="71" t="s">
        <v>107</v>
      </c>
      <c r="G6" s="12">
        <v>44676</v>
      </c>
      <c r="H6" s="72" t="s">
        <v>772</v>
      </c>
      <c r="I6" s="15">
        <v>70</v>
      </c>
      <c r="J6" s="15">
        <v>34</v>
      </c>
      <c r="K6" s="15">
        <v>22</v>
      </c>
      <c r="L6" s="15">
        <v>3</v>
      </c>
      <c r="M6" s="76">
        <v>13.09</v>
      </c>
      <c r="N6" s="92">
        <v>13.09</v>
      </c>
      <c r="O6" s="59">
        <v>2530</v>
      </c>
      <c r="P6" s="60">
        <f>Table22457891011234567891011121314151617181920212223[[#This Row],[PEMBULATAN]]*O6</f>
        <v>33117.699999999997</v>
      </c>
      <c r="Q6" s="124"/>
    </row>
    <row r="7" spans="1:17" ht="26.25" customHeight="1" x14ac:dyDescent="0.2">
      <c r="A7" s="13"/>
      <c r="B7" s="70"/>
      <c r="C7" s="68" t="s">
        <v>758</v>
      </c>
      <c r="D7" s="73" t="s">
        <v>106</v>
      </c>
      <c r="E7" s="12">
        <v>44669</v>
      </c>
      <c r="F7" s="71" t="s">
        <v>107</v>
      </c>
      <c r="G7" s="12">
        <v>44676</v>
      </c>
      <c r="H7" s="72" t="s">
        <v>772</v>
      </c>
      <c r="I7" s="15">
        <v>10</v>
      </c>
      <c r="J7" s="15">
        <v>8</v>
      </c>
      <c r="K7" s="15">
        <v>7</v>
      </c>
      <c r="L7" s="15">
        <v>1</v>
      </c>
      <c r="M7" s="76">
        <v>0.14000000000000001</v>
      </c>
      <c r="N7" s="67">
        <v>1</v>
      </c>
      <c r="O7" s="59">
        <v>2530</v>
      </c>
      <c r="P7" s="60">
        <f>Table22457891011234567891011121314151617181920212223[[#This Row],[PEMBULATAN]]*O7</f>
        <v>2530</v>
      </c>
      <c r="Q7" s="124"/>
    </row>
    <row r="8" spans="1:17" ht="26.25" customHeight="1" x14ac:dyDescent="0.2">
      <c r="A8" s="13"/>
      <c r="B8" s="70"/>
      <c r="C8" s="68" t="s">
        <v>759</v>
      </c>
      <c r="D8" s="73" t="s">
        <v>106</v>
      </c>
      <c r="E8" s="12">
        <v>44669</v>
      </c>
      <c r="F8" s="71" t="s">
        <v>107</v>
      </c>
      <c r="G8" s="12">
        <v>44676</v>
      </c>
      <c r="H8" s="72" t="s">
        <v>772</v>
      </c>
      <c r="I8" s="15">
        <v>20</v>
      </c>
      <c r="J8" s="15">
        <v>18</v>
      </c>
      <c r="K8" s="15">
        <v>7</v>
      </c>
      <c r="L8" s="15">
        <v>1</v>
      </c>
      <c r="M8" s="76">
        <v>0.63</v>
      </c>
      <c r="N8" s="92">
        <v>1</v>
      </c>
      <c r="O8" s="59">
        <v>2530</v>
      </c>
      <c r="P8" s="60">
        <f>Table22457891011234567891011121314151617181920212223[[#This Row],[PEMBULATAN]]*O8</f>
        <v>2530</v>
      </c>
      <c r="Q8" s="124"/>
    </row>
    <row r="9" spans="1:17" ht="26.25" customHeight="1" x14ac:dyDescent="0.2">
      <c r="A9" s="13"/>
      <c r="B9" s="70"/>
      <c r="C9" s="68" t="s">
        <v>760</v>
      </c>
      <c r="D9" s="73" t="s">
        <v>106</v>
      </c>
      <c r="E9" s="12">
        <v>44669</v>
      </c>
      <c r="F9" s="71" t="s">
        <v>107</v>
      </c>
      <c r="G9" s="12">
        <v>44676</v>
      </c>
      <c r="H9" s="72" t="s">
        <v>772</v>
      </c>
      <c r="I9" s="15">
        <v>28</v>
      </c>
      <c r="J9" s="15">
        <v>18</v>
      </c>
      <c r="K9" s="15">
        <v>4</v>
      </c>
      <c r="L9" s="15">
        <v>1</v>
      </c>
      <c r="M9" s="76">
        <v>0.504</v>
      </c>
      <c r="N9" s="92">
        <v>1</v>
      </c>
      <c r="O9" s="59">
        <v>2530</v>
      </c>
      <c r="P9" s="60">
        <f>Table22457891011234567891011121314151617181920212223[[#This Row],[PEMBULATAN]]*O9</f>
        <v>2530</v>
      </c>
      <c r="Q9" s="124"/>
    </row>
    <row r="10" spans="1:17" ht="26.25" customHeight="1" x14ac:dyDescent="0.2">
      <c r="A10" s="13"/>
      <c r="B10" s="70"/>
      <c r="C10" s="68" t="s">
        <v>761</v>
      </c>
      <c r="D10" s="73" t="s">
        <v>106</v>
      </c>
      <c r="E10" s="12">
        <v>44669</v>
      </c>
      <c r="F10" s="71" t="s">
        <v>107</v>
      </c>
      <c r="G10" s="12">
        <v>44676</v>
      </c>
      <c r="H10" s="72" t="s">
        <v>772</v>
      </c>
      <c r="I10" s="15">
        <v>50</v>
      </c>
      <c r="J10" s="15">
        <v>43</v>
      </c>
      <c r="K10" s="15">
        <v>22</v>
      </c>
      <c r="L10" s="15">
        <v>2</v>
      </c>
      <c r="M10" s="76">
        <v>11.824999999999999</v>
      </c>
      <c r="N10" s="92">
        <v>12</v>
      </c>
      <c r="O10" s="59">
        <v>2530</v>
      </c>
      <c r="P10" s="60">
        <f>Table22457891011234567891011121314151617181920212223[[#This Row],[PEMBULATAN]]*O10</f>
        <v>30360</v>
      </c>
      <c r="Q10" s="124"/>
    </row>
    <row r="11" spans="1:17" ht="26.25" customHeight="1" x14ac:dyDescent="0.2">
      <c r="A11" s="13"/>
      <c r="B11" s="70"/>
      <c r="C11" s="68" t="s">
        <v>762</v>
      </c>
      <c r="D11" s="73" t="s">
        <v>106</v>
      </c>
      <c r="E11" s="12">
        <v>44669</v>
      </c>
      <c r="F11" s="71" t="s">
        <v>107</v>
      </c>
      <c r="G11" s="12">
        <v>44676</v>
      </c>
      <c r="H11" s="72" t="s">
        <v>772</v>
      </c>
      <c r="I11" s="15">
        <v>32</v>
      </c>
      <c r="J11" s="15">
        <v>30</v>
      </c>
      <c r="K11" s="15">
        <v>18</v>
      </c>
      <c r="L11" s="15">
        <v>4</v>
      </c>
      <c r="M11" s="76">
        <v>4.32</v>
      </c>
      <c r="N11" s="92">
        <v>5</v>
      </c>
      <c r="O11" s="59">
        <v>2530</v>
      </c>
      <c r="P11" s="60">
        <f>Table22457891011234567891011121314151617181920212223[[#This Row],[PEMBULATAN]]*O11</f>
        <v>12650</v>
      </c>
      <c r="Q11" s="124"/>
    </row>
    <row r="12" spans="1:17" ht="26.25" customHeight="1" x14ac:dyDescent="0.2">
      <c r="A12" s="13"/>
      <c r="B12" s="70"/>
      <c r="C12" s="68" t="s">
        <v>763</v>
      </c>
      <c r="D12" s="73" t="s">
        <v>106</v>
      </c>
      <c r="E12" s="12">
        <v>44669</v>
      </c>
      <c r="F12" s="71" t="s">
        <v>107</v>
      </c>
      <c r="G12" s="12">
        <v>44676</v>
      </c>
      <c r="H12" s="72" t="s">
        <v>772</v>
      </c>
      <c r="I12" s="15">
        <v>50</v>
      </c>
      <c r="J12" s="15">
        <v>34</v>
      </c>
      <c r="K12" s="15">
        <v>17</v>
      </c>
      <c r="L12" s="15">
        <v>2</v>
      </c>
      <c r="M12" s="76">
        <v>7.2249999999999996</v>
      </c>
      <c r="N12" s="92">
        <v>7.2249999999999996</v>
      </c>
      <c r="O12" s="59">
        <v>2530</v>
      </c>
      <c r="P12" s="60">
        <f>Table22457891011234567891011121314151617181920212223[[#This Row],[PEMBULATAN]]*O12</f>
        <v>18279.25</v>
      </c>
      <c r="Q12" s="124"/>
    </row>
    <row r="13" spans="1:17" ht="26.25" customHeight="1" x14ac:dyDescent="0.2">
      <c r="A13" s="13"/>
      <c r="B13" s="70"/>
      <c r="C13" s="68" t="s">
        <v>764</v>
      </c>
      <c r="D13" s="73" t="s">
        <v>106</v>
      </c>
      <c r="E13" s="12">
        <v>44669</v>
      </c>
      <c r="F13" s="71" t="s">
        <v>107</v>
      </c>
      <c r="G13" s="12">
        <v>44676</v>
      </c>
      <c r="H13" s="72" t="s">
        <v>772</v>
      </c>
      <c r="I13" s="15">
        <v>83</v>
      </c>
      <c r="J13" s="15">
        <v>65</v>
      </c>
      <c r="K13" s="15">
        <v>30</v>
      </c>
      <c r="L13" s="15">
        <v>12</v>
      </c>
      <c r="M13" s="76">
        <v>40.462499999999999</v>
      </c>
      <c r="N13" s="92">
        <v>41</v>
      </c>
      <c r="O13" s="59">
        <v>2530</v>
      </c>
      <c r="P13" s="60">
        <f>Table22457891011234567891011121314151617181920212223[[#This Row],[PEMBULATAN]]*O13</f>
        <v>103730</v>
      </c>
      <c r="Q13" s="124"/>
    </row>
    <row r="14" spans="1:17" ht="26.25" customHeight="1" x14ac:dyDescent="0.2">
      <c r="A14" s="13"/>
      <c r="B14" s="70"/>
      <c r="C14" s="68" t="s">
        <v>765</v>
      </c>
      <c r="D14" s="73" t="s">
        <v>106</v>
      </c>
      <c r="E14" s="12">
        <v>44669</v>
      </c>
      <c r="F14" s="71" t="s">
        <v>107</v>
      </c>
      <c r="G14" s="12">
        <v>44676</v>
      </c>
      <c r="H14" s="72" t="s">
        <v>772</v>
      </c>
      <c r="I14" s="15">
        <v>89</v>
      </c>
      <c r="J14" s="15">
        <v>53</v>
      </c>
      <c r="K14" s="15">
        <v>24</v>
      </c>
      <c r="L14" s="15">
        <v>9</v>
      </c>
      <c r="M14" s="76">
        <v>28.302</v>
      </c>
      <c r="N14" s="92">
        <v>29</v>
      </c>
      <c r="O14" s="59">
        <v>2530</v>
      </c>
      <c r="P14" s="60">
        <f>Table22457891011234567891011121314151617181920212223[[#This Row],[PEMBULATAN]]*O14</f>
        <v>73370</v>
      </c>
      <c r="Q14" s="124"/>
    </row>
    <row r="15" spans="1:17" ht="26.25" customHeight="1" x14ac:dyDescent="0.2">
      <c r="A15" s="13"/>
      <c r="B15" s="70"/>
      <c r="C15" s="68" t="s">
        <v>766</v>
      </c>
      <c r="D15" s="73" t="s">
        <v>106</v>
      </c>
      <c r="E15" s="12">
        <v>44669</v>
      </c>
      <c r="F15" s="71" t="s">
        <v>107</v>
      </c>
      <c r="G15" s="12">
        <v>44676</v>
      </c>
      <c r="H15" s="72" t="s">
        <v>772</v>
      </c>
      <c r="I15" s="15">
        <v>60</v>
      </c>
      <c r="J15" s="15">
        <v>42</v>
      </c>
      <c r="K15" s="15">
        <v>25</v>
      </c>
      <c r="L15" s="15">
        <v>5</v>
      </c>
      <c r="M15" s="76">
        <v>15.75</v>
      </c>
      <c r="N15" s="92">
        <v>16</v>
      </c>
      <c r="O15" s="59">
        <v>2530</v>
      </c>
      <c r="P15" s="60">
        <f>Table22457891011234567891011121314151617181920212223[[#This Row],[PEMBULATAN]]*O15</f>
        <v>40480</v>
      </c>
      <c r="Q15" s="124"/>
    </row>
    <row r="16" spans="1:17" ht="26.25" customHeight="1" x14ac:dyDescent="0.2">
      <c r="A16" s="13"/>
      <c r="B16" s="70"/>
      <c r="C16" s="68" t="s">
        <v>767</v>
      </c>
      <c r="D16" s="73" t="s">
        <v>106</v>
      </c>
      <c r="E16" s="12">
        <v>44669</v>
      </c>
      <c r="F16" s="71" t="s">
        <v>107</v>
      </c>
      <c r="G16" s="12">
        <v>44676</v>
      </c>
      <c r="H16" s="72" t="s">
        <v>772</v>
      </c>
      <c r="I16" s="15">
        <v>60</v>
      </c>
      <c r="J16" s="15">
        <v>42</v>
      </c>
      <c r="K16" s="15">
        <v>18</v>
      </c>
      <c r="L16" s="15">
        <v>3</v>
      </c>
      <c r="M16" s="76">
        <v>11.34</v>
      </c>
      <c r="N16" s="92">
        <v>12</v>
      </c>
      <c r="O16" s="59">
        <v>2530</v>
      </c>
      <c r="P16" s="60">
        <f>Table22457891011234567891011121314151617181920212223[[#This Row],[PEMBULATAN]]*O16</f>
        <v>30360</v>
      </c>
      <c r="Q16" s="124"/>
    </row>
    <row r="17" spans="1:17" ht="26.25" customHeight="1" x14ac:dyDescent="0.2">
      <c r="A17" s="13"/>
      <c r="B17" s="70"/>
      <c r="C17" s="68" t="s">
        <v>768</v>
      </c>
      <c r="D17" s="73" t="s">
        <v>106</v>
      </c>
      <c r="E17" s="12">
        <v>44669</v>
      </c>
      <c r="F17" s="71" t="s">
        <v>107</v>
      </c>
      <c r="G17" s="12">
        <v>44676</v>
      </c>
      <c r="H17" s="72" t="s">
        <v>772</v>
      </c>
      <c r="I17" s="15">
        <v>28</v>
      </c>
      <c r="J17" s="15">
        <v>19</v>
      </c>
      <c r="K17" s="15">
        <v>8</v>
      </c>
      <c r="L17" s="15">
        <v>1</v>
      </c>
      <c r="M17" s="76">
        <v>1.0640000000000001</v>
      </c>
      <c r="N17" s="92">
        <v>1.0640000000000001</v>
      </c>
      <c r="O17" s="59">
        <v>2530</v>
      </c>
      <c r="P17" s="60">
        <f>Table22457891011234567891011121314151617181920212223[[#This Row],[PEMBULATAN]]*O17</f>
        <v>2691.92</v>
      </c>
      <c r="Q17" s="124"/>
    </row>
    <row r="18" spans="1:17" ht="26.25" customHeight="1" x14ac:dyDescent="0.2">
      <c r="A18" s="13"/>
      <c r="B18" s="70"/>
      <c r="C18" s="68" t="s">
        <v>769</v>
      </c>
      <c r="D18" s="73" t="s">
        <v>106</v>
      </c>
      <c r="E18" s="12">
        <v>44669</v>
      </c>
      <c r="F18" s="71" t="s">
        <v>107</v>
      </c>
      <c r="G18" s="12">
        <v>44676</v>
      </c>
      <c r="H18" s="72" t="s">
        <v>772</v>
      </c>
      <c r="I18" s="15">
        <v>182</v>
      </c>
      <c r="J18" s="15">
        <v>22</v>
      </c>
      <c r="K18" s="15">
        <v>22</v>
      </c>
      <c r="L18" s="15">
        <v>15</v>
      </c>
      <c r="M18" s="76">
        <v>22.021999999999998</v>
      </c>
      <c r="N18" s="92">
        <v>22.021999999999998</v>
      </c>
      <c r="O18" s="59">
        <v>2530</v>
      </c>
      <c r="P18" s="60">
        <f>Table22457891011234567891011121314151617181920212223[[#This Row],[PEMBULATAN]]*O18</f>
        <v>55715.659999999996</v>
      </c>
      <c r="Q18" s="124"/>
    </row>
    <row r="19" spans="1:17" ht="26.25" customHeight="1" x14ac:dyDescent="0.2">
      <c r="A19" s="94"/>
      <c r="B19" s="96" t="s">
        <v>770</v>
      </c>
      <c r="C19" s="68" t="s">
        <v>771</v>
      </c>
      <c r="D19" s="73" t="s">
        <v>106</v>
      </c>
      <c r="E19" s="12">
        <v>44669</v>
      </c>
      <c r="F19" s="71" t="s">
        <v>107</v>
      </c>
      <c r="G19" s="12">
        <v>44676</v>
      </c>
      <c r="H19" s="72" t="s">
        <v>772</v>
      </c>
      <c r="I19" s="15">
        <v>65</v>
      </c>
      <c r="J19" s="15">
        <v>52</v>
      </c>
      <c r="K19" s="15">
        <v>22</v>
      </c>
      <c r="L19" s="15">
        <v>4</v>
      </c>
      <c r="M19" s="76">
        <v>18.59</v>
      </c>
      <c r="N19" s="92">
        <v>19</v>
      </c>
      <c r="O19" s="59">
        <v>2530</v>
      </c>
      <c r="P19" s="60">
        <f>Table22457891011234567891011121314151617181920212223[[#This Row],[PEMBULATAN]]*O19</f>
        <v>48070</v>
      </c>
      <c r="Q19" s="125"/>
    </row>
    <row r="20" spans="1:17" ht="22.5" customHeight="1" x14ac:dyDescent="0.2">
      <c r="A20" s="118" t="s">
        <v>30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20"/>
      <c r="M20" s="74">
        <f>SUBTOTAL(109,Table22457891011234567891011121314151617181920212223[KG VOLUME])</f>
        <v>242.20749999999998</v>
      </c>
      <c r="N20" s="63">
        <f>SUM(N3:N19)</f>
        <v>248.40099999999998</v>
      </c>
      <c r="O20" s="121">
        <f>SUM(P3:P19)</f>
        <v>628454.53</v>
      </c>
      <c r="P20" s="122"/>
    </row>
    <row r="21" spans="1:17" ht="18" customHeight="1" x14ac:dyDescent="0.2">
      <c r="A21" s="81"/>
      <c r="B21" s="53" t="s">
        <v>41</v>
      </c>
      <c r="C21" s="52"/>
      <c r="D21" s="54" t="s">
        <v>42</v>
      </c>
      <c r="E21" s="81"/>
      <c r="F21" s="81"/>
      <c r="G21" s="81"/>
      <c r="H21" s="81"/>
      <c r="I21" s="81"/>
      <c r="J21" s="81"/>
      <c r="K21" s="81"/>
      <c r="L21" s="81"/>
      <c r="M21" s="82"/>
      <c r="N21" s="83" t="s">
        <v>50</v>
      </c>
      <c r="O21" s="84"/>
      <c r="P21" s="84">
        <f>O20*10%</f>
        <v>62845.453000000009</v>
      </c>
    </row>
    <row r="22" spans="1:17" ht="18" customHeight="1" thickBot="1" x14ac:dyDescent="0.25">
      <c r="A22" s="81"/>
      <c r="B22" s="53"/>
      <c r="C22" s="52"/>
      <c r="D22" s="54"/>
      <c r="E22" s="81"/>
      <c r="F22" s="81"/>
      <c r="G22" s="81"/>
      <c r="H22" s="81"/>
      <c r="I22" s="81"/>
      <c r="J22" s="81"/>
      <c r="K22" s="81"/>
      <c r="L22" s="81"/>
      <c r="M22" s="82"/>
      <c r="N22" s="85" t="s">
        <v>51</v>
      </c>
      <c r="O22" s="86"/>
      <c r="P22" s="86">
        <f>O20-P21</f>
        <v>565609.07700000005</v>
      </c>
    </row>
    <row r="23" spans="1:17" ht="18" customHeight="1" x14ac:dyDescent="0.2">
      <c r="A23" s="10"/>
      <c r="H23" s="58"/>
      <c r="N23" s="57" t="s">
        <v>56</v>
      </c>
      <c r="P23" s="64">
        <f>P22*1.1%</f>
        <v>6221.6998470000008</v>
      </c>
    </row>
    <row r="24" spans="1:17" ht="18" customHeight="1" thickBot="1" x14ac:dyDescent="0.25">
      <c r="A24" s="10"/>
      <c r="H24" s="58"/>
      <c r="N24" s="57" t="s">
        <v>52</v>
      </c>
      <c r="P24" s="66">
        <f>P22*2%</f>
        <v>11312.181540000001</v>
      </c>
    </row>
    <row r="25" spans="1:17" ht="18" customHeight="1" x14ac:dyDescent="0.2">
      <c r="A25" s="10"/>
      <c r="H25" s="58"/>
      <c r="N25" s="61" t="s">
        <v>31</v>
      </c>
      <c r="O25" s="62"/>
      <c r="P25" s="65">
        <f>P22+P23-P24</f>
        <v>560518.59530699998</v>
      </c>
    </row>
    <row r="27" spans="1:17" x14ac:dyDescent="0.2">
      <c r="A27" s="10"/>
      <c r="H27" s="58"/>
      <c r="P27" s="66"/>
    </row>
    <row r="28" spans="1:17" x14ac:dyDescent="0.2">
      <c r="A28" s="10"/>
      <c r="H28" s="58"/>
      <c r="O28" s="55"/>
      <c r="P28" s="66"/>
    </row>
    <row r="29" spans="1:17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</sheetData>
  <mergeCells count="3">
    <mergeCell ref="A20:L20"/>
    <mergeCell ref="O20:P20"/>
    <mergeCell ref="Q3:Q19"/>
  </mergeCells>
  <conditionalFormatting sqref="B3:B19">
    <cfRule type="duplicateValues" dxfId="29" priority="9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4"/>
  <sheetViews>
    <sheetView zoomScale="110" zoomScaleNormal="110" workbookViewId="0">
      <pane xSplit="3" ySplit="2" topLeftCell="D38" activePane="bottomRight" state="frozen"/>
      <selection pane="topRight" activeCell="B1" sqref="B1"/>
      <selection pane="bottomLeft" activeCell="A3" sqref="A3"/>
      <selection pane="bottomRight" activeCell="M40" sqref="M40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7.5703125" style="3" customWidth="1"/>
    <col min="5" max="5" width="7.42578125" style="11" customWidth="1"/>
    <col min="6" max="6" width="8.85546875" style="3" customWidth="1"/>
    <col min="7" max="7" width="7.42578125" style="3" customWidth="1"/>
    <col min="8" max="8" width="12" style="6" customWidth="1"/>
    <col min="9" max="9" width="3.42578125" style="3" customWidth="1"/>
    <col min="10" max="11" width="3.57031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405509</v>
      </c>
      <c r="B3" s="69" t="s">
        <v>62</v>
      </c>
      <c r="C3" s="8" t="s">
        <v>63</v>
      </c>
      <c r="D3" s="71" t="s">
        <v>106</v>
      </c>
      <c r="E3" s="12">
        <v>44663</v>
      </c>
      <c r="F3" s="71" t="s">
        <v>107</v>
      </c>
      <c r="G3" s="12">
        <v>44669</v>
      </c>
      <c r="H3" s="9" t="s">
        <v>108</v>
      </c>
      <c r="I3" s="1">
        <v>52</v>
      </c>
      <c r="J3" s="1">
        <v>30</v>
      </c>
      <c r="K3" s="1">
        <v>17</v>
      </c>
      <c r="L3" s="1">
        <v>3</v>
      </c>
      <c r="M3" s="75">
        <v>6.63</v>
      </c>
      <c r="N3" s="92">
        <v>7</v>
      </c>
      <c r="O3" s="59">
        <v>2530</v>
      </c>
      <c r="P3" s="60">
        <f>Table22457891011234[[#This Row],[PEMBULATAN]]*O3</f>
        <v>17710</v>
      </c>
      <c r="Q3" s="123">
        <v>41</v>
      </c>
    </row>
    <row r="4" spans="1:17" ht="26.25" customHeight="1" x14ac:dyDescent="0.2">
      <c r="A4" s="13"/>
      <c r="B4" s="70"/>
      <c r="C4" s="68" t="s">
        <v>64</v>
      </c>
      <c r="D4" s="73" t="s">
        <v>106</v>
      </c>
      <c r="E4" s="12">
        <v>44663</v>
      </c>
      <c r="F4" s="71" t="s">
        <v>107</v>
      </c>
      <c r="G4" s="12">
        <v>44669</v>
      </c>
      <c r="H4" s="72" t="s">
        <v>108</v>
      </c>
      <c r="I4" s="15">
        <v>102</v>
      </c>
      <c r="J4" s="15">
        <v>62</v>
      </c>
      <c r="K4" s="15">
        <v>22</v>
      </c>
      <c r="L4" s="15">
        <v>10</v>
      </c>
      <c r="M4" s="76">
        <v>34.781999999999996</v>
      </c>
      <c r="N4" s="92">
        <v>35</v>
      </c>
      <c r="O4" s="59">
        <v>2530</v>
      </c>
      <c r="P4" s="60">
        <f>Table22457891011234[[#This Row],[PEMBULATAN]]*O4</f>
        <v>88550</v>
      </c>
      <c r="Q4" s="124"/>
    </row>
    <row r="5" spans="1:17" ht="26.25" customHeight="1" x14ac:dyDescent="0.2">
      <c r="A5" s="78"/>
      <c r="B5" s="69" t="s">
        <v>65</v>
      </c>
      <c r="C5" s="68" t="s">
        <v>66</v>
      </c>
      <c r="D5" s="73" t="s">
        <v>106</v>
      </c>
      <c r="E5" s="12">
        <v>44663</v>
      </c>
      <c r="F5" s="71" t="s">
        <v>107</v>
      </c>
      <c r="G5" s="12">
        <v>44669</v>
      </c>
      <c r="H5" s="72" t="s">
        <v>108</v>
      </c>
      <c r="I5" s="15">
        <v>62</v>
      </c>
      <c r="J5" s="15">
        <v>40</v>
      </c>
      <c r="K5" s="15">
        <v>23</v>
      </c>
      <c r="L5" s="15">
        <v>3</v>
      </c>
      <c r="M5" s="76">
        <v>14.26</v>
      </c>
      <c r="N5" s="92">
        <v>14.26</v>
      </c>
      <c r="O5" s="59">
        <v>2530</v>
      </c>
      <c r="P5" s="60">
        <f>Table22457891011234[[#This Row],[PEMBULATAN]]*O5</f>
        <v>36077.800000000003</v>
      </c>
      <c r="Q5" s="124"/>
    </row>
    <row r="6" spans="1:17" ht="26.25" customHeight="1" x14ac:dyDescent="0.2">
      <c r="A6" s="13"/>
      <c r="B6" s="70"/>
      <c r="C6" s="68" t="s">
        <v>67</v>
      </c>
      <c r="D6" s="73" t="s">
        <v>106</v>
      </c>
      <c r="E6" s="12">
        <v>44663</v>
      </c>
      <c r="F6" s="71" t="s">
        <v>107</v>
      </c>
      <c r="G6" s="12">
        <v>44669</v>
      </c>
      <c r="H6" s="72" t="s">
        <v>108</v>
      </c>
      <c r="I6" s="15">
        <v>42</v>
      </c>
      <c r="J6" s="15">
        <v>31</v>
      </c>
      <c r="K6" s="15">
        <v>13</v>
      </c>
      <c r="L6" s="15">
        <v>2</v>
      </c>
      <c r="M6" s="76">
        <v>4.2314999999999996</v>
      </c>
      <c r="N6" s="92">
        <v>4.2314999999999996</v>
      </c>
      <c r="O6" s="59">
        <v>2530</v>
      </c>
      <c r="P6" s="60">
        <f>Table22457891011234[[#This Row],[PEMBULATAN]]*O6</f>
        <v>10705.695</v>
      </c>
      <c r="Q6" s="124"/>
    </row>
    <row r="7" spans="1:17" ht="26.25" customHeight="1" x14ac:dyDescent="0.2">
      <c r="A7" s="13"/>
      <c r="B7" s="70"/>
      <c r="C7" s="68" t="s">
        <v>68</v>
      </c>
      <c r="D7" s="73" t="s">
        <v>106</v>
      </c>
      <c r="E7" s="12">
        <v>44663</v>
      </c>
      <c r="F7" s="71" t="s">
        <v>107</v>
      </c>
      <c r="G7" s="12">
        <v>44669</v>
      </c>
      <c r="H7" s="72" t="s">
        <v>108</v>
      </c>
      <c r="I7" s="15">
        <v>20</v>
      </c>
      <c r="J7" s="15">
        <v>32</v>
      </c>
      <c r="K7" s="15">
        <v>12</v>
      </c>
      <c r="L7" s="15">
        <v>2</v>
      </c>
      <c r="M7" s="76">
        <v>1.92</v>
      </c>
      <c r="N7" s="92">
        <v>2</v>
      </c>
      <c r="O7" s="59">
        <v>2530</v>
      </c>
      <c r="P7" s="60">
        <f>Table22457891011234[[#This Row],[PEMBULATAN]]*O7</f>
        <v>5060</v>
      </c>
      <c r="Q7" s="124"/>
    </row>
    <row r="8" spans="1:17" ht="26.25" customHeight="1" x14ac:dyDescent="0.2">
      <c r="A8" s="13"/>
      <c r="B8" s="70"/>
      <c r="C8" s="68" t="s">
        <v>69</v>
      </c>
      <c r="D8" s="73" t="s">
        <v>106</v>
      </c>
      <c r="E8" s="12">
        <v>44663</v>
      </c>
      <c r="F8" s="71" t="s">
        <v>107</v>
      </c>
      <c r="G8" s="12">
        <v>44669</v>
      </c>
      <c r="H8" s="72" t="s">
        <v>108</v>
      </c>
      <c r="I8" s="15">
        <v>35</v>
      </c>
      <c r="J8" s="15">
        <v>25</v>
      </c>
      <c r="K8" s="15">
        <v>12</v>
      </c>
      <c r="L8" s="15">
        <v>2</v>
      </c>
      <c r="M8" s="76">
        <v>2.625</v>
      </c>
      <c r="N8" s="92">
        <v>3</v>
      </c>
      <c r="O8" s="59">
        <v>2530</v>
      </c>
      <c r="P8" s="60">
        <f>Table22457891011234[[#This Row],[PEMBULATAN]]*O8</f>
        <v>7590</v>
      </c>
      <c r="Q8" s="124"/>
    </row>
    <row r="9" spans="1:17" ht="26.25" customHeight="1" x14ac:dyDescent="0.2">
      <c r="A9" s="13"/>
      <c r="B9" s="70"/>
      <c r="C9" s="68" t="s">
        <v>70</v>
      </c>
      <c r="D9" s="73" t="s">
        <v>106</v>
      </c>
      <c r="E9" s="12">
        <v>44663</v>
      </c>
      <c r="F9" s="71" t="s">
        <v>107</v>
      </c>
      <c r="G9" s="12">
        <v>44669</v>
      </c>
      <c r="H9" s="72" t="s">
        <v>108</v>
      </c>
      <c r="I9" s="15">
        <v>60</v>
      </c>
      <c r="J9" s="15">
        <v>35</v>
      </c>
      <c r="K9" s="15">
        <v>22</v>
      </c>
      <c r="L9" s="15">
        <v>3</v>
      </c>
      <c r="M9" s="76">
        <v>11.55</v>
      </c>
      <c r="N9" s="92">
        <v>12</v>
      </c>
      <c r="O9" s="59">
        <v>2530</v>
      </c>
      <c r="P9" s="60">
        <f>Table22457891011234[[#This Row],[PEMBULATAN]]*O9</f>
        <v>30360</v>
      </c>
      <c r="Q9" s="124"/>
    </row>
    <row r="10" spans="1:17" ht="26.25" customHeight="1" x14ac:dyDescent="0.2">
      <c r="A10" s="13"/>
      <c r="B10" s="70"/>
      <c r="C10" s="68" t="s">
        <v>71</v>
      </c>
      <c r="D10" s="73" t="s">
        <v>106</v>
      </c>
      <c r="E10" s="12">
        <v>44663</v>
      </c>
      <c r="F10" s="71" t="s">
        <v>107</v>
      </c>
      <c r="G10" s="12">
        <v>44669</v>
      </c>
      <c r="H10" s="72" t="s">
        <v>108</v>
      </c>
      <c r="I10" s="15">
        <v>27</v>
      </c>
      <c r="J10" s="15">
        <v>27</v>
      </c>
      <c r="K10" s="15">
        <v>7</v>
      </c>
      <c r="L10" s="15">
        <v>2</v>
      </c>
      <c r="M10" s="76">
        <v>1.2757499999999999</v>
      </c>
      <c r="N10" s="92">
        <v>2</v>
      </c>
      <c r="O10" s="59">
        <v>2530</v>
      </c>
      <c r="P10" s="60">
        <f>Table22457891011234[[#This Row],[PEMBULATAN]]*O10</f>
        <v>5060</v>
      </c>
      <c r="Q10" s="124"/>
    </row>
    <row r="11" spans="1:17" ht="26.25" customHeight="1" x14ac:dyDescent="0.2">
      <c r="A11" s="13"/>
      <c r="B11" s="70"/>
      <c r="C11" s="68" t="s">
        <v>72</v>
      </c>
      <c r="D11" s="73" t="s">
        <v>106</v>
      </c>
      <c r="E11" s="12">
        <v>44663</v>
      </c>
      <c r="F11" s="71" t="s">
        <v>107</v>
      </c>
      <c r="G11" s="12">
        <v>44669</v>
      </c>
      <c r="H11" s="72" t="s">
        <v>108</v>
      </c>
      <c r="I11" s="15">
        <v>81</v>
      </c>
      <c r="J11" s="15">
        <v>60</v>
      </c>
      <c r="K11" s="15">
        <v>36</v>
      </c>
      <c r="L11" s="15">
        <v>26</v>
      </c>
      <c r="M11" s="76">
        <v>43.74</v>
      </c>
      <c r="N11" s="92">
        <v>44</v>
      </c>
      <c r="O11" s="59">
        <v>2530</v>
      </c>
      <c r="P11" s="60">
        <f>Table22457891011234[[#This Row],[PEMBULATAN]]*O11</f>
        <v>111320</v>
      </c>
      <c r="Q11" s="124"/>
    </row>
    <row r="12" spans="1:17" ht="26.25" customHeight="1" x14ac:dyDescent="0.2">
      <c r="A12" s="13"/>
      <c r="B12" s="70"/>
      <c r="C12" s="68" t="s">
        <v>73</v>
      </c>
      <c r="D12" s="73" t="s">
        <v>106</v>
      </c>
      <c r="E12" s="12">
        <v>44663</v>
      </c>
      <c r="F12" s="71" t="s">
        <v>107</v>
      </c>
      <c r="G12" s="12">
        <v>44669</v>
      </c>
      <c r="H12" s="72" t="s">
        <v>108</v>
      </c>
      <c r="I12" s="15">
        <v>112</v>
      </c>
      <c r="J12" s="15">
        <v>20</v>
      </c>
      <c r="K12" s="15">
        <v>14</v>
      </c>
      <c r="L12" s="15">
        <v>4</v>
      </c>
      <c r="M12" s="76">
        <v>7.84</v>
      </c>
      <c r="N12" s="92">
        <v>8</v>
      </c>
      <c r="O12" s="59">
        <v>2530</v>
      </c>
      <c r="P12" s="60">
        <f>Table22457891011234[[#This Row],[PEMBULATAN]]*O12</f>
        <v>20240</v>
      </c>
      <c r="Q12" s="124"/>
    </row>
    <row r="13" spans="1:17" ht="26.25" customHeight="1" x14ac:dyDescent="0.2">
      <c r="A13" s="13"/>
      <c r="B13" s="70"/>
      <c r="C13" s="68" t="s">
        <v>74</v>
      </c>
      <c r="D13" s="73" t="s">
        <v>106</v>
      </c>
      <c r="E13" s="12">
        <v>44663</v>
      </c>
      <c r="F13" s="71" t="s">
        <v>107</v>
      </c>
      <c r="G13" s="12">
        <v>44669</v>
      </c>
      <c r="H13" s="72" t="s">
        <v>108</v>
      </c>
      <c r="I13" s="15">
        <v>54</v>
      </c>
      <c r="J13" s="15">
        <v>31</v>
      </c>
      <c r="K13" s="15">
        <v>24</v>
      </c>
      <c r="L13" s="15">
        <v>9</v>
      </c>
      <c r="M13" s="76">
        <v>10.044</v>
      </c>
      <c r="N13" s="92">
        <v>10.044</v>
      </c>
      <c r="O13" s="59">
        <v>2530</v>
      </c>
      <c r="P13" s="60">
        <f>Table22457891011234[[#This Row],[PEMBULATAN]]*O13</f>
        <v>25411.32</v>
      </c>
      <c r="Q13" s="124"/>
    </row>
    <row r="14" spans="1:17" ht="26.25" customHeight="1" x14ac:dyDescent="0.2">
      <c r="A14" s="13"/>
      <c r="B14" s="70"/>
      <c r="C14" s="68" t="s">
        <v>75</v>
      </c>
      <c r="D14" s="73" t="s">
        <v>106</v>
      </c>
      <c r="E14" s="12">
        <v>44663</v>
      </c>
      <c r="F14" s="71" t="s">
        <v>107</v>
      </c>
      <c r="G14" s="12">
        <v>44669</v>
      </c>
      <c r="H14" s="72" t="s">
        <v>108</v>
      </c>
      <c r="I14" s="15">
        <v>65</v>
      </c>
      <c r="J14" s="15">
        <v>32</v>
      </c>
      <c r="K14" s="15">
        <v>27</v>
      </c>
      <c r="L14" s="15">
        <v>6</v>
      </c>
      <c r="M14" s="76">
        <v>14.04</v>
      </c>
      <c r="N14" s="92">
        <v>14.04</v>
      </c>
      <c r="O14" s="59">
        <v>2530</v>
      </c>
      <c r="P14" s="60">
        <f>Table22457891011234[[#This Row],[PEMBULATAN]]*O14</f>
        <v>35521.199999999997</v>
      </c>
      <c r="Q14" s="124"/>
    </row>
    <row r="15" spans="1:17" ht="26.25" customHeight="1" x14ac:dyDescent="0.2">
      <c r="A15" s="13"/>
      <c r="B15" s="70"/>
      <c r="C15" s="68" t="s">
        <v>76</v>
      </c>
      <c r="D15" s="73" t="s">
        <v>106</v>
      </c>
      <c r="E15" s="12">
        <v>44663</v>
      </c>
      <c r="F15" s="71" t="s">
        <v>107</v>
      </c>
      <c r="G15" s="12">
        <v>44669</v>
      </c>
      <c r="H15" s="72" t="s">
        <v>108</v>
      </c>
      <c r="I15" s="15">
        <v>45</v>
      </c>
      <c r="J15" s="15">
        <v>32</v>
      </c>
      <c r="K15" s="15">
        <v>18</v>
      </c>
      <c r="L15" s="15">
        <v>8</v>
      </c>
      <c r="M15" s="76">
        <v>6.48</v>
      </c>
      <c r="N15" s="92">
        <v>8</v>
      </c>
      <c r="O15" s="59">
        <v>2530</v>
      </c>
      <c r="P15" s="60">
        <f>Table22457891011234[[#This Row],[PEMBULATAN]]*O15</f>
        <v>20240</v>
      </c>
      <c r="Q15" s="124"/>
    </row>
    <row r="16" spans="1:17" ht="26.25" customHeight="1" x14ac:dyDescent="0.2">
      <c r="A16" s="13"/>
      <c r="B16" s="70"/>
      <c r="C16" s="68" t="s">
        <v>77</v>
      </c>
      <c r="D16" s="73" t="s">
        <v>106</v>
      </c>
      <c r="E16" s="12">
        <v>44663</v>
      </c>
      <c r="F16" s="71" t="s">
        <v>107</v>
      </c>
      <c r="G16" s="12">
        <v>44669</v>
      </c>
      <c r="H16" s="72" t="s">
        <v>108</v>
      </c>
      <c r="I16" s="15">
        <v>46</v>
      </c>
      <c r="J16" s="15">
        <v>37</v>
      </c>
      <c r="K16" s="15">
        <v>26</v>
      </c>
      <c r="L16" s="15">
        <v>8</v>
      </c>
      <c r="M16" s="76">
        <v>11.063000000000001</v>
      </c>
      <c r="N16" s="92">
        <v>11.063000000000001</v>
      </c>
      <c r="O16" s="59">
        <v>2530</v>
      </c>
      <c r="P16" s="60">
        <f>Table22457891011234[[#This Row],[PEMBULATAN]]*O16</f>
        <v>27989.390000000003</v>
      </c>
      <c r="Q16" s="124"/>
    </row>
    <row r="17" spans="1:17" ht="26.25" customHeight="1" x14ac:dyDescent="0.2">
      <c r="A17" s="13"/>
      <c r="B17" s="70"/>
      <c r="C17" s="68" t="s">
        <v>78</v>
      </c>
      <c r="D17" s="73" t="s">
        <v>106</v>
      </c>
      <c r="E17" s="12">
        <v>44663</v>
      </c>
      <c r="F17" s="71" t="s">
        <v>107</v>
      </c>
      <c r="G17" s="12">
        <v>44669</v>
      </c>
      <c r="H17" s="72" t="s">
        <v>108</v>
      </c>
      <c r="I17" s="15">
        <v>121</v>
      </c>
      <c r="J17" s="15">
        <v>6</v>
      </c>
      <c r="K17" s="15">
        <v>5</v>
      </c>
      <c r="L17" s="15">
        <v>2</v>
      </c>
      <c r="M17" s="76">
        <v>0.90749999999999997</v>
      </c>
      <c r="N17" s="92">
        <v>2</v>
      </c>
      <c r="O17" s="59">
        <v>2530</v>
      </c>
      <c r="P17" s="60">
        <f>Table22457891011234[[#This Row],[PEMBULATAN]]*O17</f>
        <v>5060</v>
      </c>
      <c r="Q17" s="124"/>
    </row>
    <row r="18" spans="1:17" ht="26.25" customHeight="1" x14ac:dyDescent="0.2">
      <c r="A18" s="13"/>
      <c r="B18" s="70"/>
      <c r="C18" s="68" t="s">
        <v>79</v>
      </c>
      <c r="D18" s="73" t="s">
        <v>106</v>
      </c>
      <c r="E18" s="12">
        <v>44663</v>
      </c>
      <c r="F18" s="71" t="s">
        <v>107</v>
      </c>
      <c r="G18" s="12">
        <v>44669</v>
      </c>
      <c r="H18" s="72" t="s">
        <v>108</v>
      </c>
      <c r="I18" s="15">
        <v>75</v>
      </c>
      <c r="J18" s="15">
        <v>52</v>
      </c>
      <c r="K18" s="15">
        <v>8</v>
      </c>
      <c r="L18" s="15">
        <v>4</v>
      </c>
      <c r="M18" s="76">
        <v>7.8</v>
      </c>
      <c r="N18" s="92">
        <v>8</v>
      </c>
      <c r="O18" s="59">
        <v>2530</v>
      </c>
      <c r="P18" s="60">
        <f>Table22457891011234[[#This Row],[PEMBULATAN]]*O18</f>
        <v>20240</v>
      </c>
      <c r="Q18" s="124"/>
    </row>
    <row r="19" spans="1:17" ht="26.25" customHeight="1" x14ac:dyDescent="0.2">
      <c r="A19" s="13"/>
      <c r="B19" s="70"/>
      <c r="C19" s="68" t="s">
        <v>80</v>
      </c>
      <c r="D19" s="73" t="s">
        <v>106</v>
      </c>
      <c r="E19" s="12">
        <v>44663</v>
      </c>
      <c r="F19" s="71" t="s">
        <v>107</v>
      </c>
      <c r="G19" s="12">
        <v>44669</v>
      </c>
      <c r="H19" s="72" t="s">
        <v>108</v>
      </c>
      <c r="I19" s="15">
        <v>32</v>
      </c>
      <c r="J19" s="15">
        <v>32</v>
      </c>
      <c r="K19" s="15">
        <v>30</v>
      </c>
      <c r="L19" s="15">
        <v>5</v>
      </c>
      <c r="M19" s="76">
        <v>7.68</v>
      </c>
      <c r="N19" s="92">
        <v>8</v>
      </c>
      <c r="O19" s="59">
        <v>2530</v>
      </c>
      <c r="P19" s="60">
        <f>Table22457891011234[[#This Row],[PEMBULATAN]]*O19</f>
        <v>20240</v>
      </c>
      <c r="Q19" s="124"/>
    </row>
    <row r="20" spans="1:17" ht="26.25" customHeight="1" x14ac:dyDescent="0.2">
      <c r="A20" s="13"/>
      <c r="B20" s="70"/>
      <c r="C20" s="68" t="s">
        <v>81</v>
      </c>
      <c r="D20" s="73" t="s">
        <v>106</v>
      </c>
      <c r="E20" s="12">
        <v>44663</v>
      </c>
      <c r="F20" s="71" t="s">
        <v>107</v>
      </c>
      <c r="G20" s="12">
        <v>44669</v>
      </c>
      <c r="H20" s="72" t="s">
        <v>108</v>
      </c>
      <c r="I20" s="15">
        <v>40</v>
      </c>
      <c r="J20" s="15">
        <v>30</v>
      </c>
      <c r="K20" s="15">
        <v>12</v>
      </c>
      <c r="L20" s="15">
        <v>1</v>
      </c>
      <c r="M20" s="76">
        <v>3.6</v>
      </c>
      <c r="N20" s="92">
        <v>4</v>
      </c>
      <c r="O20" s="59">
        <v>2530</v>
      </c>
      <c r="P20" s="60">
        <f>Table22457891011234[[#This Row],[PEMBULATAN]]*O20</f>
        <v>10120</v>
      </c>
      <c r="Q20" s="124"/>
    </row>
    <row r="21" spans="1:17" ht="26.25" customHeight="1" x14ac:dyDescent="0.2">
      <c r="A21" s="13"/>
      <c r="B21" s="70"/>
      <c r="C21" s="68" t="s">
        <v>82</v>
      </c>
      <c r="D21" s="73" t="s">
        <v>106</v>
      </c>
      <c r="E21" s="12">
        <v>44663</v>
      </c>
      <c r="F21" s="71" t="s">
        <v>107</v>
      </c>
      <c r="G21" s="12">
        <v>44669</v>
      </c>
      <c r="H21" s="72" t="s">
        <v>108</v>
      </c>
      <c r="I21" s="15">
        <v>14</v>
      </c>
      <c r="J21" s="15">
        <v>14</v>
      </c>
      <c r="K21" s="15">
        <v>5</v>
      </c>
      <c r="L21" s="15">
        <v>1</v>
      </c>
      <c r="M21" s="76">
        <v>0.245</v>
      </c>
      <c r="N21" s="92">
        <v>1</v>
      </c>
      <c r="O21" s="59">
        <v>2530</v>
      </c>
      <c r="P21" s="60">
        <f>Table22457891011234[[#This Row],[PEMBULATAN]]*O21</f>
        <v>2530</v>
      </c>
      <c r="Q21" s="124"/>
    </row>
    <row r="22" spans="1:17" ht="26.25" customHeight="1" x14ac:dyDescent="0.2">
      <c r="A22" s="13"/>
      <c r="B22" s="70"/>
      <c r="C22" s="68" t="s">
        <v>83</v>
      </c>
      <c r="D22" s="73" t="s">
        <v>106</v>
      </c>
      <c r="E22" s="12">
        <v>44663</v>
      </c>
      <c r="F22" s="71" t="s">
        <v>107</v>
      </c>
      <c r="G22" s="12">
        <v>44669</v>
      </c>
      <c r="H22" s="72" t="s">
        <v>108</v>
      </c>
      <c r="I22" s="15">
        <v>52</v>
      </c>
      <c r="J22" s="15">
        <v>40</v>
      </c>
      <c r="K22" s="15">
        <v>17</v>
      </c>
      <c r="L22" s="15">
        <v>2</v>
      </c>
      <c r="M22" s="76">
        <v>8.84</v>
      </c>
      <c r="N22" s="92">
        <v>9</v>
      </c>
      <c r="O22" s="59">
        <v>2530</v>
      </c>
      <c r="P22" s="60">
        <f>Table22457891011234[[#This Row],[PEMBULATAN]]*O22</f>
        <v>22770</v>
      </c>
      <c r="Q22" s="124"/>
    </row>
    <row r="23" spans="1:17" ht="26.25" customHeight="1" x14ac:dyDescent="0.2">
      <c r="A23" s="13"/>
      <c r="B23" s="70"/>
      <c r="C23" s="68" t="s">
        <v>84</v>
      </c>
      <c r="D23" s="73" t="s">
        <v>106</v>
      </c>
      <c r="E23" s="12">
        <v>44663</v>
      </c>
      <c r="F23" s="71" t="s">
        <v>107</v>
      </c>
      <c r="G23" s="12">
        <v>44669</v>
      </c>
      <c r="H23" s="72" t="s">
        <v>108</v>
      </c>
      <c r="I23" s="15">
        <v>61</v>
      </c>
      <c r="J23" s="15">
        <v>41</v>
      </c>
      <c r="K23" s="15">
        <v>13</v>
      </c>
      <c r="L23" s="15">
        <v>3</v>
      </c>
      <c r="M23" s="76">
        <v>8.1282499999999995</v>
      </c>
      <c r="N23" s="92">
        <v>8.1282499999999995</v>
      </c>
      <c r="O23" s="59">
        <v>2530</v>
      </c>
      <c r="P23" s="60">
        <f>Table22457891011234[[#This Row],[PEMBULATAN]]*O23</f>
        <v>20564.4725</v>
      </c>
      <c r="Q23" s="124"/>
    </row>
    <row r="24" spans="1:17" ht="26.25" customHeight="1" x14ac:dyDescent="0.2">
      <c r="A24" s="13"/>
      <c r="B24" s="70"/>
      <c r="C24" s="68" t="s">
        <v>85</v>
      </c>
      <c r="D24" s="73" t="s">
        <v>106</v>
      </c>
      <c r="E24" s="12">
        <v>44663</v>
      </c>
      <c r="F24" s="71" t="s">
        <v>107</v>
      </c>
      <c r="G24" s="12">
        <v>44669</v>
      </c>
      <c r="H24" s="72" t="s">
        <v>108</v>
      </c>
      <c r="I24" s="15">
        <v>62</v>
      </c>
      <c r="J24" s="15">
        <v>38</v>
      </c>
      <c r="K24" s="15">
        <v>25</v>
      </c>
      <c r="L24" s="15">
        <v>3</v>
      </c>
      <c r="M24" s="76">
        <v>14.725</v>
      </c>
      <c r="N24" s="92">
        <v>15</v>
      </c>
      <c r="O24" s="59">
        <v>2530</v>
      </c>
      <c r="P24" s="60">
        <f>Table22457891011234[[#This Row],[PEMBULATAN]]*O24</f>
        <v>37950</v>
      </c>
      <c r="Q24" s="124"/>
    </row>
    <row r="25" spans="1:17" ht="26.25" customHeight="1" x14ac:dyDescent="0.2">
      <c r="A25" s="13"/>
      <c r="B25" s="70"/>
      <c r="C25" s="68" t="s">
        <v>86</v>
      </c>
      <c r="D25" s="73" t="s">
        <v>106</v>
      </c>
      <c r="E25" s="12">
        <v>44663</v>
      </c>
      <c r="F25" s="71" t="s">
        <v>107</v>
      </c>
      <c r="G25" s="12">
        <v>44669</v>
      </c>
      <c r="H25" s="72" t="s">
        <v>108</v>
      </c>
      <c r="I25" s="15">
        <v>80</v>
      </c>
      <c r="J25" s="15">
        <v>62</v>
      </c>
      <c r="K25" s="15">
        <v>29</v>
      </c>
      <c r="L25" s="15">
        <v>10</v>
      </c>
      <c r="M25" s="76">
        <v>35.96</v>
      </c>
      <c r="N25" s="92">
        <v>36</v>
      </c>
      <c r="O25" s="59">
        <v>2530</v>
      </c>
      <c r="P25" s="60">
        <f>Table22457891011234[[#This Row],[PEMBULATAN]]*O25</f>
        <v>91080</v>
      </c>
      <c r="Q25" s="124"/>
    </row>
    <row r="26" spans="1:17" ht="26.25" customHeight="1" x14ac:dyDescent="0.2">
      <c r="A26" s="13"/>
      <c r="B26" s="70"/>
      <c r="C26" s="68" t="s">
        <v>87</v>
      </c>
      <c r="D26" s="73" t="s">
        <v>106</v>
      </c>
      <c r="E26" s="12">
        <v>44663</v>
      </c>
      <c r="F26" s="71" t="s">
        <v>107</v>
      </c>
      <c r="G26" s="12">
        <v>44669</v>
      </c>
      <c r="H26" s="72" t="s">
        <v>108</v>
      </c>
      <c r="I26" s="15">
        <v>74</v>
      </c>
      <c r="J26" s="15">
        <v>30</v>
      </c>
      <c r="K26" s="15">
        <v>12</v>
      </c>
      <c r="L26" s="15">
        <v>2</v>
      </c>
      <c r="M26" s="76">
        <v>6.66</v>
      </c>
      <c r="N26" s="92">
        <v>7</v>
      </c>
      <c r="O26" s="59">
        <v>2530</v>
      </c>
      <c r="P26" s="60">
        <f>Table22457891011234[[#This Row],[PEMBULATAN]]*O26</f>
        <v>17710</v>
      </c>
      <c r="Q26" s="124"/>
    </row>
    <row r="27" spans="1:17" ht="26.25" customHeight="1" x14ac:dyDescent="0.2">
      <c r="A27" s="13"/>
      <c r="B27" s="70"/>
      <c r="C27" s="68" t="s">
        <v>88</v>
      </c>
      <c r="D27" s="73" t="s">
        <v>106</v>
      </c>
      <c r="E27" s="12">
        <v>44663</v>
      </c>
      <c r="F27" s="71" t="s">
        <v>107</v>
      </c>
      <c r="G27" s="12">
        <v>44669</v>
      </c>
      <c r="H27" s="72" t="s">
        <v>108</v>
      </c>
      <c r="I27" s="15">
        <v>51</v>
      </c>
      <c r="J27" s="15">
        <v>30</v>
      </c>
      <c r="K27" s="15">
        <v>22</v>
      </c>
      <c r="L27" s="15">
        <v>2</v>
      </c>
      <c r="M27" s="76">
        <v>8.4149999999999991</v>
      </c>
      <c r="N27" s="92">
        <v>9</v>
      </c>
      <c r="O27" s="59">
        <v>2530</v>
      </c>
      <c r="P27" s="60">
        <f>Table22457891011234[[#This Row],[PEMBULATAN]]*O27</f>
        <v>22770</v>
      </c>
      <c r="Q27" s="124"/>
    </row>
    <row r="28" spans="1:17" ht="26.25" customHeight="1" x14ac:dyDescent="0.2">
      <c r="A28" s="13"/>
      <c r="B28" s="70"/>
      <c r="C28" s="68" t="s">
        <v>89</v>
      </c>
      <c r="D28" s="73" t="s">
        <v>106</v>
      </c>
      <c r="E28" s="12">
        <v>44663</v>
      </c>
      <c r="F28" s="71" t="s">
        <v>107</v>
      </c>
      <c r="G28" s="12">
        <v>44669</v>
      </c>
      <c r="H28" s="72" t="s">
        <v>108</v>
      </c>
      <c r="I28" s="15">
        <v>100</v>
      </c>
      <c r="J28" s="15">
        <v>5</v>
      </c>
      <c r="K28" s="15">
        <v>5</v>
      </c>
      <c r="L28" s="15">
        <v>1</v>
      </c>
      <c r="M28" s="76">
        <v>0.625</v>
      </c>
      <c r="N28" s="92">
        <v>1</v>
      </c>
      <c r="O28" s="59">
        <v>2530</v>
      </c>
      <c r="P28" s="60">
        <f>Table22457891011234[[#This Row],[PEMBULATAN]]*O28</f>
        <v>2530</v>
      </c>
      <c r="Q28" s="124"/>
    </row>
    <row r="29" spans="1:17" ht="26.25" customHeight="1" x14ac:dyDescent="0.2">
      <c r="A29" s="13"/>
      <c r="B29" s="70"/>
      <c r="C29" s="68" t="s">
        <v>90</v>
      </c>
      <c r="D29" s="73" t="s">
        <v>106</v>
      </c>
      <c r="E29" s="12">
        <v>44663</v>
      </c>
      <c r="F29" s="71" t="s">
        <v>107</v>
      </c>
      <c r="G29" s="12">
        <v>44669</v>
      </c>
      <c r="H29" s="72" t="s">
        <v>108</v>
      </c>
      <c r="I29" s="15">
        <v>82</v>
      </c>
      <c r="J29" s="15">
        <v>62</v>
      </c>
      <c r="K29" s="15">
        <v>22</v>
      </c>
      <c r="L29" s="15">
        <v>2</v>
      </c>
      <c r="M29" s="76">
        <v>27.962</v>
      </c>
      <c r="N29" s="92">
        <v>28</v>
      </c>
      <c r="O29" s="59">
        <v>2530</v>
      </c>
      <c r="P29" s="60">
        <f>Table22457891011234[[#This Row],[PEMBULATAN]]*O29</f>
        <v>70840</v>
      </c>
      <c r="Q29" s="124"/>
    </row>
    <row r="30" spans="1:17" ht="26.25" customHeight="1" x14ac:dyDescent="0.2">
      <c r="A30" s="13"/>
      <c r="B30" s="70"/>
      <c r="C30" s="68" t="s">
        <v>91</v>
      </c>
      <c r="D30" s="73" t="s">
        <v>106</v>
      </c>
      <c r="E30" s="12">
        <v>44663</v>
      </c>
      <c r="F30" s="71" t="s">
        <v>107</v>
      </c>
      <c r="G30" s="12">
        <v>44669</v>
      </c>
      <c r="H30" s="72" t="s">
        <v>108</v>
      </c>
      <c r="I30" s="15">
        <v>62</v>
      </c>
      <c r="J30" s="15">
        <v>53</v>
      </c>
      <c r="K30" s="15">
        <v>23</v>
      </c>
      <c r="L30" s="15">
        <v>11</v>
      </c>
      <c r="M30" s="76">
        <v>18.894500000000001</v>
      </c>
      <c r="N30" s="92">
        <v>19</v>
      </c>
      <c r="O30" s="59">
        <v>2530</v>
      </c>
      <c r="P30" s="60">
        <f>Table22457891011234[[#This Row],[PEMBULATAN]]*O30</f>
        <v>48070</v>
      </c>
      <c r="Q30" s="124"/>
    </row>
    <row r="31" spans="1:17" ht="26.25" customHeight="1" x14ac:dyDescent="0.2">
      <c r="A31" s="13"/>
      <c r="B31" s="70"/>
      <c r="C31" s="68" t="s">
        <v>92</v>
      </c>
      <c r="D31" s="73" t="s">
        <v>106</v>
      </c>
      <c r="E31" s="12">
        <v>44663</v>
      </c>
      <c r="F31" s="71" t="s">
        <v>107</v>
      </c>
      <c r="G31" s="12">
        <v>44669</v>
      </c>
      <c r="H31" s="72" t="s">
        <v>108</v>
      </c>
      <c r="I31" s="15">
        <v>102</v>
      </c>
      <c r="J31" s="15">
        <v>53</v>
      </c>
      <c r="K31" s="15">
        <v>33</v>
      </c>
      <c r="L31" s="15">
        <v>21</v>
      </c>
      <c r="M31" s="76">
        <v>44.599499999999999</v>
      </c>
      <c r="N31" s="92">
        <v>45</v>
      </c>
      <c r="O31" s="59">
        <v>2530</v>
      </c>
      <c r="P31" s="60">
        <f>Table22457891011234[[#This Row],[PEMBULATAN]]*O31</f>
        <v>113850</v>
      </c>
      <c r="Q31" s="124"/>
    </row>
    <row r="32" spans="1:17" ht="26.25" customHeight="1" x14ac:dyDescent="0.2">
      <c r="A32" s="13"/>
      <c r="B32" s="70"/>
      <c r="C32" s="68" t="s">
        <v>93</v>
      </c>
      <c r="D32" s="73" t="s">
        <v>106</v>
      </c>
      <c r="E32" s="12">
        <v>44663</v>
      </c>
      <c r="F32" s="71" t="s">
        <v>107</v>
      </c>
      <c r="G32" s="12">
        <v>44669</v>
      </c>
      <c r="H32" s="72" t="s">
        <v>108</v>
      </c>
      <c r="I32" s="15">
        <v>27</v>
      </c>
      <c r="J32" s="15">
        <v>20</v>
      </c>
      <c r="K32" s="15">
        <v>8</v>
      </c>
      <c r="L32" s="15">
        <v>1</v>
      </c>
      <c r="M32" s="76">
        <v>1.08</v>
      </c>
      <c r="N32" s="92">
        <v>1.08</v>
      </c>
      <c r="O32" s="59">
        <v>2530</v>
      </c>
      <c r="P32" s="60">
        <f>Table22457891011234[[#This Row],[PEMBULATAN]]*O32</f>
        <v>2732.4</v>
      </c>
      <c r="Q32" s="124"/>
    </row>
    <row r="33" spans="1:17" ht="26.25" customHeight="1" x14ac:dyDescent="0.2">
      <c r="A33" s="13"/>
      <c r="B33" s="70"/>
      <c r="C33" s="68" t="s">
        <v>94</v>
      </c>
      <c r="D33" s="73" t="s">
        <v>106</v>
      </c>
      <c r="E33" s="12">
        <v>44663</v>
      </c>
      <c r="F33" s="71" t="s">
        <v>107</v>
      </c>
      <c r="G33" s="12">
        <v>44669</v>
      </c>
      <c r="H33" s="72" t="s">
        <v>108</v>
      </c>
      <c r="I33" s="15">
        <v>50</v>
      </c>
      <c r="J33" s="15">
        <v>40</v>
      </c>
      <c r="K33" s="15">
        <v>20</v>
      </c>
      <c r="L33" s="15">
        <v>5</v>
      </c>
      <c r="M33" s="76">
        <v>10</v>
      </c>
      <c r="N33" s="92">
        <v>10</v>
      </c>
      <c r="O33" s="59">
        <v>2530</v>
      </c>
      <c r="P33" s="60">
        <f>Table22457891011234[[#This Row],[PEMBULATAN]]*O33</f>
        <v>25300</v>
      </c>
      <c r="Q33" s="124"/>
    </row>
    <row r="34" spans="1:17" ht="26.25" customHeight="1" x14ac:dyDescent="0.2">
      <c r="A34" s="13"/>
      <c r="B34" s="70"/>
      <c r="C34" s="68" t="s">
        <v>95</v>
      </c>
      <c r="D34" s="73" t="s">
        <v>106</v>
      </c>
      <c r="E34" s="12">
        <v>44663</v>
      </c>
      <c r="F34" s="71" t="s">
        <v>107</v>
      </c>
      <c r="G34" s="12">
        <v>44669</v>
      </c>
      <c r="H34" s="72" t="s">
        <v>108</v>
      </c>
      <c r="I34" s="15">
        <v>98</v>
      </c>
      <c r="J34" s="15">
        <v>53</v>
      </c>
      <c r="K34" s="15">
        <v>32</v>
      </c>
      <c r="L34" s="15">
        <v>20</v>
      </c>
      <c r="M34" s="76">
        <v>41.552</v>
      </c>
      <c r="N34" s="92">
        <v>42</v>
      </c>
      <c r="O34" s="59">
        <v>2530</v>
      </c>
      <c r="P34" s="60">
        <f>Table22457891011234[[#This Row],[PEMBULATAN]]*O34</f>
        <v>106260</v>
      </c>
      <c r="Q34" s="124"/>
    </row>
    <row r="35" spans="1:17" ht="26.25" customHeight="1" x14ac:dyDescent="0.2">
      <c r="A35" s="13"/>
      <c r="B35" s="70"/>
      <c r="C35" s="68" t="s">
        <v>96</v>
      </c>
      <c r="D35" s="73" t="s">
        <v>106</v>
      </c>
      <c r="E35" s="12">
        <v>44663</v>
      </c>
      <c r="F35" s="71" t="s">
        <v>107</v>
      </c>
      <c r="G35" s="12">
        <v>44669</v>
      </c>
      <c r="H35" s="72" t="s">
        <v>108</v>
      </c>
      <c r="I35" s="15">
        <v>63</v>
      </c>
      <c r="J35" s="15">
        <v>42</v>
      </c>
      <c r="K35" s="15">
        <v>17</v>
      </c>
      <c r="L35" s="15">
        <v>7</v>
      </c>
      <c r="M35" s="76">
        <v>11.2455</v>
      </c>
      <c r="N35" s="92">
        <v>11.2455</v>
      </c>
      <c r="O35" s="59">
        <v>2530</v>
      </c>
      <c r="P35" s="60">
        <f>Table22457891011234[[#This Row],[PEMBULATAN]]*O35</f>
        <v>28451.114999999998</v>
      </c>
      <c r="Q35" s="124"/>
    </row>
    <row r="36" spans="1:17" ht="26.25" customHeight="1" x14ac:dyDescent="0.2">
      <c r="A36" s="13"/>
      <c r="B36" s="70"/>
      <c r="C36" s="68" t="s">
        <v>97</v>
      </c>
      <c r="D36" s="73" t="s">
        <v>106</v>
      </c>
      <c r="E36" s="12">
        <v>44663</v>
      </c>
      <c r="F36" s="71" t="s">
        <v>107</v>
      </c>
      <c r="G36" s="12">
        <v>44669</v>
      </c>
      <c r="H36" s="72" t="s">
        <v>108</v>
      </c>
      <c r="I36" s="15">
        <v>51</v>
      </c>
      <c r="J36" s="15">
        <v>42</v>
      </c>
      <c r="K36" s="15">
        <v>12</v>
      </c>
      <c r="L36" s="15">
        <v>2</v>
      </c>
      <c r="M36" s="76">
        <v>6.4260000000000002</v>
      </c>
      <c r="N36" s="92">
        <v>7</v>
      </c>
      <c r="O36" s="59">
        <v>2530</v>
      </c>
      <c r="P36" s="60">
        <f>Table22457891011234[[#This Row],[PEMBULATAN]]*O36</f>
        <v>17710</v>
      </c>
      <c r="Q36" s="124"/>
    </row>
    <row r="37" spans="1:17" ht="26.25" customHeight="1" x14ac:dyDescent="0.2">
      <c r="A37" s="13"/>
      <c r="B37" s="70"/>
      <c r="C37" s="68" t="s">
        <v>98</v>
      </c>
      <c r="D37" s="73" t="s">
        <v>106</v>
      </c>
      <c r="E37" s="12">
        <v>44663</v>
      </c>
      <c r="F37" s="71" t="s">
        <v>107</v>
      </c>
      <c r="G37" s="12">
        <v>44669</v>
      </c>
      <c r="H37" s="72" t="s">
        <v>108</v>
      </c>
      <c r="I37" s="15">
        <v>87</v>
      </c>
      <c r="J37" s="15">
        <v>62</v>
      </c>
      <c r="K37" s="15">
        <v>23</v>
      </c>
      <c r="L37" s="15">
        <v>10</v>
      </c>
      <c r="M37" s="76">
        <v>31.015499999999999</v>
      </c>
      <c r="N37" s="92">
        <v>31.015499999999999</v>
      </c>
      <c r="O37" s="59">
        <v>2530</v>
      </c>
      <c r="P37" s="60">
        <f>Table22457891011234[[#This Row],[PEMBULATAN]]*O37</f>
        <v>78469.214999999997</v>
      </c>
      <c r="Q37" s="124"/>
    </row>
    <row r="38" spans="1:17" ht="26.25" customHeight="1" x14ac:dyDescent="0.2">
      <c r="A38" s="13"/>
      <c r="B38" s="70"/>
      <c r="C38" s="68" t="s">
        <v>99</v>
      </c>
      <c r="D38" s="73" t="s">
        <v>106</v>
      </c>
      <c r="E38" s="12">
        <v>44663</v>
      </c>
      <c r="F38" s="71" t="s">
        <v>107</v>
      </c>
      <c r="G38" s="12">
        <v>44669</v>
      </c>
      <c r="H38" s="72" t="s">
        <v>108</v>
      </c>
      <c r="I38" s="15">
        <v>45</v>
      </c>
      <c r="J38" s="15">
        <v>35</v>
      </c>
      <c r="K38" s="15">
        <v>15</v>
      </c>
      <c r="L38" s="15">
        <v>1</v>
      </c>
      <c r="M38" s="76">
        <v>5.90625</v>
      </c>
      <c r="N38" s="92">
        <v>6</v>
      </c>
      <c r="O38" s="59">
        <v>2530</v>
      </c>
      <c r="P38" s="60">
        <f>Table22457891011234[[#This Row],[PEMBULATAN]]*O38</f>
        <v>15180</v>
      </c>
      <c r="Q38" s="124"/>
    </row>
    <row r="39" spans="1:17" ht="26.25" customHeight="1" x14ac:dyDescent="0.2">
      <c r="A39" s="13"/>
      <c r="B39" s="70"/>
      <c r="C39" s="68" t="s">
        <v>100</v>
      </c>
      <c r="D39" s="73" t="s">
        <v>106</v>
      </c>
      <c r="E39" s="12">
        <v>44663</v>
      </c>
      <c r="F39" s="71" t="s">
        <v>107</v>
      </c>
      <c r="G39" s="12">
        <v>44669</v>
      </c>
      <c r="H39" s="72" t="s">
        <v>108</v>
      </c>
      <c r="I39" s="15">
        <v>17</v>
      </c>
      <c r="J39" s="15">
        <v>17</v>
      </c>
      <c r="K39" s="15">
        <v>6</v>
      </c>
      <c r="L39" s="15">
        <v>1</v>
      </c>
      <c r="M39" s="76">
        <v>0.4335</v>
      </c>
      <c r="N39" s="92">
        <v>1</v>
      </c>
      <c r="O39" s="59">
        <v>2530</v>
      </c>
      <c r="P39" s="60">
        <f>Table22457891011234[[#This Row],[PEMBULATAN]]*O39</f>
        <v>2530</v>
      </c>
      <c r="Q39" s="124"/>
    </row>
    <row r="40" spans="1:17" ht="26.25" customHeight="1" x14ac:dyDescent="0.2">
      <c r="A40" s="13"/>
      <c r="B40" s="70"/>
      <c r="C40" s="68" t="s">
        <v>101</v>
      </c>
      <c r="D40" s="73" t="s">
        <v>106</v>
      </c>
      <c r="E40" s="12">
        <v>44663</v>
      </c>
      <c r="F40" s="71" t="s">
        <v>107</v>
      </c>
      <c r="G40" s="12">
        <v>44669</v>
      </c>
      <c r="H40" s="72" t="s">
        <v>108</v>
      </c>
      <c r="I40" s="15">
        <v>102</v>
      </c>
      <c r="J40" s="15">
        <v>60</v>
      </c>
      <c r="K40" s="15">
        <v>32</v>
      </c>
      <c r="L40" s="15">
        <v>21</v>
      </c>
      <c r="M40" s="76">
        <v>48.96</v>
      </c>
      <c r="N40" s="92">
        <v>49</v>
      </c>
      <c r="O40" s="59">
        <v>2530</v>
      </c>
      <c r="P40" s="60">
        <f>Table22457891011234[[#This Row],[PEMBULATAN]]*O40</f>
        <v>123970</v>
      </c>
      <c r="Q40" s="124"/>
    </row>
    <row r="41" spans="1:17" ht="26.25" customHeight="1" x14ac:dyDescent="0.2">
      <c r="A41" s="13"/>
      <c r="B41" s="70"/>
      <c r="C41" s="68" t="s">
        <v>102</v>
      </c>
      <c r="D41" s="73" t="s">
        <v>106</v>
      </c>
      <c r="E41" s="12">
        <v>44663</v>
      </c>
      <c r="F41" s="71" t="s">
        <v>107</v>
      </c>
      <c r="G41" s="12">
        <v>44669</v>
      </c>
      <c r="H41" s="72" t="s">
        <v>108</v>
      </c>
      <c r="I41" s="15">
        <v>26</v>
      </c>
      <c r="J41" s="15">
        <v>12</v>
      </c>
      <c r="K41" s="15">
        <v>4</v>
      </c>
      <c r="L41" s="15">
        <v>1</v>
      </c>
      <c r="M41" s="76">
        <v>0.312</v>
      </c>
      <c r="N41" s="92">
        <v>1</v>
      </c>
      <c r="O41" s="59">
        <v>2530</v>
      </c>
      <c r="P41" s="60">
        <f>Table22457891011234[[#This Row],[PEMBULATAN]]*O41</f>
        <v>2530</v>
      </c>
      <c r="Q41" s="124"/>
    </row>
    <row r="42" spans="1:17" ht="26.25" customHeight="1" x14ac:dyDescent="0.2">
      <c r="A42" s="13"/>
      <c r="B42" s="70"/>
      <c r="C42" s="68" t="s">
        <v>103</v>
      </c>
      <c r="D42" s="73" t="s">
        <v>106</v>
      </c>
      <c r="E42" s="12">
        <v>44663</v>
      </c>
      <c r="F42" s="71" t="s">
        <v>107</v>
      </c>
      <c r="G42" s="12">
        <v>44669</v>
      </c>
      <c r="H42" s="72" t="s">
        <v>108</v>
      </c>
      <c r="I42" s="15">
        <v>72</v>
      </c>
      <c r="J42" s="15">
        <v>43</v>
      </c>
      <c r="K42" s="15">
        <v>45</v>
      </c>
      <c r="L42" s="15">
        <v>4</v>
      </c>
      <c r="M42" s="76">
        <v>34.83</v>
      </c>
      <c r="N42" s="92">
        <v>35</v>
      </c>
      <c r="O42" s="59">
        <v>2530</v>
      </c>
      <c r="P42" s="60">
        <f>Table22457891011234[[#This Row],[PEMBULATAN]]*O42</f>
        <v>88550</v>
      </c>
      <c r="Q42" s="124"/>
    </row>
    <row r="43" spans="1:17" ht="26.25" customHeight="1" x14ac:dyDescent="0.2">
      <c r="A43" s="94"/>
      <c r="B43" s="96" t="s">
        <v>104</v>
      </c>
      <c r="C43" s="68" t="s">
        <v>105</v>
      </c>
      <c r="D43" s="73" t="s">
        <v>106</v>
      </c>
      <c r="E43" s="12">
        <v>44663</v>
      </c>
      <c r="F43" s="71" t="s">
        <v>107</v>
      </c>
      <c r="G43" s="12">
        <v>44669</v>
      </c>
      <c r="H43" s="72" t="s">
        <v>108</v>
      </c>
      <c r="I43" s="15">
        <v>37</v>
      </c>
      <c r="J43" s="15">
        <v>15</v>
      </c>
      <c r="K43" s="15">
        <v>12</v>
      </c>
      <c r="L43" s="15">
        <v>1</v>
      </c>
      <c r="M43" s="76">
        <v>1.665</v>
      </c>
      <c r="N43" s="92">
        <v>2</v>
      </c>
      <c r="O43" s="59">
        <v>2530</v>
      </c>
      <c r="P43" s="60">
        <f>Table22457891011234[[#This Row],[PEMBULATAN]]*O43</f>
        <v>5060</v>
      </c>
      <c r="Q43" s="125"/>
    </row>
    <row r="44" spans="1:17" ht="22.5" customHeight="1" x14ac:dyDescent="0.2">
      <c r="A44" s="118" t="s">
        <v>30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20"/>
      <c r="M44" s="74">
        <f>SUBTOTAL(109,Table22457891011234[KG VOLUME])</f>
        <v>558.94875000000002</v>
      </c>
      <c r="N44" s="63">
        <f>SUM(N3:N43)</f>
        <v>571.1077499999999</v>
      </c>
      <c r="O44" s="121">
        <f>SUM(P3:P43)</f>
        <v>1444902.6075000002</v>
      </c>
      <c r="P44" s="122"/>
    </row>
    <row r="45" spans="1:17" ht="18" customHeight="1" x14ac:dyDescent="0.2">
      <c r="A45" s="81"/>
      <c r="B45" s="53" t="s">
        <v>41</v>
      </c>
      <c r="C45" s="52"/>
      <c r="D45" s="54" t="s">
        <v>42</v>
      </c>
      <c r="E45" s="81"/>
      <c r="F45" s="81"/>
      <c r="G45" s="81"/>
      <c r="H45" s="81"/>
      <c r="I45" s="81"/>
      <c r="J45" s="81"/>
      <c r="K45" s="81"/>
      <c r="L45" s="81"/>
      <c r="M45" s="82"/>
      <c r="N45" s="83" t="s">
        <v>50</v>
      </c>
      <c r="O45" s="84"/>
      <c r="P45" s="84">
        <f>O44*10%</f>
        <v>144490.26075000002</v>
      </c>
    </row>
    <row r="46" spans="1:17" ht="18" customHeight="1" thickBot="1" x14ac:dyDescent="0.25">
      <c r="A46" s="81"/>
      <c r="B46" s="53"/>
      <c r="C46" s="52"/>
      <c r="D46" s="54"/>
      <c r="E46" s="81"/>
      <c r="F46" s="81"/>
      <c r="G46" s="81"/>
      <c r="H46" s="81"/>
      <c r="I46" s="81"/>
      <c r="J46" s="81"/>
      <c r="K46" s="81"/>
      <c r="L46" s="81"/>
      <c r="M46" s="82"/>
      <c r="N46" s="85" t="s">
        <v>51</v>
      </c>
      <c r="O46" s="86"/>
      <c r="P46" s="86">
        <f>O44-P45</f>
        <v>1300412.34675</v>
      </c>
    </row>
    <row r="47" spans="1:17" ht="18" customHeight="1" x14ac:dyDescent="0.2">
      <c r="A47" s="10"/>
      <c r="H47" s="58"/>
      <c r="N47" s="57" t="s">
        <v>56</v>
      </c>
      <c r="P47" s="64">
        <f>P46*1.1%</f>
        <v>14304.535814250001</v>
      </c>
    </row>
    <row r="48" spans="1:17" ht="18" customHeight="1" thickBot="1" x14ac:dyDescent="0.25">
      <c r="A48" s="10"/>
      <c r="H48" s="58"/>
      <c r="N48" s="57" t="s">
        <v>52</v>
      </c>
      <c r="P48" s="66">
        <f>P46*2%</f>
        <v>26008.246935000003</v>
      </c>
    </row>
    <row r="49" spans="1:16" ht="18" customHeight="1" x14ac:dyDescent="0.2">
      <c r="A49" s="10"/>
      <c r="H49" s="58"/>
      <c r="N49" s="61" t="s">
        <v>31</v>
      </c>
      <c r="O49" s="62"/>
      <c r="P49" s="65">
        <f>P46+P47-P48</f>
        <v>1288708.63562925</v>
      </c>
    </row>
    <row r="51" spans="1:16" x14ac:dyDescent="0.2">
      <c r="A51" s="10"/>
      <c r="H51" s="58"/>
      <c r="P51" s="66"/>
    </row>
    <row r="52" spans="1:16" x14ac:dyDescent="0.2">
      <c r="A52" s="10"/>
      <c r="H52" s="58"/>
      <c r="O52" s="55"/>
      <c r="P52" s="66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8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8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58"/>
      <c r="N64" s="14"/>
      <c r="O64" s="14"/>
      <c r="P64" s="14"/>
    </row>
  </sheetData>
  <mergeCells count="3">
    <mergeCell ref="A44:L44"/>
    <mergeCell ref="O44:P44"/>
    <mergeCell ref="Q3:Q43"/>
  </mergeCells>
  <conditionalFormatting sqref="B3:B43">
    <cfRule type="duplicateValues" dxfId="50" priority="7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Q37"/>
  <sheetViews>
    <sheetView zoomScale="110" zoomScaleNormal="110" workbookViewId="0">
      <pane xSplit="3" ySplit="2" topLeftCell="D10" activePane="bottomRight" state="frozen"/>
      <selection pane="topRight" activeCell="B1" sqref="B1"/>
      <selection pane="bottomLeft" activeCell="A3" sqref="A3"/>
      <selection pane="bottomRight" activeCell="J13" sqref="J13"/>
    </sheetView>
  </sheetViews>
  <sheetFormatPr defaultRowHeight="15" x14ac:dyDescent="0.2"/>
  <cols>
    <col min="1" max="1" width="6.140625" style="4" customWidth="1"/>
    <col min="2" max="2" width="20.140625" style="2" customWidth="1"/>
    <col min="3" max="3" width="14.5703125" style="2" customWidth="1"/>
    <col min="4" max="4" width="7.5703125" style="3" customWidth="1"/>
    <col min="5" max="5" width="7.5703125" style="11" customWidth="1"/>
    <col min="6" max="6" width="8.7109375" style="3" customWidth="1"/>
    <col min="7" max="7" width="7.7109375" style="3" customWidth="1"/>
    <col min="8" max="8" width="12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405431</v>
      </c>
      <c r="B3" s="69" t="s">
        <v>773</v>
      </c>
      <c r="C3" s="8" t="s">
        <v>774</v>
      </c>
      <c r="D3" s="71" t="s">
        <v>106</v>
      </c>
      <c r="E3" s="12">
        <v>44669</v>
      </c>
      <c r="F3" s="71" t="s">
        <v>107</v>
      </c>
      <c r="G3" s="12">
        <v>44676</v>
      </c>
      <c r="H3" s="9" t="s">
        <v>772</v>
      </c>
      <c r="I3" s="1">
        <v>50</v>
      </c>
      <c r="J3" s="1">
        <v>25</v>
      </c>
      <c r="K3" s="1">
        <v>21</v>
      </c>
      <c r="L3" s="1">
        <v>10</v>
      </c>
      <c r="M3" s="75">
        <v>6.5625</v>
      </c>
      <c r="N3" s="92">
        <v>10</v>
      </c>
      <c r="O3" s="59">
        <v>2530</v>
      </c>
      <c r="P3" s="60">
        <f>Table2245789101123456789101112131415161718192021222324[[#This Row],[PEMBULATAN]]*O3</f>
        <v>25300</v>
      </c>
      <c r="Q3" s="123">
        <v>14</v>
      </c>
    </row>
    <row r="4" spans="1:17" ht="26.25" customHeight="1" x14ac:dyDescent="0.2">
      <c r="A4" s="13"/>
      <c r="B4" s="70"/>
      <c r="C4" s="68" t="s">
        <v>775</v>
      </c>
      <c r="D4" s="73" t="s">
        <v>106</v>
      </c>
      <c r="E4" s="12">
        <v>44669</v>
      </c>
      <c r="F4" s="71" t="s">
        <v>107</v>
      </c>
      <c r="G4" s="12">
        <v>44676</v>
      </c>
      <c r="H4" s="72" t="s">
        <v>772</v>
      </c>
      <c r="I4" s="15">
        <v>70</v>
      </c>
      <c r="J4" s="15">
        <v>30</v>
      </c>
      <c r="K4" s="15">
        <v>23</v>
      </c>
      <c r="L4" s="15">
        <v>8</v>
      </c>
      <c r="M4" s="76">
        <v>12.074999999999999</v>
      </c>
      <c r="N4" s="92">
        <v>12.074999999999999</v>
      </c>
      <c r="O4" s="59">
        <v>2530</v>
      </c>
      <c r="P4" s="60">
        <f>Table2245789101123456789101112131415161718192021222324[[#This Row],[PEMBULATAN]]*O4</f>
        <v>30549.75</v>
      </c>
      <c r="Q4" s="124"/>
    </row>
    <row r="5" spans="1:17" ht="26.25" customHeight="1" x14ac:dyDescent="0.2">
      <c r="A5" s="13"/>
      <c r="B5" s="70"/>
      <c r="C5" s="68" t="s">
        <v>776</v>
      </c>
      <c r="D5" s="73" t="s">
        <v>106</v>
      </c>
      <c r="E5" s="12">
        <v>44669</v>
      </c>
      <c r="F5" s="71" t="s">
        <v>107</v>
      </c>
      <c r="G5" s="12">
        <v>44676</v>
      </c>
      <c r="H5" s="72" t="s">
        <v>772</v>
      </c>
      <c r="I5" s="15">
        <v>136</v>
      </c>
      <c r="J5" s="15">
        <v>25</v>
      </c>
      <c r="K5" s="15">
        <v>25</v>
      </c>
      <c r="L5" s="15">
        <v>5</v>
      </c>
      <c r="M5" s="76">
        <v>21.25</v>
      </c>
      <c r="N5" s="92">
        <v>21.25</v>
      </c>
      <c r="O5" s="59">
        <v>2530</v>
      </c>
      <c r="P5" s="60">
        <f>Table2245789101123456789101112131415161718192021222324[[#This Row],[PEMBULATAN]]*O5</f>
        <v>53762.5</v>
      </c>
      <c r="Q5" s="124"/>
    </row>
    <row r="6" spans="1:17" ht="26.25" customHeight="1" x14ac:dyDescent="0.2">
      <c r="A6" s="13"/>
      <c r="B6" s="70"/>
      <c r="C6" s="68" t="s">
        <v>777</v>
      </c>
      <c r="D6" s="73" t="s">
        <v>106</v>
      </c>
      <c r="E6" s="12">
        <v>44669</v>
      </c>
      <c r="F6" s="71" t="s">
        <v>107</v>
      </c>
      <c r="G6" s="12">
        <v>44676</v>
      </c>
      <c r="H6" s="72" t="s">
        <v>772</v>
      </c>
      <c r="I6" s="15">
        <v>110</v>
      </c>
      <c r="J6" s="15">
        <v>36</v>
      </c>
      <c r="K6" s="15">
        <v>7</v>
      </c>
      <c r="L6" s="15">
        <v>7</v>
      </c>
      <c r="M6" s="76">
        <v>6.93</v>
      </c>
      <c r="N6" s="92">
        <v>7</v>
      </c>
      <c r="O6" s="59">
        <v>2530</v>
      </c>
      <c r="P6" s="60">
        <f>Table2245789101123456789101112131415161718192021222324[[#This Row],[PEMBULATAN]]*O6</f>
        <v>17710</v>
      </c>
      <c r="Q6" s="124"/>
    </row>
    <row r="7" spans="1:17" ht="26.25" customHeight="1" x14ac:dyDescent="0.2">
      <c r="A7" s="13"/>
      <c r="B7" s="70"/>
      <c r="C7" s="68" t="s">
        <v>778</v>
      </c>
      <c r="D7" s="73" t="s">
        <v>106</v>
      </c>
      <c r="E7" s="12">
        <v>44669</v>
      </c>
      <c r="F7" s="71" t="s">
        <v>107</v>
      </c>
      <c r="G7" s="12">
        <v>44676</v>
      </c>
      <c r="H7" s="72" t="s">
        <v>772</v>
      </c>
      <c r="I7" s="15">
        <v>201</v>
      </c>
      <c r="J7" s="15">
        <v>10</v>
      </c>
      <c r="K7" s="15">
        <v>10</v>
      </c>
      <c r="L7" s="15">
        <v>5</v>
      </c>
      <c r="M7" s="76">
        <v>5.0250000000000004</v>
      </c>
      <c r="N7" s="92">
        <v>5.0250000000000004</v>
      </c>
      <c r="O7" s="59">
        <v>2530</v>
      </c>
      <c r="P7" s="60">
        <f>Table2245789101123456789101112131415161718192021222324[[#This Row],[PEMBULATAN]]*O7</f>
        <v>12713.25</v>
      </c>
      <c r="Q7" s="124"/>
    </row>
    <row r="8" spans="1:17" ht="26.25" customHeight="1" x14ac:dyDescent="0.2">
      <c r="A8" s="13"/>
      <c r="B8" s="70"/>
      <c r="C8" s="68" t="s">
        <v>779</v>
      </c>
      <c r="D8" s="73" t="s">
        <v>106</v>
      </c>
      <c r="E8" s="12">
        <v>44669</v>
      </c>
      <c r="F8" s="71" t="s">
        <v>107</v>
      </c>
      <c r="G8" s="12">
        <v>44676</v>
      </c>
      <c r="H8" s="72" t="s">
        <v>772</v>
      </c>
      <c r="I8" s="15">
        <v>41</v>
      </c>
      <c r="J8" s="15">
        <v>33</v>
      </c>
      <c r="K8" s="15">
        <v>27</v>
      </c>
      <c r="L8" s="15">
        <v>4</v>
      </c>
      <c r="M8" s="76">
        <v>9.1327499999999997</v>
      </c>
      <c r="N8" s="92">
        <v>9.1327499999999997</v>
      </c>
      <c r="O8" s="59">
        <v>2530</v>
      </c>
      <c r="P8" s="60">
        <f>Table2245789101123456789101112131415161718192021222324[[#This Row],[PEMBULATAN]]*O8</f>
        <v>23105.857499999998</v>
      </c>
      <c r="Q8" s="124"/>
    </row>
    <row r="9" spans="1:17" ht="26.25" customHeight="1" x14ac:dyDescent="0.2">
      <c r="A9" s="13"/>
      <c r="B9" s="70"/>
      <c r="C9" s="68" t="s">
        <v>780</v>
      </c>
      <c r="D9" s="73" t="s">
        <v>106</v>
      </c>
      <c r="E9" s="12">
        <v>44669</v>
      </c>
      <c r="F9" s="71" t="s">
        <v>107</v>
      </c>
      <c r="G9" s="12">
        <v>44676</v>
      </c>
      <c r="H9" s="72" t="s">
        <v>772</v>
      </c>
      <c r="I9" s="15">
        <v>56</v>
      </c>
      <c r="J9" s="15">
        <v>43</v>
      </c>
      <c r="K9" s="15">
        <v>21</v>
      </c>
      <c r="L9" s="15">
        <v>4</v>
      </c>
      <c r="M9" s="76">
        <v>12.641999999999999</v>
      </c>
      <c r="N9" s="92">
        <v>13</v>
      </c>
      <c r="O9" s="59">
        <v>2530</v>
      </c>
      <c r="P9" s="60">
        <f>Table2245789101123456789101112131415161718192021222324[[#This Row],[PEMBULATAN]]*O9</f>
        <v>32890</v>
      </c>
      <c r="Q9" s="124"/>
    </row>
    <row r="10" spans="1:17" ht="26.25" customHeight="1" x14ac:dyDescent="0.2">
      <c r="A10" s="13"/>
      <c r="B10" s="70"/>
      <c r="C10" s="68" t="s">
        <v>781</v>
      </c>
      <c r="D10" s="73" t="s">
        <v>106</v>
      </c>
      <c r="E10" s="12">
        <v>44669</v>
      </c>
      <c r="F10" s="71" t="s">
        <v>107</v>
      </c>
      <c r="G10" s="12">
        <v>44676</v>
      </c>
      <c r="H10" s="72" t="s">
        <v>772</v>
      </c>
      <c r="I10" s="15">
        <v>71</v>
      </c>
      <c r="J10" s="15">
        <v>20</v>
      </c>
      <c r="K10" s="15">
        <v>11</v>
      </c>
      <c r="L10" s="15">
        <v>4</v>
      </c>
      <c r="M10" s="76">
        <v>3.9049999999999998</v>
      </c>
      <c r="N10" s="92">
        <v>4</v>
      </c>
      <c r="O10" s="59">
        <v>2530</v>
      </c>
      <c r="P10" s="60">
        <f>Table2245789101123456789101112131415161718192021222324[[#This Row],[PEMBULATAN]]*O10</f>
        <v>10120</v>
      </c>
      <c r="Q10" s="124"/>
    </row>
    <row r="11" spans="1:17" ht="26.25" customHeight="1" x14ac:dyDescent="0.2">
      <c r="A11" s="13"/>
      <c r="B11" s="70"/>
      <c r="C11" s="68" t="s">
        <v>782</v>
      </c>
      <c r="D11" s="73" t="s">
        <v>106</v>
      </c>
      <c r="E11" s="12">
        <v>44669</v>
      </c>
      <c r="F11" s="71" t="s">
        <v>107</v>
      </c>
      <c r="G11" s="12">
        <v>44676</v>
      </c>
      <c r="H11" s="72" t="s">
        <v>772</v>
      </c>
      <c r="I11" s="15">
        <v>89</v>
      </c>
      <c r="J11" s="15">
        <v>65</v>
      </c>
      <c r="K11" s="15">
        <v>14</v>
      </c>
      <c r="L11" s="15">
        <v>17</v>
      </c>
      <c r="M11" s="76">
        <v>20.247499999999999</v>
      </c>
      <c r="N11" s="92">
        <v>20.247499999999999</v>
      </c>
      <c r="O11" s="59">
        <v>2530</v>
      </c>
      <c r="P11" s="60">
        <f>Table2245789101123456789101112131415161718192021222324[[#This Row],[PEMBULATAN]]*O11</f>
        <v>51226.174999999996</v>
      </c>
      <c r="Q11" s="124"/>
    </row>
    <row r="12" spans="1:17" ht="26.25" customHeight="1" x14ac:dyDescent="0.2">
      <c r="A12" s="13"/>
      <c r="B12" s="70"/>
      <c r="C12" s="68" t="s">
        <v>783</v>
      </c>
      <c r="D12" s="73" t="s">
        <v>106</v>
      </c>
      <c r="E12" s="12">
        <v>44669</v>
      </c>
      <c r="F12" s="71" t="s">
        <v>107</v>
      </c>
      <c r="G12" s="12">
        <v>44676</v>
      </c>
      <c r="H12" s="72" t="s">
        <v>772</v>
      </c>
      <c r="I12" s="15">
        <v>51</v>
      </c>
      <c r="J12" s="15">
        <v>34</v>
      </c>
      <c r="K12" s="15">
        <v>21</v>
      </c>
      <c r="L12" s="15">
        <v>6</v>
      </c>
      <c r="M12" s="76">
        <v>9.1035000000000004</v>
      </c>
      <c r="N12" s="92">
        <v>9.1035000000000004</v>
      </c>
      <c r="O12" s="59">
        <v>2530</v>
      </c>
      <c r="P12" s="60">
        <f>Table2245789101123456789101112131415161718192021222324[[#This Row],[PEMBULATAN]]*O12</f>
        <v>23031.855</v>
      </c>
      <c r="Q12" s="124"/>
    </row>
    <row r="13" spans="1:17" ht="26.25" customHeight="1" x14ac:dyDescent="0.2">
      <c r="A13" s="13"/>
      <c r="B13" s="70"/>
      <c r="C13" s="68" t="s">
        <v>784</v>
      </c>
      <c r="D13" s="73" t="s">
        <v>106</v>
      </c>
      <c r="E13" s="12">
        <v>44669</v>
      </c>
      <c r="F13" s="71" t="s">
        <v>107</v>
      </c>
      <c r="G13" s="12">
        <v>44676</v>
      </c>
      <c r="H13" s="72" t="s">
        <v>772</v>
      </c>
      <c r="I13" s="15">
        <v>50</v>
      </c>
      <c r="J13" s="15">
        <v>34</v>
      </c>
      <c r="K13" s="15">
        <v>10</v>
      </c>
      <c r="L13" s="15">
        <v>1</v>
      </c>
      <c r="M13" s="76">
        <v>4.25</v>
      </c>
      <c r="N13" s="92">
        <v>4.25</v>
      </c>
      <c r="O13" s="59">
        <v>2530</v>
      </c>
      <c r="P13" s="60">
        <f>Table2245789101123456789101112131415161718192021222324[[#This Row],[PEMBULATAN]]*O13</f>
        <v>10752.5</v>
      </c>
      <c r="Q13" s="124"/>
    </row>
    <row r="14" spans="1:17" ht="26.25" customHeight="1" x14ac:dyDescent="0.2">
      <c r="A14" s="13"/>
      <c r="B14" s="70"/>
      <c r="C14" s="68" t="s">
        <v>785</v>
      </c>
      <c r="D14" s="73" t="s">
        <v>106</v>
      </c>
      <c r="E14" s="12">
        <v>44669</v>
      </c>
      <c r="F14" s="71" t="s">
        <v>107</v>
      </c>
      <c r="G14" s="12">
        <v>44676</v>
      </c>
      <c r="H14" s="72" t="s">
        <v>772</v>
      </c>
      <c r="I14" s="15">
        <v>34</v>
      </c>
      <c r="J14" s="15">
        <v>34</v>
      </c>
      <c r="K14" s="15">
        <v>7</v>
      </c>
      <c r="L14" s="15">
        <v>2</v>
      </c>
      <c r="M14" s="76">
        <v>2.0230000000000001</v>
      </c>
      <c r="N14" s="92">
        <v>2.0230000000000001</v>
      </c>
      <c r="O14" s="59">
        <v>2530</v>
      </c>
      <c r="P14" s="60">
        <f>Table2245789101123456789101112131415161718192021222324[[#This Row],[PEMBULATAN]]*O14</f>
        <v>5118.1900000000005</v>
      </c>
      <c r="Q14" s="124"/>
    </row>
    <row r="15" spans="1:17" ht="26.25" customHeight="1" x14ac:dyDescent="0.2">
      <c r="A15" s="13"/>
      <c r="B15" s="70"/>
      <c r="C15" s="68" t="s">
        <v>786</v>
      </c>
      <c r="D15" s="73" t="s">
        <v>106</v>
      </c>
      <c r="E15" s="12">
        <v>44669</v>
      </c>
      <c r="F15" s="71" t="s">
        <v>107</v>
      </c>
      <c r="G15" s="12">
        <v>44676</v>
      </c>
      <c r="H15" s="72" t="s">
        <v>772</v>
      </c>
      <c r="I15" s="15">
        <v>41</v>
      </c>
      <c r="J15" s="15">
        <v>32</v>
      </c>
      <c r="K15" s="15">
        <v>25</v>
      </c>
      <c r="L15" s="15">
        <v>11</v>
      </c>
      <c r="M15" s="76">
        <v>8.1999999999999993</v>
      </c>
      <c r="N15" s="92">
        <v>11</v>
      </c>
      <c r="O15" s="59">
        <v>2530</v>
      </c>
      <c r="P15" s="60">
        <f>Table2245789101123456789101112131415161718192021222324[[#This Row],[PEMBULATAN]]*O15</f>
        <v>27830</v>
      </c>
      <c r="Q15" s="124"/>
    </row>
    <row r="16" spans="1:17" ht="26.25" customHeight="1" x14ac:dyDescent="0.2">
      <c r="A16" s="13"/>
      <c r="B16" s="70"/>
      <c r="C16" s="68" t="s">
        <v>787</v>
      </c>
      <c r="D16" s="73" t="s">
        <v>106</v>
      </c>
      <c r="E16" s="12">
        <v>44669</v>
      </c>
      <c r="F16" s="71" t="s">
        <v>107</v>
      </c>
      <c r="G16" s="12">
        <v>44676</v>
      </c>
      <c r="H16" s="72" t="s">
        <v>772</v>
      </c>
      <c r="I16" s="15">
        <v>40</v>
      </c>
      <c r="J16" s="15">
        <v>35</v>
      </c>
      <c r="K16" s="15">
        <v>32</v>
      </c>
      <c r="L16" s="15">
        <v>4</v>
      </c>
      <c r="M16" s="76">
        <v>11.2</v>
      </c>
      <c r="N16" s="92">
        <v>11.2</v>
      </c>
      <c r="O16" s="59">
        <v>2530</v>
      </c>
      <c r="P16" s="60">
        <f>Table2245789101123456789101112131415161718192021222324[[#This Row],[PEMBULATAN]]*O16</f>
        <v>28336</v>
      </c>
      <c r="Q16" s="125"/>
    </row>
    <row r="17" spans="1:16" ht="22.5" customHeight="1" x14ac:dyDescent="0.2">
      <c r="A17" s="118" t="s">
        <v>30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20"/>
      <c r="M17" s="74">
        <f>SUBTOTAL(109,Table2245789101123456789101112131415161718192021222324[KG VOLUME])</f>
        <v>132.54624999999999</v>
      </c>
      <c r="N17" s="63">
        <f>SUM(N3:N16)</f>
        <v>139.30674999999997</v>
      </c>
      <c r="O17" s="121">
        <f>SUM(P3:P16)</f>
        <v>352446.07749999996</v>
      </c>
      <c r="P17" s="122"/>
    </row>
    <row r="18" spans="1:16" ht="18" customHeight="1" x14ac:dyDescent="0.2">
      <c r="A18" s="81"/>
      <c r="B18" s="53" t="s">
        <v>41</v>
      </c>
      <c r="C18" s="52"/>
      <c r="D18" s="54" t="s">
        <v>42</v>
      </c>
      <c r="E18" s="81"/>
      <c r="F18" s="81"/>
      <c r="G18" s="81"/>
      <c r="H18" s="81"/>
      <c r="I18" s="81"/>
      <c r="J18" s="81"/>
      <c r="K18" s="81"/>
      <c r="L18" s="81"/>
      <c r="M18" s="82"/>
      <c r="N18" s="83" t="s">
        <v>50</v>
      </c>
      <c r="O18" s="84"/>
      <c r="P18" s="84">
        <f>O17*10%</f>
        <v>35244.607749999996</v>
      </c>
    </row>
    <row r="19" spans="1:16" ht="18" customHeight="1" thickBot="1" x14ac:dyDescent="0.25">
      <c r="A19" s="81"/>
      <c r="B19" s="53"/>
      <c r="C19" s="52"/>
      <c r="D19" s="54"/>
      <c r="E19" s="81"/>
      <c r="F19" s="81"/>
      <c r="G19" s="81"/>
      <c r="H19" s="81"/>
      <c r="I19" s="81"/>
      <c r="J19" s="81"/>
      <c r="K19" s="81"/>
      <c r="L19" s="81"/>
      <c r="M19" s="82"/>
      <c r="N19" s="85" t="s">
        <v>51</v>
      </c>
      <c r="O19" s="86"/>
      <c r="P19" s="86">
        <f>O17-P18</f>
        <v>317201.46974999993</v>
      </c>
    </row>
    <row r="20" spans="1:16" ht="18" customHeight="1" x14ac:dyDescent="0.2">
      <c r="A20" s="10"/>
      <c r="H20" s="58"/>
      <c r="N20" s="57" t="s">
        <v>56</v>
      </c>
      <c r="P20" s="64">
        <f>P19*1.1%</f>
        <v>3489.2161672499997</v>
      </c>
    </row>
    <row r="21" spans="1:16" ht="18" customHeight="1" thickBot="1" x14ac:dyDescent="0.25">
      <c r="A21" s="10"/>
      <c r="H21" s="58"/>
      <c r="N21" s="57" t="s">
        <v>52</v>
      </c>
      <c r="P21" s="66">
        <f>P19*2%</f>
        <v>6344.0293949999987</v>
      </c>
    </row>
    <row r="22" spans="1:16" ht="18" customHeight="1" x14ac:dyDescent="0.2">
      <c r="A22" s="10"/>
      <c r="H22" s="58"/>
      <c r="N22" s="61" t="s">
        <v>31</v>
      </c>
      <c r="O22" s="62"/>
      <c r="P22" s="65">
        <f>P19+P20-P21</f>
        <v>314346.65652224992</v>
      </c>
    </row>
    <row r="24" spans="1:16" x14ac:dyDescent="0.2">
      <c r="A24" s="10"/>
      <c r="H24" s="58"/>
      <c r="P24" s="66"/>
    </row>
    <row r="25" spans="1:16" x14ac:dyDescent="0.2">
      <c r="A25" s="10"/>
      <c r="H25" s="58"/>
      <c r="O25" s="55"/>
      <c r="P25" s="66"/>
    </row>
    <row r="26" spans="1:16" s="3" customFormat="1" x14ac:dyDescent="0.25">
      <c r="A26" s="10"/>
      <c r="B26" s="2"/>
      <c r="C26" s="2"/>
      <c r="E26" s="11"/>
      <c r="H26" s="58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</sheetData>
  <mergeCells count="3">
    <mergeCell ref="A17:L17"/>
    <mergeCell ref="O17:P17"/>
    <mergeCell ref="Q3:Q16"/>
  </mergeCells>
  <conditionalFormatting sqref="B3:B16">
    <cfRule type="duplicateValues" dxfId="28" priority="9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Q108"/>
  <sheetViews>
    <sheetView zoomScale="110" zoomScaleNormal="110" workbookViewId="0">
      <pane xSplit="3" ySplit="2" topLeftCell="D84" activePane="bottomRight" state="frozen"/>
      <selection pane="topRight" activeCell="B1" sqref="B1"/>
      <selection pane="bottomLeft" activeCell="A3" sqref="A3"/>
      <selection pane="bottomRight" activeCell="M9" sqref="M9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85546875" style="3" customWidth="1"/>
    <col min="7" max="7" width="7.5703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405064</v>
      </c>
      <c r="B3" s="69" t="s">
        <v>788</v>
      </c>
      <c r="C3" s="8" t="s">
        <v>789</v>
      </c>
      <c r="D3" s="71" t="s">
        <v>106</v>
      </c>
      <c r="E3" s="12">
        <v>44669</v>
      </c>
      <c r="F3" s="71" t="s">
        <v>107</v>
      </c>
      <c r="G3" s="12">
        <v>44676</v>
      </c>
      <c r="H3" s="9" t="s">
        <v>772</v>
      </c>
      <c r="I3" s="1">
        <v>51</v>
      </c>
      <c r="J3" s="1">
        <v>51</v>
      </c>
      <c r="K3" s="1">
        <v>20</v>
      </c>
      <c r="L3" s="1">
        <v>14</v>
      </c>
      <c r="M3" s="75">
        <v>13.005000000000001</v>
      </c>
      <c r="N3" s="7">
        <v>14</v>
      </c>
      <c r="O3" s="59">
        <v>2530</v>
      </c>
      <c r="P3" s="60">
        <f>Table224578910112345678910111213141516171819202122232425[[#This Row],[PEMBULATAN]]*O3</f>
        <v>35420</v>
      </c>
      <c r="Q3" s="123">
        <v>85</v>
      </c>
    </row>
    <row r="4" spans="1:17" ht="26.25" customHeight="1" x14ac:dyDescent="0.2">
      <c r="A4" s="13"/>
      <c r="B4" s="70"/>
      <c r="C4" s="68" t="s">
        <v>790</v>
      </c>
      <c r="D4" s="73" t="s">
        <v>106</v>
      </c>
      <c r="E4" s="12">
        <v>44669</v>
      </c>
      <c r="F4" s="71" t="s">
        <v>107</v>
      </c>
      <c r="G4" s="12">
        <v>44676</v>
      </c>
      <c r="H4" s="72" t="s">
        <v>772</v>
      </c>
      <c r="I4" s="15">
        <v>60</v>
      </c>
      <c r="J4" s="15">
        <v>42</v>
      </c>
      <c r="K4" s="15">
        <v>18</v>
      </c>
      <c r="L4" s="15">
        <v>7</v>
      </c>
      <c r="M4" s="76">
        <v>11.34</v>
      </c>
      <c r="N4" s="67">
        <v>12</v>
      </c>
      <c r="O4" s="59">
        <v>2530</v>
      </c>
      <c r="P4" s="60">
        <f>Table224578910112345678910111213141516171819202122232425[[#This Row],[PEMBULATAN]]*O4</f>
        <v>30360</v>
      </c>
      <c r="Q4" s="124"/>
    </row>
    <row r="5" spans="1:17" ht="26.25" customHeight="1" x14ac:dyDescent="0.2">
      <c r="A5" s="13"/>
      <c r="B5" s="70"/>
      <c r="C5" s="68" t="s">
        <v>791</v>
      </c>
      <c r="D5" s="73" t="s">
        <v>106</v>
      </c>
      <c r="E5" s="12">
        <v>44669</v>
      </c>
      <c r="F5" s="71" t="s">
        <v>107</v>
      </c>
      <c r="G5" s="12">
        <v>44676</v>
      </c>
      <c r="H5" s="72" t="s">
        <v>772</v>
      </c>
      <c r="I5" s="15">
        <v>70</v>
      </c>
      <c r="J5" s="15">
        <v>61</v>
      </c>
      <c r="K5" s="15">
        <v>22</v>
      </c>
      <c r="L5" s="15">
        <v>13</v>
      </c>
      <c r="M5" s="76">
        <v>23.484999999999999</v>
      </c>
      <c r="N5" s="92">
        <v>24</v>
      </c>
      <c r="O5" s="59">
        <v>2530</v>
      </c>
      <c r="P5" s="60">
        <f>Table224578910112345678910111213141516171819202122232425[[#This Row],[PEMBULATAN]]*O5</f>
        <v>60720</v>
      </c>
      <c r="Q5" s="124"/>
    </row>
    <row r="6" spans="1:17" ht="26.25" customHeight="1" x14ac:dyDescent="0.2">
      <c r="A6" s="13"/>
      <c r="B6" s="70"/>
      <c r="C6" s="68" t="s">
        <v>792</v>
      </c>
      <c r="D6" s="73" t="s">
        <v>106</v>
      </c>
      <c r="E6" s="12">
        <v>44669</v>
      </c>
      <c r="F6" s="71" t="s">
        <v>107</v>
      </c>
      <c r="G6" s="12">
        <v>44676</v>
      </c>
      <c r="H6" s="72" t="s">
        <v>772</v>
      </c>
      <c r="I6" s="15">
        <v>75</v>
      </c>
      <c r="J6" s="15">
        <v>63</v>
      </c>
      <c r="K6" s="15">
        <v>20</v>
      </c>
      <c r="L6" s="15">
        <v>15</v>
      </c>
      <c r="M6" s="76">
        <v>23.625</v>
      </c>
      <c r="N6" s="92">
        <v>24</v>
      </c>
      <c r="O6" s="59">
        <v>2530</v>
      </c>
      <c r="P6" s="60">
        <f>Table224578910112345678910111213141516171819202122232425[[#This Row],[PEMBULATAN]]*O6</f>
        <v>60720</v>
      </c>
      <c r="Q6" s="124"/>
    </row>
    <row r="7" spans="1:17" ht="26.25" customHeight="1" x14ac:dyDescent="0.2">
      <c r="A7" s="13"/>
      <c r="B7" s="70"/>
      <c r="C7" s="68" t="s">
        <v>793</v>
      </c>
      <c r="D7" s="73" t="s">
        <v>106</v>
      </c>
      <c r="E7" s="12">
        <v>44669</v>
      </c>
      <c r="F7" s="71" t="s">
        <v>107</v>
      </c>
      <c r="G7" s="12">
        <v>44676</v>
      </c>
      <c r="H7" s="72" t="s">
        <v>772</v>
      </c>
      <c r="I7" s="15">
        <v>65</v>
      </c>
      <c r="J7" s="15">
        <v>60</v>
      </c>
      <c r="K7" s="15">
        <v>30</v>
      </c>
      <c r="L7" s="15">
        <v>9</v>
      </c>
      <c r="M7" s="76">
        <v>29.25</v>
      </c>
      <c r="N7" s="92">
        <v>29.25</v>
      </c>
      <c r="O7" s="59">
        <v>2530</v>
      </c>
      <c r="P7" s="60">
        <f>Table224578910112345678910111213141516171819202122232425[[#This Row],[PEMBULATAN]]*O7</f>
        <v>74002.5</v>
      </c>
      <c r="Q7" s="124"/>
    </row>
    <row r="8" spans="1:17" ht="26.25" customHeight="1" x14ac:dyDescent="0.2">
      <c r="A8" s="13"/>
      <c r="B8" s="70"/>
      <c r="C8" s="68" t="s">
        <v>794</v>
      </c>
      <c r="D8" s="73" t="s">
        <v>106</v>
      </c>
      <c r="E8" s="12">
        <v>44669</v>
      </c>
      <c r="F8" s="71" t="s">
        <v>107</v>
      </c>
      <c r="G8" s="12">
        <v>44676</v>
      </c>
      <c r="H8" s="72" t="s">
        <v>772</v>
      </c>
      <c r="I8" s="15">
        <v>75</v>
      </c>
      <c r="J8" s="15">
        <v>61</v>
      </c>
      <c r="K8" s="15">
        <v>22</v>
      </c>
      <c r="L8" s="15">
        <v>16</v>
      </c>
      <c r="M8" s="76">
        <v>25.162500000000001</v>
      </c>
      <c r="N8" s="92">
        <v>25.162500000000001</v>
      </c>
      <c r="O8" s="59">
        <v>2530</v>
      </c>
      <c r="P8" s="60">
        <f>Table224578910112345678910111213141516171819202122232425[[#This Row],[PEMBULATAN]]*O8</f>
        <v>63661.125</v>
      </c>
      <c r="Q8" s="124"/>
    </row>
    <row r="9" spans="1:17" ht="26.25" customHeight="1" x14ac:dyDescent="0.2">
      <c r="A9" s="13"/>
      <c r="B9" s="70"/>
      <c r="C9" s="68" t="s">
        <v>795</v>
      </c>
      <c r="D9" s="73" t="s">
        <v>106</v>
      </c>
      <c r="E9" s="12">
        <v>44669</v>
      </c>
      <c r="F9" s="71" t="s">
        <v>107</v>
      </c>
      <c r="G9" s="12">
        <v>44676</v>
      </c>
      <c r="H9" s="72" t="s">
        <v>772</v>
      </c>
      <c r="I9" s="15">
        <v>50</v>
      </c>
      <c r="J9" s="15">
        <v>40</v>
      </c>
      <c r="K9" s="15">
        <v>19</v>
      </c>
      <c r="L9" s="15">
        <v>1</v>
      </c>
      <c r="M9" s="76">
        <v>9.5</v>
      </c>
      <c r="N9" s="92">
        <v>10</v>
      </c>
      <c r="O9" s="59">
        <v>2530</v>
      </c>
      <c r="P9" s="60">
        <f>Table224578910112345678910111213141516171819202122232425[[#This Row],[PEMBULATAN]]*O9</f>
        <v>25300</v>
      </c>
      <c r="Q9" s="124"/>
    </row>
    <row r="10" spans="1:17" ht="26.25" customHeight="1" x14ac:dyDescent="0.2">
      <c r="A10" s="13"/>
      <c r="B10" s="70"/>
      <c r="C10" s="68" t="s">
        <v>796</v>
      </c>
      <c r="D10" s="73" t="s">
        <v>106</v>
      </c>
      <c r="E10" s="12">
        <v>44669</v>
      </c>
      <c r="F10" s="71" t="s">
        <v>107</v>
      </c>
      <c r="G10" s="12">
        <v>44676</v>
      </c>
      <c r="H10" s="72" t="s">
        <v>772</v>
      </c>
      <c r="I10" s="15">
        <v>82</v>
      </c>
      <c r="J10" s="15">
        <v>30</v>
      </c>
      <c r="K10" s="15">
        <v>30</v>
      </c>
      <c r="L10" s="15">
        <v>9</v>
      </c>
      <c r="M10" s="76">
        <v>18.45</v>
      </c>
      <c r="N10" s="92">
        <v>19</v>
      </c>
      <c r="O10" s="59">
        <v>2530</v>
      </c>
      <c r="P10" s="60">
        <f>Table224578910112345678910111213141516171819202122232425[[#This Row],[PEMBULATAN]]*O10</f>
        <v>48070</v>
      </c>
      <c r="Q10" s="124"/>
    </row>
    <row r="11" spans="1:17" ht="26.25" customHeight="1" x14ac:dyDescent="0.2">
      <c r="A11" s="13"/>
      <c r="B11" s="70"/>
      <c r="C11" s="68" t="s">
        <v>797</v>
      </c>
      <c r="D11" s="73" t="s">
        <v>106</v>
      </c>
      <c r="E11" s="12">
        <v>44669</v>
      </c>
      <c r="F11" s="71" t="s">
        <v>107</v>
      </c>
      <c r="G11" s="12">
        <v>44676</v>
      </c>
      <c r="H11" s="72" t="s">
        <v>772</v>
      </c>
      <c r="I11" s="15">
        <v>81</v>
      </c>
      <c r="J11" s="15">
        <v>62</v>
      </c>
      <c r="K11" s="15">
        <v>33</v>
      </c>
      <c r="L11" s="15">
        <v>13</v>
      </c>
      <c r="M11" s="76">
        <v>41.4315</v>
      </c>
      <c r="N11" s="92">
        <v>42</v>
      </c>
      <c r="O11" s="59">
        <v>2530</v>
      </c>
      <c r="P11" s="60">
        <f>Table224578910112345678910111213141516171819202122232425[[#This Row],[PEMBULATAN]]*O11</f>
        <v>106260</v>
      </c>
      <c r="Q11" s="124"/>
    </row>
    <row r="12" spans="1:17" ht="26.25" customHeight="1" x14ac:dyDescent="0.2">
      <c r="A12" s="13"/>
      <c r="B12" s="70"/>
      <c r="C12" s="68" t="s">
        <v>798</v>
      </c>
      <c r="D12" s="73" t="s">
        <v>106</v>
      </c>
      <c r="E12" s="12">
        <v>44669</v>
      </c>
      <c r="F12" s="71" t="s">
        <v>107</v>
      </c>
      <c r="G12" s="12">
        <v>44676</v>
      </c>
      <c r="H12" s="72" t="s">
        <v>772</v>
      </c>
      <c r="I12" s="15">
        <v>80</v>
      </c>
      <c r="J12" s="15">
        <v>61</v>
      </c>
      <c r="K12" s="15">
        <v>22</v>
      </c>
      <c r="L12" s="15">
        <v>6</v>
      </c>
      <c r="M12" s="76">
        <v>26.84</v>
      </c>
      <c r="N12" s="92">
        <v>27</v>
      </c>
      <c r="O12" s="59">
        <v>2530</v>
      </c>
      <c r="P12" s="60">
        <f>Table224578910112345678910111213141516171819202122232425[[#This Row],[PEMBULATAN]]*O12</f>
        <v>68310</v>
      </c>
      <c r="Q12" s="124"/>
    </row>
    <row r="13" spans="1:17" ht="26.25" customHeight="1" x14ac:dyDescent="0.2">
      <c r="A13" s="13"/>
      <c r="B13" s="70"/>
      <c r="C13" s="68" t="s">
        <v>799</v>
      </c>
      <c r="D13" s="73" t="s">
        <v>106</v>
      </c>
      <c r="E13" s="12">
        <v>44669</v>
      </c>
      <c r="F13" s="71" t="s">
        <v>107</v>
      </c>
      <c r="G13" s="12">
        <v>44676</v>
      </c>
      <c r="H13" s="72" t="s">
        <v>772</v>
      </c>
      <c r="I13" s="15">
        <v>80</v>
      </c>
      <c r="J13" s="15">
        <v>67</v>
      </c>
      <c r="K13" s="15">
        <v>30</v>
      </c>
      <c r="L13" s="15">
        <v>16</v>
      </c>
      <c r="M13" s="76">
        <v>40.200000000000003</v>
      </c>
      <c r="N13" s="92">
        <v>40.200000000000003</v>
      </c>
      <c r="O13" s="59">
        <v>2530</v>
      </c>
      <c r="P13" s="60">
        <f>Table224578910112345678910111213141516171819202122232425[[#This Row],[PEMBULATAN]]*O13</f>
        <v>101706</v>
      </c>
      <c r="Q13" s="124"/>
    </row>
    <row r="14" spans="1:17" ht="26.25" customHeight="1" x14ac:dyDescent="0.2">
      <c r="A14" s="13"/>
      <c r="B14" s="70"/>
      <c r="C14" s="68" t="s">
        <v>800</v>
      </c>
      <c r="D14" s="73" t="s">
        <v>106</v>
      </c>
      <c r="E14" s="12">
        <v>44669</v>
      </c>
      <c r="F14" s="71" t="s">
        <v>107</v>
      </c>
      <c r="G14" s="12">
        <v>44676</v>
      </c>
      <c r="H14" s="72" t="s">
        <v>772</v>
      </c>
      <c r="I14" s="15">
        <v>55</v>
      </c>
      <c r="J14" s="15">
        <v>55</v>
      </c>
      <c r="K14" s="15">
        <v>17</v>
      </c>
      <c r="L14" s="15">
        <v>5</v>
      </c>
      <c r="M14" s="76">
        <v>12.856249999999999</v>
      </c>
      <c r="N14" s="92">
        <v>13</v>
      </c>
      <c r="O14" s="59">
        <v>2530</v>
      </c>
      <c r="P14" s="60">
        <f>Table224578910112345678910111213141516171819202122232425[[#This Row],[PEMBULATAN]]*O14</f>
        <v>32890</v>
      </c>
      <c r="Q14" s="124"/>
    </row>
    <row r="15" spans="1:17" ht="26.25" customHeight="1" x14ac:dyDescent="0.2">
      <c r="A15" s="13"/>
      <c r="B15" s="70"/>
      <c r="C15" s="68" t="s">
        <v>801</v>
      </c>
      <c r="D15" s="73" t="s">
        <v>106</v>
      </c>
      <c r="E15" s="12">
        <v>44669</v>
      </c>
      <c r="F15" s="71" t="s">
        <v>107</v>
      </c>
      <c r="G15" s="12">
        <v>44676</v>
      </c>
      <c r="H15" s="72" t="s">
        <v>772</v>
      </c>
      <c r="I15" s="15">
        <v>40</v>
      </c>
      <c r="J15" s="15">
        <v>30</v>
      </c>
      <c r="K15" s="15">
        <v>9</v>
      </c>
      <c r="L15" s="15">
        <v>1</v>
      </c>
      <c r="M15" s="76">
        <v>2.7</v>
      </c>
      <c r="N15" s="92">
        <v>3</v>
      </c>
      <c r="O15" s="59">
        <v>2530</v>
      </c>
      <c r="P15" s="60">
        <f>Table224578910112345678910111213141516171819202122232425[[#This Row],[PEMBULATAN]]*O15</f>
        <v>7590</v>
      </c>
      <c r="Q15" s="124"/>
    </row>
    <row r="16" spans="1:17" ht="26.25" customHeight="1" x14ac:dyDescent="0.2">
      <c r="A16" s="13"/>
      <c r="B16" s="70"/>
      <c r="C16" s="68" t="s">
        <v>802</v>
      </c>
      <c r="D16" s="73" t="s">
        <v>106</v>
      </c>
      <c r="E16" s="12">
        <v>44669</v>
      </c>
      <c r="F16" s="71" t="s">
        <v>107</v>
      </c>
      <c r="G16" s="12">
        <v>44676</v>
      </c>
      <c r="H16" s="72" t="s">
        <v>772</v>
      </c>
      <c r="I16" s="15">
        <v>110</v>
      </c>
      <c r="J16" s="15">
        <v>15</v>
      </c>
      <c r="K16" s="15">
        <v>15</v>
      </c>
      <c r="L16" s="15">
        <v>2</v>
      </c>
      <c r="M16" s="76">
        <v>6.1875</v>
      </c>
      <c r="N16" s="92">
        <v>6.1875</v>
      </c>
      <c r="O16" s="59">
        <v>2530</v>
      </c>
      <c r="P16" s="60">
        <f>Table224578910112345678910111213141516171819202122232425[[#This Row],[PEMBULATAN]]*O16</f>
        <v>15654.375</v>
      </c>
      <c r="Q16" s="124"/>
    </row>
    <row r="17" spans="1:17" ht="26.25" customHeight="1" x14ac:dyDescent="0.2">
      <c r="A17" s="13"/>
      <c r="B17" s="70"/>
      <c r="C17" s="68" t="s">
        <v>803</v>
      </c>
      <c r="D17" s="73" t="s">
        <v>106</v>
      </c>
      <c r="E17" s="12">
        <v>44669</v>
      </c>
      <c r="F17" s="71" t="s">
        <v>107</v>
      </c>
      <c r="G17" s="12">
        <v>44676</v>
      </c>
      <c r="H17" s="72" t="s">
        <v>772</v>
      </c>
      <c r="I17" s="15">
        <v>120</v>
      </c>
      <c r="J17" s="15">
        <v>63</v>
      </c>
      <c r="K17" s="15">
        <v>30</v>
      </c>
      <c r="L17" s="15">
        <v>25</v>
      </c>
      <c r="M17" s="76">
        <v>56.7</v>
      </c>
      <c r="N17" s="92">
        <v>57</v>
      </c>
      <c r="O17" s="59">
        <v>2530</v>
      </c>
      <c r="P17" s="60">
        <f>Table224578910112345678910111213141516171819202122232425[[#This Row],[PEMBULATAN]]*O17</f>
        <v>144210</v>
      </c>
      <c r="Q17" s="124"/>
    </row>
    <row r="18" spans="1:17" ht="26.25" customHeight="1" x14ac:dyDescent="0.2">
      <c r="A18" s="13"/>
      <c r="B18" s="70"/>
      <c r="C18" s="68" t="s">
        <v>804</v>
      </c>
      <c r="D18" s="73" t="s">
        <v>106</v>
      </c>
      <c r="E18" s="12">
        <v>44669</v>
      </c>
      <c r="F18" s="71" t="s">
        <v>107</v>
      </c>
      <c r="G18" s="12">
        <v>44676</v>
      </c>
      <c r="H18" s="72" t="s">
        <v>772</v>
      </c>
      <c r="I18" s="15">
        <v>54</v>
      </c>
      <c r="J18" s="15">
        <v>10</v>
      </c>
      <c r="K18" s="15">
        <v>10</v>
      </c>
      <c r="L18" s="15">
        <v>1</v>
      </c>
      <c r="M18" s="76">
        <v>1.35</v>
      </c>
      <c r="N18" s="92">
        <v>2</v>
      </c>
      <c r="O18" s="59">
        <v>2530</v>
      </c>
      <c r="P18" s="60">
        <f>Table224578910112345678910111213141516171819202122232425[[#This Row],[PEMBULATAN]]*O18</f>
        <v>5060</v>
      </c>
      <c r="Q18" s="124"/>
    </row>
    <row r="19" spans="1:17" ht="26.25" customHeight="1" x14ac:dyDescent="0.2">
      <c r="A19" s="13"/>
      <c r="B19" s="70"/>
      <c r="C19" s="68" t="s">
        <v>805</v>
      </c>
      <c r="D19" s="73" t="s">
        <v>106</v>
      </c>
      <c r="E19" s="12">
        <v>44669</v>
      </c>
      <c r="F19" s="71" t="s">
        <v>107</v>
      </c>
      <c r="G19" s="12">
        <v>44676</v>
      </c>
      <c r="H19" s="72" t="s">
        <v>772</v>
      </c>
      <c r="I19" s="15">
        <v>60</v>
      </c>
      <c r="J19" s="15">
        <v>37</v>
      </c>
      <c r="K19" s="15">
        <v>10</v>
      </c>
      <c r="L19" s="15">
        <v>2</v>
      </c>
      <c r="M19" s="76">
        <v>5.55</v>
      </c>
      <c r="N19" s="92">
        <v>6</v>
      </c>
      <c r="O19" s="59">
        <v>2530</v>
      </c>
      <c r="P19" s="60">
        <f>Table224578910112345678910111213141516171819202122232425[[#This Row],[PEMBULATAN]]*O19</f>
        <v>15180</v>
      </c>
      <c r="Q19" s="124"/>
    </row>
    <row r="20" spans="1:17" ht="26.25" customHeight="1" x14ac:dyDescent="0.2">
      <c r="A20" s="13"/>
      <c r="B20" s="70"/>
      <c r="C20" s="68" t="s">
        <v>806</v>
      </c>
      <c r="D20" s="73" t="s">
        <v>106</v>
      </c>
      <c r="E20" s="12">
        <v>44669</v>
      </c>
      <c r="F20" s="71" t="s">
        <v>107</v>
      </c>
      <c r="G20" s="12">
        <v>44676</v>
      </c>
      <c r="H20" s="72" t="s">
        <v>772</v>
      </c>
      <c r="I20" s="15">
        <v>60</v>
      </c>
      <c r="J20" s="15">
        <v>40</v>
      </c>
      <c r="K20" s="15">
        <v>10</v>
      </c>
      <c r="L20" s="15">
        <v>2</v>
      </c>
      <c r="M20" s="76">
        <v>6</v>
      </c>
      <c r="N20" s="92">
        <v>6</v>
      </c>
      <c r="O20" s="59">
        <v>2530</v>
      </c>
      <c r="P20" s="60">
        <f>Table224578910112345678910111213141516171819202122232425[[#This Row],[PEMBULATAN]]*O20</f>
        <v>15180</v>
      </c>
      <c r="Q20" s="124"/>
    </row>
    <row r="21" spans="1:17" ht="26.25" customHeight="1" x14ac:dyDescent="0.2">
      <c r="A21" s="13"/>
      <c r="B21" s="70"/>
      <c r="C21" s="68" t="s">
        <v>807</v>
      </c>
      <c r="D21" s="73" t="s">
        <v>106</v>
      </c>
      <c r="E21" s="12">
        <v>44669</v>
      </c>
      <c r="F21" s="71" t="s">
        <v>107</v>
      </c>
      <c r="G21" s="12">
        <v>44676</v>
      </c>
      <c r="H21" s="72" t="s">
        <v>772</v>
      </c>
      <c r="I21" s="15">
        <v>61</v>
      </c>
      <c r="J21" s="15">
        <v>42</v>
      </c>
      <c r="K21" s="15">
        <v>10</v>
      </c>
      <c r="L21" s="15">
        <v>3</v>
      </c>
      <c r="M21" s="76">
        <v>6.4050000000000002</v>
      </c>
      <c r="N21" s="92">
        <v>7</v>
      </c>
      <c r="O21" s="59">
        <v>2530</v>
      </c>
      <c r="P21" s="60">
        <f>Table224578910112345678910111213141516171819202122232425[[#This Row],[PEMBULATAN]]*O21</f>
        <v>17710</v>
      </c>
      <c r="Q21" s="124"/>
    </row>
    <row r="22" spans="1:17" ht="26.25" customHeight="1" x14ac:dyDescent="0.2">
      <c r="A22" s="13"/>
      <c r="B22" s="70"/>
      <c r="C22" s="68" t="s">
        <v>808</v>
      </c>
      <c r="D22" s="73" t="s">
        <v>106</v>
      </c>
      <c r="E22" s="12">
        <v>44669</v>
      </c>
      <c r="F22" s="71" t="s">
        <v>107</v>
      </c>
      <c r="G22" s="12">
        <v>44676</v>
      </c>
      <c r="H22" s="72" t="s">
        <v>772</v>
      </c>
      <c r="I22" s="15">
        <v>35</v>
      </c>
      <c r="J22" s="15">
        <v>33</v>
      </c>
      <c r="K22" s="15">
        <v>10</v>
      </c>
      <c r="L22" s="15">
        <v>1</v>
      </c>
      <c r="M22" s="76">
        <v>2.8875000000000002</v>
      </c>
      <c r="N22" s="92">
        <v>3</v>
      </c>
      <c r="O22" s="59">
        <v>2530</v>
      </c>
      <c r="P22" s="60">
        <f>Table224578910112345678910111213141516171819202122232425[[#This Row],[PEMBULATAN]]*O22</f>
        <v>7590</v>
      </c>
      <c r="Q22" s="124"/>
    </row>
    <row r="23" spans="1:17" ht="26.25" customHeight="1" x14ac:dyDescent="0.2">
      <c r="A23" s="13"/>
      <c r="B23" s="70"/>
      <c r="C23" s="68" t="s">
        <v>809</v>
      </c>
      <c r="D23" s="73" t="s">
        <v>106</v>
      </c>
      <c r="E23" s="12">
        <v>44669</v>
      </c>
      <c r="F23" s="71" t="s">
        <v>107</v>
      </c>
      <c r="G23" s="12">
        <v>44676</v>
      </c>
      <c r="H23" s="72" t="s">
        <v>772</v>
      </c>
      <c r="I23" s="15">
        <v>50</v>
      </c>
      <c r="J23" s="15">
        <v>18</v>
      </c>
      <c r="K23" s="15">
        <v>11</v>
      </c>
      <c r="L23" s="15">
        <v>1</v>
      </c>
      <c r="M23" s="76">
        <v>2.4750000000000001</v>
      </c>
      <c r="N23" s="92">
        <v>3</v>
      </c>
      <c r="O23" s="59">
        <v>2530</v>
      </c>
      <c r="P23" s="60">
        <f>Table224578910112345678910111213141516171819202122232425[[#This Row],[PEMBULATAN]]*O23</f>
        <v>7590</v>
      </c>
      <c r="Q23" s="124"/>
    </row>
    <row r="24" spans="1:17" ht="26.25" customHeight="1" x14ac:dyDescent="0.2">
      <c r="A24" s="13"/>
      <c r="B24" s="70"/>
      <c r="C24" s="68" t="s">
        <v>810</v>
      </c>
      <c r="D24" s="73" t="s">
        <v>106</v>
      </c>
      <c r="E24" s="12">
        <v>44669</v>
      </c>
      <c r="F24" s="71" t="s">
        <v>107</v>
      </c>
      <c r="G24" s="12">
        <v>44676</v>
      </c>
      <c r="H24" s="72" t="s">
        <v>772</v>
      </c>
      <c r="I24" s="15">
        <v>60</v>
      </c>
      <c r="J24" s="15">
        <v>35</v>
      </c>
      <c r="K24" s="15">
        <v>11</v>
      </c>
      <c r="L24" s="15">
        <v>1</v>
      </c>
      <c r="M24" s="76">
        <v>5.7750000000000004</v>
      </c>
      <c r="N24" s="92">
        <v>6</v>
      </c>
      <c r="O24" s="59">
        <v>2530</v>
      </c>
      <c r="P24" s="60">
        <f>Table224578910112345678910111213141516171819202122232425[[#This Row],[PEMBULATAN]]*O24</f>
        <v>15180</v>
      </c>
      <c r="Q24" s="124"/>
    </row>
    <row r="25" spans="1:17" ht="26.25" customHeight="1" x14ac:dyDescent="0.2">
      <c r="A25" s="13"/>
      <c r="B25" s="70"/>
      <c r="C25" s="68" t="s">
        <v>811</v>
      </c>
      <c r="D25" s="73" t="s">
        <v>106</v>
      </c>
      <c r="E25" s="12">
        <v>44669</v>
      </c>
      <c r="F25" s="71" t="s">
        <v>107</v>
      </c>
      <c r="G25" s="12">
        <v>44676</v>
      </c>
      <c r="H25" s="72" t="s">
        <v>772</v>
      </c>
      <c r="I25" s="15">
        <v>60</v>
      </c>
      <c r="J25" s="15">
        <v>48</v>
      </c>
      <c r="K25" s="15">
        <v>20</v>
      </c>
      <c r="L25" s="15">
        <v>5</v>
      </c>
      <c r="M25" s="76">
        <v>14.4</v>
      </c>
      <c r="N25" s="92">
        <v>15</v>
      </c>
      <c r="O25" s="59">
        <v>2530</v>
      </c>
      <c r="P25" s="60">
        <f>Table224578910112345678910111213141516171819202122232425[[#This Row],[PEMBULATAN]]*O25</f>
        <v>37950</v>
      </c>
      <c r="Q25" s="124"/>
    </row>
    <row r="26" spans="1:17" ht="26.25" customHeight="1" x14ac:dyDescent="0.2">
      <c r="A26" s="13"/>
      <c r="B26" s="70"/>
      <c r="C26" s="68" t="s">
        <v>812</v>
      </c>
      <c r="D26" s="73" t="s">
        <v>106</v>
      </c>
      <c r="E26" s="12">
        <v>44669</v>
      </c>
      <c r="F26" s="71" t="s">
        <v>107</v>
      </c>
      <c r="G26" s="12">
        <v>44676</v>
      </c>
      <c r="H26" s="72" t="s">
        <v>772</v>
      </c>
      <c r="I26" s="15">
        <v>50</v>
      </c>
      <c r="J26" s="15">
        <v>35</v>
      </c>
      <c r="K26" s="15">
        <v>20</v>
      </c>
      <c r="L26" s="15">
        <v>2</v>
      </c>
      <c r="M26" s="76">
        <v>8.75</v>
      </c>
      <c r="N26" s="92">
        <v>9</v>
      </c>
      <c r="O26" s="59">
        <v>2530</v>
      </c>
      <c r="P26" s="60">
        <f>Table224578910112345678910111213141516171819202122232425[[#This Row],[PEMBULATAN]]*O26</f>
        <v>22770</v>
      </c>
      <c r="Q26" s="124"/>
    </row>
    <row r="27" spans="1:17" ht="26.25" customHeight="1" x14ac:dyDescent="0.2">
      <c r="A27" s="13"/>
      <c r="B27" s="70"/>
      <c r="C27" s="68" t="s">
        <v>813</v>
      </c>
      <c r="D27" s="73" t="s">
        <v>106</v>
      </c>
      <c r="E27" s="12">
        <v>44669</v>
      </c>
      <c r="F27" s="71" t="s">
        <v>107</v>
      </c>
      <c r="G27" s="12">
        <v>44676</v>
      </c>
      <c r="H27" s="72" t="s">
        <v>772</v>
      </c>
      <c r="I27" s="15">
        <v>60</v>
      </c>
      <c r="J27" s="15">
        <v>56</v>
      </c>
      <c r="K27" s="15">
        <v>30</v>
      </c>
      <c r="L27" s="15">
        <v>13</v>
      </c>
      <c r="M27" s="76">
        <v>25.2</v>
      </c>
      <c r="N27" s="92">
        <v>25.2</v>
      </c>
      <c r="O27" s="59">
        <v>2530</v>
      </c>
      <c r="P27" s="60">
        <f>Table224578910112345678910111213141516171819202122232425[[#This Row],[PEMBULATAN]]*O27</f>
        <v>63756</v>
      </c>
      <c r="Q27" s="124"/>
    </row>
    <row r="28" spans="1:17" ht="26.25" customHeight="1" x14ac:dyDescent="0.2">
      <c r="A28" s="13"/>
      <c r="B28" s="70"/>
      <c r="C28" s="68" t="s">
        <v>814</v>
      </c>
      <c r="D28" s="73" t="s">
        <v>106</v>
      </c>
      <c r="E28" s="12">
        <v>44669</v>
      </c>
      <c r="F28" s="71" t="s">
        <v>107</v>
      </c>
      <c r="G28" s="12">
        <v>44676</v>
      </c>
      <c r="H28" s="72" t="s">
        <v>772</v>
      </c>
      <c r="I28" s="15">
        <v>71</v>
      </c>
      <c r="J28" s="15">
        <v>65</v>
      </c>
      <c r="K28" s="15">
        <v>34</v>
      </c>
      <c r="L28" s="15">
        <v>6</v>
      </c>
      <c r="M28" s="76">
        <v>39.227499999999999</v>
      </c>
      <c r="N28" s="92">
        <v>39.227499999999999</v>
      </c>
      <c r="O28" s="59">
        <v>2530</v>
      </c>
      <c r="P28" s="60">
        <f>Table224578910112345678910111213141516171819202122232425[[#This Row],[PEMBULATAN]]*O28</f>
        <v>99245.574999999997</v>
      </c>
      <c r="Q28" s="124"/>
    </row>
    <row r="29" spans="1:17" ht="26.25" customHeight="1" x14ac:dyDescent="0.2">
      <c r="A29" s="13"/>
      <c r="B29" s="70"/>
      <c r="C29" s="68" t="s">
        <v>815</v>
      </c>
      <c r="D29" s="73" t="s">
        <v>106</v>
      </c>
      <c r="E29" s="12">
        <v>44669</v>
      </c>
      <c r="F29" s="71" t="s">
        <v>107</v>
      </c>
      <c r="G29" s="12">
        <v>44676</v>
      </c>
      <c r="H29" s="72" t="s">
        <v>772</v>
      </c>
      <c r="I29" s="15">
        <v>70</v>
      </c>
      <c r="J29" s="15">
        <v>42</v>
      </c>
      <c r="K29" s="15">
        <v>28</v>
      </c>
      <c r="L29" s="15">
        <v>5</v>
      </c>
      <c r="M29" s="76">
        <v>20.58</v>
      </c>
      <c r="N29" s="92">
        <v>21</v>
      </c>
      <c r="O29" s="59">
        <v>2530</v>
      </c>
      <c r="P29" s="60">
        <f>Table224578910112345678910111213141516171819202122232425[[#This Row],[PEMBULATAN]]*O29</f>
        <v>53130</v>
      </c>
      <c r="Q29" s="124"/>
    </row>
    <row r="30" spans="1:17" ht="26.25" customHeight="1" x14ac:dyDescent="0.2">
      <c r="A30" s="13"/>
      <c r="B30" s="70"/>
      <c r="C30" s="68" t="s">
        <v>816</v>
      </c>
      <c r="D30" s="73" t="s">
        <v>106</v>
      </c>
      <c r="E30" s="12">
        <v>44669</v>
      </c>
      <c r="F30" s="71" t="s">
        <v>107</v>
      </c>
      <c r="G30" s="12">
        <v>44676</v>
      </c>
      <c r="H30" s="72" t="s">
        <v>772</v>
      </c>
      <c r="I30" s="15">
        <v>91</v>
      </c>
      <c r="J30" s="15">
        <v>72</v>
      </c>
      <c r="K30" s="15">
        <v>30</v>
      </c>
      <c r="L30" s="15">
        <v>11</v>
      </c>
      <c r="M30" s="76">
        <v>49.14</v>
      </c>
      <c r="N30" s="92">
        <v>49.14</v>
      </c>
      <c r="O30" s="59">
        <v>2530</v>
      </c>
      <c r="P30" s="60">
        <f>Table224578910112345678910111213141516171819202122232425[[#This Row],[PEMBULATAN]]*O30</f>
        <v>124324.2</v>
      </c>
      <c r="Q30" s="124"/>
    </row>
    <row r="31" spans="1:17" ht="26.25" customHeight="1" x14ac:dyDescent="0.2">
      <c r="A31" s="13"/>
      <c r="B31" s="70"/>
      <c r="C31" s="68" t="s">
        <v>817</v>
      </c>
      <c r="D31" s="73" t="s">
        <v>106</v>
      </c>
      <c r="E31" s="12">
        <v>44669</v>
      </c>
      <c r="F31" s="71" t="s">
        <v>107</v>
      </c>
      <c r="G31" s="12">
        <v>44676</v>
      </c>
      <c r="H31" s="72" t="s">
        <v>772</v>
      </c>
      <c r="I31" s="15">
        <v>65</v>
      </c>
      <c r="J31" s="15">
        <v>63</v>
      </c>
      <c r="K31" s="15">
        <v>20</v>
      </c>
      <c r="L31" s="15">
        <v>9</v>
      </c>
      <c r="M31" s="76">
        <v>20.475000000000001</v>
      </c>
      <c r="N31" s="92">
        <v>21</v>
      </c>
      <c r="O31" s="59">
        <v>2530</v>
      </c>
      <c r="P31" s="60">
        <f>Table224578910112345678910111213141516171819202122232425[[#This Row],[PEMBULATAN]]*O31</f>
        <v>53130</v>
      </c>
      <c r="Q31" s="124"/>
    </row>
    <row r="32" spans="1:17" ht="26.25" customHeight="1" x14ac:dyDescent="0.2">
      <c r="A32" s="13"/>
      <c r="B32" s="70"/>
      <c r="C32" s="68" t="s">
        <v>818</v>
      </c>
      <c r="D32" s="73" t="s">
        <v>106</v>
      </c>
      <c r="E32" s="12">
        <v>44669</v>
      </c>
      <c r="F32" s="71" t="s">
        <v>107</v>
      </c>
      <c r="G32" s="12">
        <v>44676</v>
      </c>
      <c r="H32" s="72" t="s">
        <v>772</v>
      </c>
      <c r="I32" s="15">
        <v>70</v>
      </c>
      <c r="J32" s="15">
        <v>63</v>
      </c>
      <c r="K32" s="15">
        <v>16</v>
      </c>
      <c r="L32" s="15">
        <v>13</v>
      </c>
      <c r="M32" s="76">
        <v>17.64</v>
      </c>
      <c r="N32" s="92">
        <v>18</v>
      </c>
      <c r="O32" s="59">
        <v>2530</v>
      </c>
      <c r="P32" s="60">
        <f>Table224578910112345678910111213141516171819202122232425[[#This Row],[PEMBULATAN]]*O32</f>
        <v>45540</v>
      </c>
      <c r="Q32" s="124"/>
    </row>
    <row r="33" spans="1:17" ht="26.25" customHeight="1" x14ac:dyDescent="0.2">
      <c r="A33" s="13"/>
      <c r="B33" s="70"/>
      <c r="C33" s="68" t="s">
        <v>819</v>
      </c>
      <c r="D33" s="73" t="s">
        <v>106</v>
      </c>
      <c r="E33" s="12">
        <v>44669</v>
      </c>
      <c r="F33" s="71" t="s">
        <v>107</v>
      </c>
      <c r="G33" s="12">
        <v>44676</v>
      </c>
      <c r="H33" s="72" t="s">
        <v>772</v>
      </c>
      <c r="I33" s="15">
        <v>91</v>
      </c>
      <c r="J33" s="15">
        <v>62</v>
      </c>
      <c r="K33" s="15">
        <v>28</v>
      </c>
      <c r="L33" s="15">
        <v>7</v>
      </c>
      <c r="M33" s="76">
        <v>39.494</v>
      </c>
      <c r="N33" s="92">
        <v>40</v>
      </c>
      <c r="O33" s="59">
        <v>2530</v>
      </c>
      <c r="P33" s="60">
        <f>Table224578910112345678910111213141516171819202122232425[[#This Row],[PEMBULATAN]]*O33</f>
        <v>101200</v>
      </c>
      <c r="Q33" s="124"/>
    </row>
    <row r="34" spans="1:17" ht="26.25" customHeight="1" x14ac:dyDescent="0.2">
      <c r="A34" s="13"/>
      <c r="B34" s="70"/>
      <c r="C34" s="68" t="s">
        <v>820</v>
      </c>
      <c r="D34" s="73" t="s">
        <v>106</v>
      </c>
      <c r="E34" s="12">
        <v>44669</v>
      </c>
      <c r="F34" s="71" t="s">
        <v>107</v>
      </c>
      <c r="G34" s="12">
        <v>44676</v>
      </c>
      <c r="H34" s="72" t="s">
        <v>772</v>
      </c>
      <c r="I34" s="15">
        <v>93</v>
      </c>
      <c r="J34" s="15">
        <v>62</v>
      </c>
      <c r="K34" s="15">
        <v>30</v>
      </c>
      <c r="L34" s="15">
        <v>23</v>
      </c>
      <c r="M34" s="76">
        <v>43.244999999999997</v>
      </c>
      <c r="N34" s="92">
        <v>43.244999999999997</v>
      </c>
      <c r="O34" s="59">
        <v>2530</v>
      </c>
      <c r="P34" s="60">
        <f>Table224578910112345678910111213141516171819202122232425[[#This Row],[PEMBULATAN]]*O34</f>
        <v>109409.84999999999</v>
      </c>
      <c r="Q34" s="124"/>
    </row>
    <row r="35" spans="1:17" ht="26.25" customHeight="1" x14ac:dyDescent="0.2">
      <c r="A35" s="13"/>
      <c r="B35" s="70"/>
      <c r="C35" s="68" t="s">
        <v>821</v>
      </c>
      <c r="D35" s="73" t="s">
        <v>106</v>
      </c>
      <c r="E35" s="12">
        <v>44669</v>
      </c>
      <c r="F35" s="71" t="s">
        <v>107</v>
      </c>
      <c r="G35" s="12">
        <v>44676</v>
      </c>
      <c r="H35" s="72" t="s">
        <v>772</v>
      </c>
      <c r="I35" s="15">
        <v>71</v>
      </c>
      <c r="J35" s="15">
        <v>62</v>
      </c>
      <c r="K35" s="15">
        <v>30</v>
      </c>
      <c r="L35" s="15">
        <v>25</v>
      </c>
      <c r="M35" s="76">
        <v>33.015000000000001</v>
      </c>
      <c r="N35" s="92">
        <v>33.015000000000001</v>
      </c>
      <c r="O35" s="59">
        <v>2530</v>
      </c>
      <c r="P35" s="60">
        <f>Table224578910112345678910111213141516171819202122232425[[#This Row],[PEMBULATAN]]*O35</f>
        <v>83527.95</v>
      </c>
      <c r="Q35" s="124"/>
    </row>
    <row r="36" spans="1:17" ht="26.25" customHeight="1" x14ac:dyDescent="0.2">
      <c r="A36" s="13"/>
      <c r="B36" s="70"/>
      <c r="C36" s="68" t="s">
        <v>822</v>
      </c>
      <c r="D36" s="73" t="s">
        <v>106</v>
      </c>
      <c r="E36" s="12">
        <v>44669</v>
      </c>
      <c r="F36" s="71" t="s">
        <v>107</v>
      </c>
      <c r="G36" s="12">
        <v>44676</v>
      </c>
      <c r="H36" s="72" t="s">
        <v>772</v>
      </c>
      <c r="I36" s="15">
        <v>50</v>
      </c>
      <c r="J36" s="15">
        <v>30</v>
      </c>
      <c r="K36" s="15">
        <v>11</v>
      </c>
      <c r="L36" s="15">
        <v>1</v>
      </c>
      <c r="M36" s="76">
        <v>4.125</v>
      </c>
      <c r="N36" s="92">
        <v>4.125</v>
      </c>
      <c r="O36" s="59">
        <v>2530</v>
      </c>
      <c r="P36" s="60">
        <f>Table224578910112345678910111213141516171819202122232425[[#This Row],[PEMBULATAN]]*O36</f>
        <v>10436.25</v>
      </c>
      <c r="Q36" s="124"/>
    </row>
    <row r="37" spans="1:17" ht="26.25" customHeight="1" x14ac:dyDescent="0.2">
      <c r="A37" s="13"/>
      <c r="B37" s="70"/>
      <c r="C37" s="68" t="s">
        <v>823</v>
      </c>
      <c r="D37" s="73" t="s">
        <v>106</v>
      </c>
      <c r="E37" s="12">
        <v>44669</v>
      </c>
      <c r="F37" s="71" t="s">
        <v>107</v>
      </c>
      <c r="G37" s="12">
        <v>44676</v>
      </c>
      <c r="H37" s="72" t="s">
        <v>772</v>
      </c>
      <c r="I37" s="15">
        <v>80</v>
      </c>
      <c r="J37" s="15">
        <v>67</v>
      </c>
      <c r="K37" s="15">
        <v>33</v>
      </c>
      <c r="L37" s="15">
        <v>25</v>
      </c>
      <c r="M37" s="76">
        <v>44.22</v>
      </c>
      <c r="N37" s="92">
        <v>44.22</v>
      </c>
      <c r="O37" s="59">
        <v>2530</v>
      </c>
      <c r="P37" s="60">
        <f>Table224578910112345678910111213141516171819202122232425[[#This Row],[PEMBULATAN]]*O37</f>
        <v>111876.59999999999</v>
      </c>
      <c r="Q37" s="124"/>
    </row>
    <row r="38" spans="1:17" ht="26.25" customHeight="1" x14ac:dyDescent="0.2">
      <c r="A38" s="13"/>
      <c r="B38" s="70"/>
      <c r="C38" s="68" t="s">
        <v>824</v>
      </c>
      <c r="D38" s="73" t="s">
        <v>106</v>
      </c>
      <c r="E38" s="12">
        <v>44669</v>
      </c>
      <c r="F38" s="71" t="s">
        <v>107</v>
      </c>
      <c r="G38" s="12">
        <v>44676</v>
      </c>
      <c r="H38" s="72" t="s">
        <v>772</v>
      </c>
      <c r="I38" s="15">
        <v>81</v>
      </c>
      <c r="J38" s="15">
        <v>60</v>
      </c>
      <c r="K38" s="15">
        <v>30</v>
      </c>
      <c r="L38" s="15">
        <v>7</v>
      </c>
      <c r="M38" s="76">
        <v>36.450000000000003</v>
      </c>
      <c r="N38" s="92">
        <v>37</v>
      </c>
      <c r="O38" s="59">
        <v>2530</v>
      </c>
      <c r="P38" s="60">
        <f>Table224578910112345678910111213141516171819202122232425[[#This Row],[PEMBULATAN]]*O38</f>
        <v>93610</v>
      </c>
      <c r="Q38" s="124"/>
    </row>
    <row r="39" spans="1:17" ht="26.25" customHeight="1" x14ac:dyDescent="0.2">
      <c r="A39" s="13"/>
      <c r="B39" s="70"/>
      <c r="C39" s="68" t="s">
        <v>825</v>
      </c>
      <c r="D39" s="73" t="s">
        <v>106</v>
      </c>
      <c r="E39" s="12">
        <v>44669</v>
      </c>
      <c r="F39" s="71" t="s">
        <v>107</v>
      </c>
      <c r="G39" s="12">
        <v>44676</v>
      </c>
      <c r="H39" s="72" t="s">
        <v>772</v>
      </c>
      <c r="I39" s="15">
        <v>143</v>
      </c>
      <c r="J39" s="15">
        <v>6</v>
      </c>
      <c r="K39" s="15">
        <v>6</v>
      </c>
      <c r="L39" s="15">
        <v>1</v>
      </c>
      <c r="M39" s="76">
        <v>1.2869999999999999</v>
      </c>
      <c r="N39" s="92">
        <v>1.2869999999999999</v>
      </c>
      <c r="O39" s="59">
        <v>2530</v>
      </c>
      <c r="P39" s="60">
        <f>Table224578910112345678910111213141516171819202122232425[[#This Row],[PEMBULATAN]]*O39</f>
        <v>3256.1099999999997</v>
      </c>
      <c r="Q39" s="124"/>
    </row>
    <row r="40" spans="1:17" ht="26.25" customHeight="1" x14ac:dyDescent="0.2">
      <c r="A40" s="13"/>
      <c r="B40" s="70"/>
      <c r="C40" s="68" t="s">
        <v>826</v>
      </c>
      <c r="D40" s="73" t="s">
        <v>106</v>
      </c>
      <c r="E40" s="12">
        <v>44669</v>
      </c>
      <c r="F40" s="71" t="s">
        <v>107</v>
      </c>
      <c r="G40" s="12">
        <v>44676</v>
      </c>
      <c r="H40" s="72" t="s">
        <v>772</v>
      </c>
      <c r="I40" s="15">
        <v>81</v>
      </c>
      <c r="J40" s="15">
        <v>60</v>
      </c>
      <c r="K40" s="15">
        <v>30</v>
      </c>
      <c r="L40" s="15">
        <v>20</v>
      </c>
      <c r="M40" s="76">
        <v>36.450000000000003</v>
      </c>
      <c r="N40" s="92">
        <v>37</v>
      </c>
      <c r="O40" s="59">
        <v>2530</v>
      </c>
      <c r="P40" s="60">
        <f>Table224578910112345678910111213141516171819202122232425[[#This Row],[PEMBULATAN]]*O40</f>
        <v>93610</v>
      </c>
      <c r="Q40" s="124"/>
    </row>
    <row r="41" spans="1:17" ht="26.25" customHeight="1" x14ac:dyDescent="0.2">
      <c r="A41" s="13"/>
      <c r="B41" s="70"/>
      <c r="C41" s="68" t="s">
        <v>827</v>
      </c>
      <c r="D41" s="73" t="s">
        <v>106</v>
      </c>
      <c r="E41" s="12">
        <v>44669</v>
      </c>
      <c r="F41" s="71" t="s">
        <v>107</v>
      </c>
      <c r="G41" s="12">
        <v>44676</v>
      </c>
      <c r="H41" s="72" t="s">
        <v>772</v>
      </c>
      <c r="I41" s="15">
        <v>72</v>
      </c>
      <c r="J41" s="15">
        <v>65</v>
      </c>
      <c r="K41" s="15">
        <v>23</v>
      </c>
      <c r="L41" s="15">
        <v>14</v>
      </c>
      <c r="M41" s="76">
        <v>26.91</v>
      </c>
      <c r="N41" s="92">
        <v>27</v>
      </c>
      <c r="O41" s="59">
        <v>2530</v>
      </c>
      <c r="P41" s="60">
        <f>Table224578910112345678910111213141516171819202122232425[[#This Row],[PEMBULATAN]]*O41</f>
        <v>68310</v>
      </c>
      <c r="Q41" s="124"/>
    </row>
    <row r="42" spans="1:17" ht="26.25" customHeight="1" x14ac:dyDescent="0.2">
      <c r="A42" s="13"/>
      <c r="B42" s="70"/>
      <c r="C42" s="68" t="s">
        <v>828</v>
      </c>
      <c r="D42" s="73" t="s">
        <v>106</v>
      </c>
      <c r="E42" s="12">
        <v>44669</v>
      </c>
      <c r="F42" s="71" t="s">
        <v>107</v>
      </c>
      <c r="G42" s="12">
        <v>44676</v>
      </c>
      <c r="H42" s="72" t="s">
        <v>772</v>
      </c>
      <c r="I42" s="15">
        <v>40</v>
      </c>
      <c r="J42" s="15">
        <v>40</v>
      </c>
      <c r="K42" s="15">
        <v>33</v>
      </c>
      <c r="L42" s="15">
        <v>7</v>
      </c>
      <c r="M42" s="76">
        <v>13.2</v>
      </c>
      <c r="N42" s="92">
        <v>13.2</v>
      </c>
      <c r="O42" s="59">
        <v>2530</v>
      </c>
      <c r="P42" s="60">
        <f>Table224578910112345678910111213141516171819202122232425[[#This Row],[PEMBULATAN]]*O42</f>
        <v>33396</v>
      </c>
      <c r="Q42" s="124"/>
    </row>
    <row r="43" spans="1:17" ht="26.25" customHeight="1" x14ac:dyDescent="0.2">
      <c r="A43" s="13"/>
      <c r="B43" s="70"/>
      <c r="C43" s="68" t="s">
        <v>829</v>
      </c>
      <c r="D43" s="73" t="s">
        <v>106</v>
      </c>
      <c r="E43" s="12">
        <v>44669</v>
      </c>
      <c r="F43" s="71" t="s">
        <v>107</v>
      </c>
      <c r="G43" s="12">
        <v>44676</v>
      </c>
      <c r="H43" s="72" t="s">
        <v>772</v>
      </c>
      <c r="I43" s="15">
        <v>93</v>
      </c>
      <c r="J43" s="15">
        <v>45</v>
      </c>
      <c r="K43" s="15">
        <v>13</v>
      </c>
      <c r="L43" s="15">
        <v>17</v>
      </c>
      <c r="M43" s="76">
        <v>13.60125</v>
      </c>
      <c r="N43" s="92">
        <v>17</v>
      </c>
      <c r="O43" s="59">
        <v>2530</v>
      </c>
      <c r="P43" s="60">
        <f>Table224578910112345678910111213141516171819202122232425[[#This Row],[PEMBULATAN]]*O43</f>
        <v>43010</v>
      </c>
      <c r="Q43" s="124"/>
    </row>
    <row r="44" spans="1:17" ht="26.25" customHeight="1" x14ac:dyDescent="0.2">
      <c r="A44" s="13"/>
      <c r="B44" s="70"/>
      <c r="C44" s="68" t="s">
        <v>830</v>
      </c>
      <c r="D44" s="73" t="s">
        <v>106</v>
      </c>
      <c r="E44" s="12">
        <v>44669</v>
      </c>
      <c r="F44" s="71" t="s">
        <v>107</v>
      </c>
      <c r="G44" s="12">
        <v>44676</v>
      </c>
      <c r="H44" s="72" t="s">
        <v>772</v>
      </c>
      <c r="I44" s="15">
        <v>90</v>
      </c>
      <c r="J44" s="15">
        <v>65</v>
      </c>
      <c r="K44" s="15">
        <v>28</v>
      </c>
      <c r="L44" s="15">
        <v>11</v>
      </c>
      <c r="M44" s="76">
        <v>40.950000000000003</v>
      </c>
      <c r="N44" s="92">
        <v>41</v>
      </c>
      <c r="O44" s="59">
        <v>2530</v>
      </c>
      <c r="P44" s="60">
        <f>Table224578910112345678910111213141516171819202122232425[[#This Row],[PEMBULATAN]]*O44</f>
        <v>103730</v>
      </c>
      <c r="Q44" s="124"/>
    </row>
    <row r="45" spans="1:17" ht="26.25" customHeight="1" x14ac:dyDescent="0.2">
      <c r="A45" s="13"/>
      <c r="B45" s="70"/>
      <c r="C45" s="68" t="s">
        <v>831</v>
      </c>
      <c r="D45" s="73" t="s">
        <v>106</v>
      </c>
      <c r="E45" s="12">
        <v>44669</v>
      </c>
      <c r="F45" s="71" t="s">
        <v>107</v>
      </c>
      <c r="G45" s="12">
        <v>44676</v>
      </c>
      <c r="H45" s="72" t="s">
        <v>772</v>
      </c>
      <c r="I45" s="15">
        <v>83</v>
      </c>
      <c r="J45" s="15">
        <v>61</v>
      </c>
      <c r="K45" s="15">
        <v>20</v>
      </c>
      <c r="L45" s="15">
        <v>12</v>
      </c>
      <c r="M45" s="76">
        <v>25.315000000000001</v>
      </c>
      <c r="N45" s="92">
        <v>26</v>
      </c>
      <c r="O45" s="59">
        <v>2530</v>
      </c>
      <c r="P45" s="60">
        <f>Table224578910112345678910111213141516171819202122232425[[#This Row],[PEMBULATAN]]*O45</f>
        <v>65780</v>
      </c>
      <c r="Q45" s="124"/>
    </row>
    <row r="46" spans="1:17" ht="26.25" customHeight="1" x14ac:dyDescent="0.2">
      <c r="A46" s="13"/>
      <c r="B46" s="70"/>
      <c r="C46" s="68" t="s">
        <v>832</v>
      </c>
      <c r="D46" s="73" t="s">
        <v>106</v>
      </c>
      <c r="E46" s="12">
        <v>44669</v>
      </c>
      <c r="F46" s="71" t="s">
        <v>107</v>
      </c>
      <c r="G46" s="12">
        <v>44676</v>
      </c>
      <c r="H46" s="72" t="s">
        <v>772</v>
      </c>
      <c r="I46" s="15">
        <v>56</v>
      </c>
      <c r="J46" s="15">
        <v>33</v>
      </c>
      <c r="K46" s="15">
        <v>29</v>
      </c>
      <c r="L46" s="15">
        <v>13</v>
      </c>
      <c r="M46" s="76">
        <v>13.398</v>
      </c>
      <c r="N46" s="92">
        <v>14</v>
      </c>
      <c r="O46" s="59">
        <v>2530</v>
      </c>
      <c r="P46" s="60">
        <f>Table224578910112345678910111213141516171819202122232425[[#This Row],[PEMBULATAN]]*O46</f>
        <v>35420</v>
      </c>
      <c r="Q46" s="124"/>
    </row>
    <row r="47" spans="1:17" ht="26.25" customHeight="1" x14ac:dyDescent="0.2">
      <c r="A47" s="13"/>
      <c r="B47" s="70"/>
      <c r="C47" s="68" t="s">
        <v>833</v>
      </c>
      <c r="D47" s="73" t="s">
        <v>106</v>
      </c>
      <c r="E47" s="12">
        <v>44669</v>
      </c>
      <c r="F47" s="71" t="s">
        <v>107</v>
      </c>
      <c r="G47" s="12">
        <v>44676</v>
      </c>
      <c r="H47" s="72" t="s">
        <v>772</v>
      </c>
      <c r="I47" s="15">
        <v>55</v>
      </c>
      <c r="J47" s="15">
        <v>36</v>
      </c>
      <c r="K47" s="15">
        <v>20</v>
      </c>
      <c r="L47" s="15">
        <v>2</v>
      </c>
      <c r="M47" s="76">
        <v>9.9</v>
      </c>
      <c r="N47" s="92">
        <v>10</v>
      </c>
      <c r="O47" s="59">
        <v>2530</v>
      </c>
      <c r="P47" s="60">
        <f>Table224578910112345678910111213141516171819202122232425[[#This Row],[PEMBULATAN]]*O47</f>
        <v>25300</v>
      </c>
      <c r="Q47" s="124"/>
    </row>
    <row r="48" spans="1:17" ht="26.25" customHeight="1" x14ac:dyDescent="0.2">
      <c r="A48" s="13"/>
      <c r="B48" s="70"/>
      <c r="C48" s="68" t="s">
        <v>834</v>
      </c>
      <c r="D48" s="73" t="s">
        <v>106</v>
      </c>
      <c r="E48" s="12">
        <v>44669</v>
      </c>
      <c r="F48" s="71" t="s">
        <v>107</v>
      </c>
      <c r="G48" s="12">
        <v>44676</v>
      </c>
      <c r="H48" s="72" t="s">
        <v>772</v>
      </c>
      <c r="I48" s="15">
        <v>41</v>
      </c>
      <c r="J48" s="15">
        <v>31</v>
      </c>
      <c r="K48" s="15">
        <v>14</v>
      </c>
      <c r="L48" s="15">
        <v>3</v>
      </c>
      <c r="M48" s="76">
        <v>4.4485000000000001</v>
      </c>
      <c r="N48" s="92">
        <v>5</v>
      </c>
      <c r="O48" s="59">
        <v>2530</v>
      </c>
      <c r="P48" s="60">
        <f>Table224578910112345678910111213141516171819202122232425[[#This Row],[PEMBULATAN]]*O48</f>
        <v>12650</v>
      </c>
      <c r="Q48" s="124"/>
    </row>
    <row r="49" spans="1:17" ht="26.25" customHeight="1" x14ac:dyDescent="0.2">
      <c r="A49" s="13"/>
      <c r="B49" s="70"/>
      <c r="C49" s="68" t="s">
        <v>835</v>
      </c>
      <c r="D49" s="73" t="s">
        <v>106</v>
      </c>
      <c r="E49" s="12">
        <v>44669</v>
      </c>
      <c r="F49" s="71" t="s">
        <v>107</v>
      </c>
      <c r="G49" s="12">
        <v>44676</v>
      </c>
      <c r="H49" s="72" t="s">
        <v>772</v>
      </c>
      <c r="I49" s="15">
        <v>82</v>
      </c>
      <c r="J49" s="15">
        <v>25</v>
      </c>
      <c r="K49" s="15">
        <v>25</v>
      </c>
      <c r="L49" s="15">
        <v>1</v>
      </c>
      <c r="M49" s="76">
        <v>12.8125</v>
      </c>
      <c r="N49" s="92">
        <v>13</v>
      </c>
      <c r="O49" s="59">
        <v>2530</v>
      </c>
      <c r="P49" s="60">
        <f>Table224578910112345678910111213141516171819202122232425[[#This Row],[PEMBULATAN]]*O49</f>
        <v>32890</v>
      </c>
      <c r="Q49" s="124"/>
    </row>
    <row r="50" spans="1:17" ht="26.25" customHeight="1" x14ac:dyDescent="0.2">
      <c r="A50" s="13"/>
      <c r="B50" s="70"/>
      <c r="C50" s="68" t="s">
        <v>836</v>
      </c>
      <c r="D50" s="73" t="s">
        <v>106</v>
      </c>
      <c r="E50" s="12">
        <v>44669</v>
      </c>
      <c r="F50" s="71" t="s">
        <v>107</v>
      </c>
      <c r="G50" s="12">
        <v>44676</v>
      </c>
      <c r="H50" s="72" t="s">
        <v>772</v>
      </c>
      <c r="I50" s="15">
        <v>63</v>
      </c>
      <c r="J50" s="15">
        <v>43</v>
      </c>
      <c r="K50" s="15">
        <v>34</v>
      </c>
      <c r="L50" s="15">
        <v>4</v>
      </c>
      <c r="M50" s="76">
        <v>23.026499999999999</v>
      </c>
      <c r="N50" s="92">
        <v>23.026499999999999</v>
      </c>
      <c r="O50" s="59">
        <v>2530</v>
      </c>
      <c r="P50" s="60">
        <f>Table224578910112345678910111213141516171819202122232425[[#This Row],[PEMBULATAN]]*O50</f>
        <v>58257.044999999998</v>
      </c>
      <c r="Q50" s="124"/>
    </row>
    <row r="51" spans="1:17" ht="26.25" customHeight="1" x14ac:dyDescent="0.2">
      <c r="A51" s="13"/>
      <c r="B51" s="70"/>
      <c r="C51" s="68" t="s">
        <v>837</v>
      </c>
      <c r="D51" s="73" t="s">
        <v>106</v>
      </c>
      <c r="E51" s="12">
        <v>44669</v>
      </c>
      <c r="F51" s="71" t="s">
        <v>107</v>
      </c>
      <c r="G51" s="12">
        <v>44676</v>
      </c>
      <c r="H51" s="72" t="s">
        <v>772</v>
      </c>
      <c r="I51" s="15">
        <v>90</v>
      </c>
      <c r="J51" s="15">
        <v>71</v>
      </c>
      <c r="K51" s="15">
        <v>32</v>
      </c>
      <c r="L51" s="15">
        <v>13</v>
      </c>
      <c r="M51" s="76">
        <v>51.12</v>
      </c>
      <c r="N51" s="92">
        <v>51.12</v>
      </c>
      <c r="O51" s="59">
        <v>2530</v>
      </c>
      <c r="P51" s="60">
        <f>Table224578910112345678910111213141516171819202122232425[[#This Row],[PEMBULATAN]]*O51</f>
        <v>129333.59999999999</v>
      </c>
      <c r="Q51" s="124"/>
    </row>
    <row r="52" spans="1:17" ht="26.25" customHeight="1" x14ac:dyDescent="0.2">
      <c r="A52" s="13"/>
      <c r="B52" s="70"/>
      <c r="C52" s="68" t="s">
        <v>838</v>
      </c>
      <c r="D52" s="73" t="s">
        <v>106</v>
      </c>
      <c r="E52" s="12">
        <v>44669</v>
      </c>
      <c r="F52" s="71" t="s">
        <v>107</v>
      </c>
      <c r="G52" s="12">
        <v>44676</v>
      </c>
      <c r="H52" s="72" t="s">
        <v>772</v>
      </c>
      <c r="I52" s="15">
        <v>50</v>
      </c>
      <c r="J52" s="15">
        <v>40</v>
      </c>
      <c r="K52" s="15">
        <v>31</v>
      </c>
      <c r="L52" s="15">
        <v>13</v>
      </c>
      <c r="M52" s="76">
        <v>15.5</v>
      </c>
      <c r="N52" s="92">
        <v>16</v>
      </c>
      <c r="O52" s="59">
        <v>2530</v>
      </c>
      <c r="P52" s="60">
        <f>Table224578910112345678910111213141516171819202122232425[[#This Row],[PEMBULATAN]]*O52</f>
        <v>40480</v>
      </c>
      <c r="Q52" s="124"/>
    </row>
    <row r="53" spans="1:17" ht="26.25" customHeight="1" x14ac:dyDescent="0.2">
      <c r="A53" s="13"/>
      <c r="B53" s="70"/>
      <c r="C53" s="68" t="s">
        <v>839</v>
      </c>
      <c r="D53" s="73" t="s">
        <v>106</v>
      </c>
      <c r="E53" s="12">
        <v>44669</v>
      </c>
      <c r="F53" s="71" t="s">
        <v>107</v>
      </c>
      <c r="G53" s="12">
        <v>44676</v>
      </c>
      <c r="H53" s="72" t="s">
        <v>772</v>
      </c>
      <c r="I53" s="15">
        <v>62</v>
      </c>
      <c r="J53" s="15">
        <v>50</v>
      </c>
      <c r="K53" s="15">
        <v>21</v>
      </c>
      <c r="L53" s="15">
        <v>7</v>
      </c>
      <c r="M53" s="76">
        <v>16.274999999999999</v>
      </c>
      <c r="N53" s="92">
        <v>16.274999999999999</v>
      </c>
      <c r="O53" s="59">
        <v>2530</v>
      </c>
      <c r="P53" s="60">
        <f>Table224578910112345678910111213141516171819202122232425[[#This Row],[PEMBULATAN]]*O53</f>
        <v>41175.75</v>
      </c>
      <c r="Q53" s="124"/>
    </row>
    <row r="54" spans="1:17" ht="26.25" customHeight="1" x14ac:dyDescent="0.2">
      <c r="A54" s="13"/>
      <c r="B54" s="70"/>
      <c r="C54" s="68" t="s">
        <v>840</v>
      </c>
      <c r="D54" s="73" t="s">
        <v>106</v>
      </c>
      <c r="E54" s="12">
        <v>44669</v>
      </c>
      <c r="F54" s="71" t="s">
        <v>107</v>
      </c>
      <c r="G54" s="12">
        <v>44676</v>
      </c>
      <c r="H54" s="72" t="s">
        <v>772</v>
      </c>
      <c r="I54" s="15">
        <v>86</v>
      </c>
      <c r="J54" s="15">
        <v>60</v>
      </c>
      <c r="K54" s="15">
        <v>22</v>
      </c>
      <c r="L54" s="15">
        <v>18</v>
      </c>
      <c r="M54" s="76">
        <v>28.38</v>
      </c>
      <c r="N54" s="92">
        <v>29</v>
      </c>
      <c r="O54" s="59">
        <v>2530</v>
      </c>
      <c r="P54" s="60">
        <f>Table224578910112345678910111213141516171819202122232425[[#This Row],[PEMBULATAN]]*O54</f>
        <v>73370</v>
      </c>
      <c r="Q54" s="124"/>
    </row>
    <row r="55" spans="1:17" ht="26.25" customHeight="1" x14ac:dyDescent="0.2">
      <c r="A55" s="13"/>
      <c r="B55" s="70"/>
      <c r="C55" s="68" t="s">
        <v>841</v>
      </c>
      <c r="D55" s="73" t="s">
        <v>106</v>
      </c>
      <c r="E55" s="12">
        <v>44669</v>
      </c>
      <c r="F55" s="71" t="s">
        <v>107</v>
      </c>
      <c r="G55" s="12">
        <v>44676</v>
      </c>
      <c r="H55" s="72" t="s">
        <v>772</v>
      </c>
      <c r="I55" s="15">
        <v>50</v>
      </c>
      <c r="J55" s="15">
        <v>41</v>
      </c>
      <c r="K55" s="15">
        <v>37</v>
      </c>
      <c r="L55" s="15">
        <v>13</v>
      </c>
      <c r="M55" s="76">
        <v>18.962499999999999</v>
      </c>
      <c r="N55" s="92">
        <v>19</v>
      </c>
      <c r="O55" s="59">
        <v>2530</v>
      </c>
      <c r="P55" s="60">
        <f>Table224578910112345678910111213141516171819202122232425[[#This Row],[PEMBULATAN]]*O55</f>
        <v>48070</v>
      </c>
      <c r="Q55" s="124"/>
    </row>
    <row r="56" spans="1:17" ht="26.25" customHeight="1" x14ac:dyDescent="0.2">
      <c r="A56" s="13"/>
      <c r="B56" s="70"/>
      <c r="C56" s="68" t="s">
        <v>842</v>
      </c>
      <c r="D56" s="73" t="s">
        <v>106</v>
      </c>
      <c r="E56" s="12">
        <v>44669</v>
      </c>
      <c r="F56" s="71" t="s">
        <v>107</v>
      </c>
      <c r="G56" s="12">
        <v>44676</v>
      </c>
      <c r="H56" s="72" t="s">
        <v>772</v>
      </c>
      <c r="I56" s="15">
        <v>51</v>
      </c>
      <c r="J56" s="15">
        <v>40</v>
      </c>
      <c r="K56" s="15">
        <v>24</v>
      </c>
      <c r="L56" s="15">
        <v>2</v>
      </c>
      <c r="M56" s="76">
        <v>12.24</v>
      </c>
      <c r="N56" s="92">
        <v>12.24</v>
      </c>
      <c r="O56" s="59">
        <v>2530</v>
      </c>
      <c r="P56" s="60">
        <f>Table224578910112345678910111213141516171819202122232425[[#This Row],[PEMBULATAN]]*O56</f>
        <v>30967.200000000001</v>
      </c>
      <c r="Q56" s="124"/>
    </row>
    <row r="57" spans="1:17" ht="26.25" customHeight="1" x14ac:dyDescent="0.2">
      <c r="A57" s="13"/>
      <c r="B57" s="70"/>
      <c r="C57" s="68" t="s">
        <v>843</v>
      </c>
      <c r="D57" s="73" t="s">
        <v>106</v>
      </c>
      <c r="E57" s="12">
        <v>44669</v>
      </c>
      <c r="F57" s="71" t="s">
        <v>107</v>
      </c>
      <c r="G57" s="12">
        <v>44676</v>
      </c>
      <c r="H57" s="72" t="s">
        <v>772</v>
      </c>
      <c r="I57" s="15">
        <v>100</v>
      </c>
      <c r="J57" s="15">
        <v>62</v>
      </c>
      <c r="K57" s="15">
        <v>33</v>
      </c>
      <c r="L57" s="15">
        <v>23</v>
      </c>
      <c r="M57" s="76">
        <v>51.15</v>
      </c>
      <c r="N57" s="92">
        <v>51.15</v>
      </c>
      <c r="O57" s="59">
        <v>2530</v>
      </c>
      <c r="P57" s="60">
        <f>Table224578910112345678910111213141516171819202122232425[[#This Row],[PEMBULATAN]]*O57</f>
        <v>129409.5</v>
      </c>
      <c r="Q57" s="124"/>
    </row>
    <row r="58" spans="1:17" ht="26.25" customHeight="1" x14ac:dyDescent="0.2">
      <c r="A58" s="13"/>
      <c r="B58" s="70"/>
      <c r="C58" s="68" t="s">
        <v>844</v>
      </c>
      <c r="D58" s="73" t="s">
        <v>106</v>
      </c>
      <c r="E58" s="12">
        <v>44669</v>
      </c>
      <c r="F58" s="71" t="s">
        <v>107</v>
      </c>
      <c r="G58" s="12">
        <v>44676</v>
      </c>
      <c r="H58" s="72" t="s">
        <v>772</v>
      </c>
      <c r="I58" s="15">
        <v>53</v>
      </c>
      <c r="J58" s="15">
        <v>46</v>
      </c>
      <c r="K58" s="15">
        <v>26</v>
      </c>
      <c r="L58" s="15">
        <v>2</v>
      </c>
      <c r="M58" s="76">
        <v>15.847</v>
      </c>
      <c r="N58" s="92">
        <v>16</v>
      </c>
      <c r="O58" s="59">
        <v>2530</v>
      </c>
      <c r="P58" s="60">
        <f>Table224578910112345678910111213141516171819202122232425[[#This Row],[PEMBULATAN]]*O58</f>
        <v>40480</v>
      </c>
      <c r="Q58" s="124"/>
    </row>
    <row r="59" spans="1:17" ht="26.25" customHeight="1" x14ac:dyDescent="0.2">
      <c r="A59" s="13"/>
      <c r="B59" s="70"/>
      <c r="C59" s="68" t="s">
        <v>845</v>
      </c>
      <c r="D59" s="73" t="s">
        <v>106</v>
      </c>
      <c r="E59" s="12">
        <v>44669</v>
      </c>
      <c r="F59" s="71" t="s">
        <v>107</v>
      </c>
      <c r="G59" s="12">
        <v>44676</v>
      </c>
      <c r="H59" s="72" t="s">
        <v>772</v>
      </c>
      <c r="I59" s="15">
        <v>55</v>
      </c>
      <c r="J59" s="15">
        <v>40</v>
      </c>
      <c r="K59" s="15">
        <v>20</v>
      </c>
      <c r="L59" s="15">
        <v>9</v>
      </c>
      <c r="M59" s="76">
        <v>11</v>
      </c>
      <c r="N59" s="92">
        <v>11</v>
      </c>
      <c r="O59" s="59">
        <v>2530</v>
      </c>
      <c r="P59" s="60">
        <f>Table224578910112345678910111213141516171819202122232425[[#This Row],[PEMBULATAN]]*O59</f>
        <v>27830</v>
      </c>
      <c r="Q59" s="124"/>
    </row>
    <row r="60" spans="1:17" ht="26.25" customHeight="1" x14ac:dyDescent="0.2">
      <c r="A60" s="13"/>
      <c r="B60" s="70"/>
      <c r="C60" s="68" t="s">
        <v>846</v>
      </c>
      <c r="D60" s="73" t="s">
        <v>106</v>
      </c>
      <c r="E60" s="12">
        <v>44669</v>
      </c>
      <c r="F60" s="71" t="s">
        <v>107</v>
      </c>
      <c r="G60" s="12">
        <v>44676</v>
      </c>
      <c r="H60" s="72" t="s">
        <v>772</v>
      </c>
      <c r="I60" s="15">
        <v>70</v>
      </c>
      <c r="J60" s="15">
        <v>60</v>
      </c>
      <c r="K60" s="15">
        <v>20</v>
      </c>
      <c r="L60" s="15">
        <v>15</v>
      </c>
      <c r="M60" s="76">
        <v>21</v>
      </c>
      <c r="N60" s="92">
        <v>21</v>
      </c>
      <c r="O60" s="59">
        <v>2530</v>
      </c>
      <c r="P60" s="60">
        <f>Table224578910112345678910111213141516171819202122232425[[#This Row],[PEMBULATAN]]*O60</f>
        <v>53130</v>
      </c>
      <c r="Q60" s="124"/>
    </row>
    <row r="61" spans="1:17" ht="26.25" customHeight="1" x14ac:dyDescent="0.2">
      <c r="A61" s="13"/>
      <c r="B61" s="70"/>
      <c r="C61" s="68" t="s">
        <v>847</v>
      </c>
      <c r="D61" s="73" t="s">
        <v>106</v>
      </c>
      <c r="E61" s="12">
        <v>44669</v>
      </c>
      <c r="F61" s="71" t="s">
        <v>107</v>
      </c>
      <c r="G61" s="12">
        <v>44676</v>
      </c>
      <c r="H61" s="72" t="s">
        <v>772</v>
      </c>
      <c r="I61" s="15">
        <v>90</v>
      </c>
      <c r="J61" s="15">
        <v>63</v>
      </c>
      <c r="K61" s="15">
        <v>30</v>
      </c>
      <c r="L61" s="15">
        <v>27</v>
      </c>
      <c r="M61" s="76">
        <v>42.524999999999999</v>
      </c>
      <c r="N61" s="92">
        <v>43</v>
      </c>
      <c r="O61" s="59">
        <v>2530</v>
      </c>
      <c r="P61" s="60">
        <f>Table224578910112345678910111213141516171819202122232425[[#This Row],[PEMBULATAN]]*O61</f>
        <v>108790</v>
      </c>
      <c r="Q61" s="124"/>
    </row>
    <row r="62" spans="1:17" ht="26.25" customHeight="1" x14ac:dyDescent="0.2">
      <c r="A62" s="13"/>
      <c r="B62" s="70"/>
      <c r="C62" s="68" t="s">
        <v>848</v>
      </c>
      <c r="D62" s="73" t="s">
        <v>106</v>
      </c>
      <c r="E62" s="12">
        <v>44669</v>
      </c>
      <c r="F62" s="71" t="s">
        <v>107</v>
      </c>
      <c r="G62" s="12">
        <v>44676</v>
      </c>
      <c r="H62" s="72" t="s">
        <v>772</v>
      </c>
      <c r="I62" s="15">
        <v>90</v>
      </c>
      <c r="J62" s="15">
        <v>61</v>
      </c>
      <c r="K62" s="15">
        <v>34</v>
      </c>
      <c r="L62" s="15">
        <v>20</v>
      </c>
      <c r="M62" s="76">
        <v>46.664999999999999</v>
      </c>
      <c r="N62" s="92">
        <v>47</v>
      </c>
      <c r="O62" s="59">
        <v>2530</v>
      </c>
      <c r="P62" s="60">
        <f>Table224578910112345678910111213141516171819202122232425[[#This Row],[PEMBULATAN]]*O62</f>
        <v>118910</v>
      </c>
      <c r="Q62" s="124"/>
    </row>
    <row r="63" spans="1:17" ht="26.25" customHeight="1" x14ac:dyDescent="0.2">
      <c r="A63" s="13"/>
      <c r="B63" s="70"/>
      <c r="C63" s="68" t="s">
        <v>849</v>
      </c>
      <c r="D63" s="73" t="s">
        <v>106</v>
      </c>
      <c r="E63" s="12">
        <v>44669</v>
      </c>
      <c r="F63" s="71" t="s">
        <v>107</v>
      </c>
      <c r="G63" s="12">
        <v>44676</v>
      </c>
      <c r="H63" s="72" t="s">
        <v>772</v>
      </c>
      <c r="I63" s="15">
        <v>81</v>
      </c>
      <c r="J63" s="15">
        <v>70</v>
      </c>
      <c r="K63" s="15">
        <v>30</v>
      </c>
      <c r="L63" s="15">
        <v>35</v>
      </c>
      <c r="M63" s="76">
        <v>42.524999999999999</v>
      </c>
      <c r="N63" s="92">
        <v>43</v>
      </c>
      <c r="O63" s="59">
        <v>2530</v>
      </c>
      <c r="P63" s="60">
        <f>Table224578910112345678910111213141516171819202122232425[[#This Row],[PEMBULATAN]]*O63</f>
        <v>108790</v>
      </c>
      <c r="Q63" s="124"/>
    </row>
    <row r="64" spans="1:17" ht="26.25" customHeight="1" x14ac:dyDescent="0.2">
      <c r="A64" s="13"/>
      <c r="B64" s="70"/>
      <c r="C64" s="68" t="s">
        <v>850</v>
      </c>
      <c r="D64" s="73" t="s">
        <v>106</v>
      </c>
      <c r="E64" s="12">
        <v>44669</v>
      </c>
      <c r="F64" s="71" t="s">
        <v>107</v>
      </c>
      <c r="G64" s="12">
        <v>44676</v>
      </c>
      <c r="H64" s="72" t="s">
        <v>772</v>
      </c>
      <c r="I64" s="15">
        <v>70</v>
      </c>
      <c r="J64" s="15">
        <v>57</v>
      </c>
      <c r="K64" s="15">
        <v>23</v>
      </c>
      <c r="L64" s="15">
        <v>9</v>
      </c>
      <c r="M64" s="76">
        <v>22.942499999999999</v>
      </c>
      <c r="N64" s="92">
        <v>23</v>
      </c>
      <c r="O64" s="59">
        <v>2530</v>
      </c>
      <c r="P64" s="60">
        <f>Table224578910112345678910111213141516171819202122232425[[#This Row],[PEMBULATAN]]*O64</f>
        <v>58190</v>
      </c>
      <c r="Q64" s="124"/>
    </row>
    <row r="65" spans="1:17" ht="26.25" customHeight="1" x14ac:dyDescent="0.2">
      <c r="A65" s="13"/>
      <c r="B65" s="70"/>
      <c r="C65" s="68" t="s">
        <v>851</v>
      </c>
      <c r="D65" s="73" t="s">
        <v>106</v>
      </c>
      <c r="E65" s="12">
        <v>44669</v>
      </c>
      <c r="F65" s="71" t="s">
        <v>107</v>
      </c>
      <c r="G65" s="12">
        <v>44676</v>
      </c>
      <c r="H65" s="72" t="s">
        <v>772</v>
      </c>
      <c r="I65" s="15">
        <v>91</v>
      </c>
      <c r="J65" s="15">
        <v>52</v>
      </c>
      <c r="K65" s="15">
        <v>28</v>
      </c>
      <c r="L65" s="15">
        <v>18</v>
      </c>
      <c r="M65" s="76">
        <v>33.124000000000002</v>
      </c>
      <c r="N65" s="92">
        <v>33.124000000000002</v>
      </c>
      <c r="O65" s="59">
        <v>2530</v>
      </c>
      <c r="P65" s="60">
        <f>Table224578910112345678910111213141516171819202122232425[[#This Row],[PEMBULATAN]]*O65</f>
        <v>83803.72</v>
      </c>
      <c r="Q65" s="124"/>
    </row>
    <row r="66" spans="1:17" ht="26.25" customHeight="1" x14ac:dyDescent="0.2">
      <c r="A66" s="13"/>
      <c r="B66" s="70"/>
      <c r="C66" s="68" t="s">
        <v>852</v>
      </c>
      <c r="D66" s="73" t="s">
        <v>106</v>
      </c>
      <c r="E66" s="12">
        <v>44669</v>
      </c>
      <c r="F66" s="71" t="s">
        <v>107</v>
      </c>
      <c r="G66" s="12">
        <v>44676</v>
      </c>
      <c r="H66" s="72" t="s">
        <v>772</v>
      </c>
      <c r="I66" s="15">
        <v>80</v>
      </c>
      <c r="J66" s="15">
        <v>62</v>
      </c>
      <c r="K66" s="15">
        <v>30</v>
      </c>
      <c r="L66" s="15">
        <v>21</v>
      </c>
      <c r="M66" s="76">
        <v>37.200000000000003</v>
      </c>
      <c r="N66" s="92">
        <v>37.200000000000003</v>
      </c>
      <c r="O66" s="59">
        <v>2530</v>
      </c>
      <c r="P66" s="60">
        <f>Table224578910112345678910111213141516171819202122232425[[#This Row],[PEMBULATAN]]*O66</f>
        <v>94116</v>
      </c>
      <c r="Q66" s="124"/>
    </row>
    <row r="67" spans="1:17" ht="26.25" customHeight="1" x14ac:dyDescent="0.2">
      <c r="A67" s="13"/>
      <c r="B67" s="70"/>
      <c r="C67" s="68" t="s">
        <v>853</v>
      </c>
      <c r="D67" s="73" t="s">
        <v>106</v>
      </c>
      <c r="E67" s="12">
        <v>44669</v>
      </c>
      <c r="F67" s="71" t="s">
        <v>107</v>
      </c>
      <c r="G67" s="12">
        <v>44676</v>
      </c>
      <c r="H67" s="72" t="s">
        <v>772</v>
      </c>
      <c r="I67" s="15">
        <v>71</v>
      </c>
      <c r="J67" s="15">
        <v>60</v>
      </c>
      <c r="K67" s="15">
        <v>20</v>
      </c>
      <c r="L67" s="15">
        <v>31</v>
      </c>
      <c r="M67" s="76">
        <v>21.3</v>
      </c>
      <c r="N67" s="92">
        <v>31</v>
      </c>
      <c r="O67" s="59">
        <v>2530</v>
      </c>
      <c r="P67" s="60">
        <f>Table224578910112345678910111213141516171819202122232425[[#This Row],[PEMBULATAN]]*O67</f>
        <v>78430</v>
      </c>
      <c r="Q67" s="124"/>
    </row>
    <row r="68" spans="1:17" ht="26.25" customHeight="1" x14ac:dyDescent="0.2">
      <c r="A68" s="13"/>
      <c r="B68" s="70"/>
      <c r="C68" s="68" t="s">
        <v>854</v>
      </c>
      <c r="D68" s="73" t="s">
        <v>106</v>
      </c>
      <c r="E68" s="12">
        <v>44669</v>
      </c>
      <c r="F68" s="71" t="s">
        <v>107</v>
      </c>
      <c r="G68" s="12">
        <v>44676</v>
      </c>
      <c r="H68" s="72" t="s">
        <v>772</v>
      </c>
      <c r="I68" s="15">
        <v>45</v>
      </c>
      <c r="J68" s="15">
        <v>45</v>
      </c>
      <c r="K68" s="15">
        <v>40</v>
      </c>
      <c r="L68" s="15">
        <v>10</v>
      </c>
      <c r="M68" s="76">
        <v>20.25</v>
      </c>
      <c r="N68" s="92">
        <v>20.25</v>
      </c>
      <c r="O68" s="59">
        <v>2530</v>
      </c>
      <c r="P68" s="60">
        <f>Table224578910112345678910111213141516171819202122232425[[#This Row],[PEMBULATAN]]*O68</f>
        <v>51232.5</v>
      </c>
      <c r="Q68" s="124"/>
    </row>
    <row r="69" spans="1:17" ht="26.25" customHeight="1" x14ac:dyDescent="0.2">
      <c r="A69" s="13"/>
      <c r="B69" s="70"/>
      <c r="C69" s="68" t="s">
        <v>855</v>
      </c>
      <c r="D69" s="73" t="s">
        <v>106</v>
      </c>
      <c r="E69" s="12">
        <v>44669</v>
      </c>
      <c r="F69" s="71" t="s">
        <v>107</v>
      </c>
      <c r="G69" s="12">
        <v>44676</v>
      </c>
      <c r="H69" s="72" t="s">
        <v>772</v>
      </c>
      <c r="I69" s="15">
        <v>142</v>
      </c>
      <c r="J69" s="15">
        <v>22</v>
      </c>
      <c r="K69" s="15">
        <v>11</v>
      </c>
      <c r="L69" s="15">
        <v>3</v>
      </c>
      <c r="M69" s="76">
        <v>8.5909999999999993</v>
      </c>
      <c r="N69" s="92">
        <v>9</v>
      </c>
      <c r="O69" s="59">
        <v>2530</v>
      </c>
      <c r="P69" s="60">
        <f>Table224578910112345678910111213141516171819202122232425[[#This Row],[PEMBULATAN]]*O69</f>
        <v>22770</v>
      </c>
      <c r="Q69" s="124"/>
    </row>
    <row r="70" spans="1:17" ht="26.25" customHeight="1" x14ac:dyDescent="0.2">
      <c r="A70" s="13"/>
      <c r="B70" s="70"/>
      <c r="C70" s="68" t="s">
        <v>856</v>
      </c>
      <c r="D70" s="73" t="s">
        <v>106</v>
      </c>
      <c r="E70" s="12">
        <v>44669</v>
      </c>
      <c r="F70" s="71" t="s">
        <v>107</v>
      </c>
      <c r="G70" s="12">
        <v>44676</v>
      </c>
      <c r="H70" s="72" t="s">
        <v>772</v>
      </c>
      <c r="I70" s="15">
        <v>30</v>
      </c>
      <c r="J70" s="15">
        <v>23</v>
      </c>
      <c r="K70" s="15">
        <v>23</v>
      </c>
      <c r="L70" s="15">
        <v>6</v>
      </c>
      <c r="M70" s="76">
        <v>3.9674999999999998</v>
      </c>
      <c r="N70" s="92">
        <v>6</v>
      </c>
      <c r="O70" s="59">
        <v>2530</v>
      </c>
      <c r="P70" s="60">
        <f>Table224578910112345678910111213141516171819202122232425[[#This Row],[PEMBULATAN]]*O70</f>
        <v>15180</v>
      </c>
      <c r="Q70" s="124"/>
    </row>
    <row r="71" spans="1:17" ht="26.25" customHeight="1" x14ac:dyDescent="0.2">
      <c r="A71" s="13"/>
      <c r="B71" s="70"/>
      <c r="C71" s="68" t="s">
        <v>857</v>
      </c>
      <c r="D71" s="73" t="s">
        <v>106</v>
      </c>
      <c r="E71" s="12">
        <v>44669</v>
      </c>
      <c r="F71" s="71" t="s">
        <v>107</v>
      </c>
      <c r="G71" s="12">
        <v>44676</v>
      </c>
      <c r="H71" s="72" t="s">
        <v>772</v>
      </c>
      <c r="I71" s="15">
        <v>40</v>
      </c>
      <c r="J71" s="15">
        <v>32</v>
      </c>
      <c r="K71" s="15">
        <v>25</v>
      </c>
      <c r="L71" s="15">
        <v>4</v>
      </c>
      <c r="M71" s="76">
        <v>8</v>
      </c>
      <c r="N71" s="92">
        <v>8</v>
      </c>
      <c r="O71" s="59">
        <v>2530</v>
      </c>
      <c r="P71" s="60">
        <f>Table224578910112345678910111213141516171819202122232425[[#This Row],[PEMBULATAN]]*O71</f>
        <v>20240</v>
      </c>
      <c r="Q71" s="124"/>
    </row>
    <row r="72" spans="1:17" ht="26.25" customHeight="1" x14ac:dyDescent="0.2">
      <c r="A72" s="13"/>
      <c r="B72" s="70"/>
      <c r="C72" s="68" t="s">
        <v>858</v>
      </c>
      <c r="D72" s="73" t="s">
        <v>106</v>
      </c>
      <c r="E72" s="12">
        <v>44669</v>
      </c>
      <c r="F72" s="71" t="s">
        <v>107</v>
      </c>
      <c r="G72" s="12">
        <v>44676</v>
      </c>
      <c r="H72" s="72" t="s">
        <v>772</v>
      </c>
      <c r="I72" s="15">
        <v>20</v>
      </c>
      <c r="J72" s="15">
        <v>7</v>
      </c>
      <c r="K72" s="15">
        <v>5</v>
      </c>
      <c r="L72" s="15">
        <v>1</v>
      </c>
      <c r="M72" s="76">
        <v>0.17499999999999999</v>
      </c>
      <c r="N72" s="92">
        <v>1</v>
      </c>
      <c r="O72" s="59">
        <v>2530</v>
      </c>
      <c r="P72" s="60">
        <f>Table224578910112345678910111213141516171819202122232425[[#This Row],[PEMBULATAN]]*O72</f>
        <v>2530</v>
      </c>
      <c r="Q72" s="124"/>
    </row>
    <row r="73" spans="1:17" ht="26.25" customHeight="1" x14ac:dyDescent="0.2">
      <c r="A73" s="13"/>
      <c r="B73" s="70"/>
      <c r="C73" s="68" t="s">
        <v>859</v>
      </c>
      <c r="D73" s="73" t="s">
        <v>106</v>
      </c>
      <c r="E73" s="12">
        <v>44669</v>
      </c>
      <c r="F73" s="71" t="s">
        <v>107</v>
      </c>
      <c r="G73" s="12">
        <v>44676</v>
      </c>
      <c r="H73" s="72" t="s">
        <v>772</v>
      </c>
      <c r="I73" s="15">
        <v>50</v>
      </c>
      <c r="J73" s="15">
        <v>30</v>
      </c>
      <c r="K73" s="15">
        <v>12</v>
      </c>
      <c r="L73" s="15">
        <v>2</v>
      </c>
      <c r="M73" s="76">
        <v>4.5</v>
      </c>
      <c r="N73" s="92">
        <v>5</v>
      </c>
      <c r="O73" s="59">
        <v>2530</v>
      </c>
      <c r="P73" s="60">
        <f>Table224578910112345678910111213141516171819202122232425[[#This Row],[PEMBULATAN]]*O73</f>
        <v>12650</v>
      </c>
      <c r="Q73" s="124"/>
    </row>
    <row r="74" spans="1:17" ht="26.25" customHeight="1" x14ac:dyDescent="0.2">
      <c r="A74" s="13"/>
      <c r="B74" s="70"/>
      <c r="C74" s="68" t="s">
        <v>860</v>
      </c>
      <c r="D74" s="73" t="s">
        <v>106</v>
      </c>
      <c r="E74" s="12">
        <v>44669</v>
      </c>
      <c r="F74" s="71" t="s">
        <v>107</v>
      </c>
      <c r="G74" s="12">
        <v>44676</v>
      </c>
      <c r="H74" s="72" t="s">
        <v>772</v>
      </c>
      <c r="I74" s="15">
        <v>90</v>
      </c>
      <c r="J74" s="15">
        <v>40</v>
      </c>
      <c r="K74" s="15">
        <v>8</v>
      </c>
      <c r="L74" s="15">
        <v>10</v>
      </c>
      <c r="M74" s="76">
        <v>7.2</v>
      </c>
      <c r="N74" s="92">
        <v>10</v>
      </c>
      <c r="O74" s="59">
        <v>2530</v>
      </c>
      <c r="P74" s="60">
        <f>Table224578910112345678910111213141516171819202122232425[[#This Row],[PEMBULATAN]]*O74</f>
        <v>25300</v>
      </c>
      <c r="Q74" s="124"/>
    </row>
    <row r="75" spans="1:17" ht="26.25" customHeight="1" x14ac:dyDescent="0.2">
      <c r="A75" s="13"/>
      <c r="B75" s="70"/>
      <c r="C75" s="68" t="s">
        <v>861</v>
      </c>
      <c r="D75" s="73" t="s">
        <v>106</v>
      </c>
      <c r="E75" s="12">
        <v>44669</v>
      </c>
      <c r="F75" s="71" t="s">
        <v>107</v>
      </c>
      <c r="G75" s="12">
        <v>44676</v>
      </c>
      <c r="H75" s="72" t="s">
        <v>772</v>
      </c>
      <c r="I75" s="15">
        <v>45</v>
      </c>
      <c r="J75" s="15">
        <v>32</v>
      </c>
      <c r="K75" s="15">
        <v>16</v>
      </c>
      <c r="L75" s="15">
        <v>1</v>
      </c>
      <c r="M75" s="76">
        <v>5.76</v>
      </c>
      <c r="N75" s="92">
        <v>6</v>
      </c>
      <c r="O75" s="59">
        <v>2530</v>
      </c>
      <c r="P75" s="60">
        <f>Table224578910112345678910111213141516171819202122232425[[#This Row],[PEMBULATAN]]*O75</f>
        <v>15180</v>
      </c>
      <c r="Q75" s="124"/>
    </row>
    <row r="76" spans="1:17" ht="26.25" customHeight="1" x14ac:dyDescent="0.2">
      <c r="A76" s="13"/>
      <c r="B76" s="70"/>
      <c r="C76" s="68" t="s">
        <v>862</v>
      </c>
      <c r="D76" s="73" t="s">
        <v>106</v>
      </c>
      <c r="E76" s="12">
        <v>44669</v>
      </c>
      <c r="F76" s="71" t="s">
        <v>107</v>
      </c>
      <c r="G76" s="12">
        <v>44676</v>
      </c>
      <c r="H76" s="72" t="s">
        <v>772</v>
      </c>
      <c r="I76" s="15">
        <v>50</v>
      </c>
      <c r="J76" s="15">
        <v>26</v>
      </c>
      <c r="K76" s="15">
        <v>26</v>
      </c>
      <c r="L76" s="15">
        <v>1</v>
      </c>
      <c r="M76" s="76">
        <v>8.4499999999999993</v>
      </c>
      <c r="N76" s="92">
        <v>9</v>
      </c>
      <c r="O76" s="59">
        <v>2530</v>
      </c>
      <c r="P76" s="60">
        <f>Table224578910112345678910111213141516171819202122232425[[#This Row],[PEMBULATAN]]*O76</f>
        <v>22770</v>
      </c>
      <c r="Q76" s="124"/>
    </row>
    <row r="77" spans="1:17" ht="26.25" customHeight="1" x14ac:dyDescent="0.2">
      <c r="A77" s="13"/>
      <c r="B77" s="70"/>
      <c r="C77" s="68" t="s">
        <v>863</v>
      </c>
      <c r="D77" s="73" t="s">
        <v>106</v>
      </c>
      <c r="E77" s="12">
        <v>44669</v>
      </c>
      <c r="F77" s="71" t="s">
        <v>107</v>
      </c>
      <c r="G77" s="12">
        <v>44676</v>
      </c>
      <c r="H77" s="72" t="s">
        <v>772</v>
      </c>
      <c r="I77" s="15">
        <v>50</v>
      </c>
      <c r="J77" s="15">
        <v>25</v>
      </c>
      <c r="K77" s="15">
        <v>18</v>
      </c>
      <c r="L77" s="15">
        <v>5</v>
      </c>
      <c r="M77" s="76">
        <v>5.625</v>
      </c>
      <c r="N77" s="92">
        <v>6</v>
      </c>
      <c r="O77" s="59">
        <v>2530</v>
      </c>
      <c r="P77" s="60">
        <f>Table224578910112345678910111213141516171819202122232425[[#This Row],[PEMBULATAN]]*O77</f>
        <v>15180</v>
      </c>
      <c r="Q77" s="124"/>
    </row>
    <row r="78" spans="1:17" ht="26.25" customHeight="1" x14ac:dyDescent="0.2">
      <c r="A78" s="13"/>
      <c r="B78" s="70"/>
      <c r="C78" s="68" t="s">
        <v>864</v>
      </c>
      <c r="D78" s="73" t="s">
        <v>106</v>
      </c>
      <c r="E78" s="12">
        <v>44669</v>
      </c>
      <c r="F78" s="71" t="s">
        <v>107</v>
      </c>
      <c r="G78" s="12">
        <v>44676</v>
      </c>
      <c r="H78" s="72" t="s">
        <v>772</v>
      </c>
      <c r="I78" s="15">
        <v>135</v>
      </c>
      <c r="J78" s="15">
        <v>42</v>
      </c>
      <c r="K78" s="15">
        <v>41</v>
      </c>
      <c r="L78" s="15">
        <v>19</v>
      </c>
      <c r="M78" s="76">
        <v>58.1175</v>
      </c>
      <c r="N78" s="92">
        <v>58.1175</v>
      </c>
      <c r="O78" s="59">
        <v>2530</v>
      </c>
      <c r="P78" s="60">
        <f>Table224578910112345678910111213141516171819202122232425[[#This Row],[PEMBULATAN]]*O78</f>
        <v>147037.27499999999</v>
      </c>
      <c r="Q78" s="124"/>
    </row>
    <row r="79" spans="1:17" ht="26.25" customHeight="1" x14ac:dyDescent="0.2">
      <c r="A79" s="13"/>
      <c r="B79" s="70"/>
      <c r="C79" s="68" t="s">
        <v>865</v>
      </c>
      <c r="D79" s="73" t="s">
        <v>106</v>
      </c>
      <c r="E79" s="12">
        <v>44669</v>
      </c>
      <c r="F79" s="71" t="s">
        <v>107</v>
      </c>
      <c r="G79" s="12">
        <v>44676</v>
      </c>
      <c r="H79" s="72" t="s">
        <v>772</v>
      </c>
      <c r="I79" s="15">
        <v>40</v>
      </c>
      <c r="J79" s="15">
        <v>40</v>
      </c>
      <c r="K79" s="15">
        <v>23</v>
      </c>
      <c r="L79" s="15">
        <v>8</v>
      </c>
      <c r="M79" s="76">
        <v>9.1999999999999993</v>
      </c>
      <c r="N79" s="92">
        <v>9.1999999999999993</v>
      </c>
      <c r="O79" s="59">
        <v>2530</v>
      </c>
      <c r="P79" s="60">
        <f>Table224578910112345678910111213141516171819202122232425[[#This Row],[PEMBULATAN]]*O79</f>
        <v>23276</v>
      </c>
      <c r="Q79" s="124"/>
    </row>
    <row r="80" spans="1:17" ht="26.25" customHeight="1" x14ac:dyDescent="0.2">
      <c r="A80" s="78"/>
      <c r="B80" s="69" t="s">
        <v>866</v>
      </c>
      <c r="C80" s="68" t="s">
        <v>867</v>
      </c>
      <c r="D80" s="73" t="s">
        <v>106</v>
      </c>
      <c r="E80" s="12">
        <v>44669</v>
      </c>
      <c r="F80" s="71" t="s">
        <v>107</v>
      </c>
      <c r="G80" s="12">
        <v>44676</v>
      </c>
      <c r="H80" s="72" t="s">
        <v>772</v>
      </c>
      <c r="I80" s="15">
        <v>26</v>
      </c>
      <c r="J80" s="15">
        <v>18</v>
      </c>
      <c r="K80" s="15">
        <v>26</v>
      </c>
      <c r="L80" s="15">
        <v>2</v>
      </c>
      <c r="M80" s="76">
        <v>3.0419999999999998</v>
      </c>
      <c r="N80" s="92">
        <v>3.0419999999999998</v>
      </c>
      <c r="O80" s="59">
        <v>2530</v>
      </c>
      <c r="P80" s="60">
        <f>Table224578910112345678910111213141516171819202122232425[[#This Row],[PEMBULATAN]]*O80</f>
        <v>7696.2599999999993</v>
      </c>
      <c r="Q80" s="124"/>
    </row>
    <row r="81" spans="1:17" ht="26.25" customHeight="1" x14ac:dyDescent="0.2">
      <c r="A81" s="13"/>
      <c r="B81" s="70"/>
      <c r="C81" s="68" t="s">
        <v>868</v>
      </c>
      <c r="D81" s="73" t="s">
        <v>106</v>
      </c>
      <c r="E81" s="12">
        <v>44669</v>
      </c>
      <c r="F81" s="71" t="s">
        <v>107</v>
      </c>
      <c r="G81" s="12">
        <v>44676</v>
      </c>
      <c r="H81" s="72" t="s">
        <v>772</v>
      </c>
      <c r="I81" s="15">
        <v>40</v>
      </c>
      <c r="J81" s="15">
        <v>21</v>
      </c>
      <c r="K81" s="15">
        <v>10</v>
      </c>
      <c r="L81" s="15">
        <v>2</v>
      </c>
      <c r="M81" s="76">
        <v>2.1</v>
      </c>
      <c r="N81" s="92">
        <v>2.1</v>
      </c>
      <c r="O81" s="59">
        <v>2530</v>
      </c>
      <c r="P81" s="60">
        <f>Table224578910112345678910111213141516171819202122232425[[#This Row],[PEMBULATAN]]*O81</f>
        <v>5313</v>
      </c>
      <c r="Q81" s="124"/>
    </row>
    <row r="82" spans="1:17" ht="26.25" customHeight="1" x14ac:dyDescent="0.2">
      <c r="A82" s="13"/>
      <c r="B82" s="70"/>
      <c r="C82" s="68" t="s">
        <v>869</v>
      </c>
      <c r="D82" s="73" t="s">
        <v>106</v>
      </c>
      <c r="E82" s="12">
        <v>44669</v>
      </c>
      <c r="F82" s="71" t="s">
        <v>107</v>
      </c>
      <c r="G82" s="12">
        <v>44676</v>
      </c>
      <c r="H82" s="72" t="s">
        <v>772</v>
      </c>
      <c r="I82" s="15">
        <v>25</v>
      </c>
      <c r="J82" s="15">
        <v>13</v>
      </c>
      <c r="K82" s="15">
        <v>9</v>
      </c>
      <c r="L82" s="15">
        <v>1</v>
      </c>
      <c r="M82" s="76">
        <v>0.73124999999999996</v>
      </c>
      <c r="N82" s="92">
        <v>1</v>
      </c>
      <c r="O82" s="59">
        <v>2530</v>
      </c>
      <c r="P82" s="60">
        <f>Table224578910112345678910111213141516171819202122232425[[#This Row],[PEMBULATAN]]*O82</f>
        <v>2530</v>
      </c>
      <c r="Q82" s="124"/>
    </row>
    <row r="83" spans="1:17" ht="26.25" customHeight="1" x14ac:dyDescent="0.2">
      <c r="A83" s="13"/>
      <c r="B83" s="70"/>
      <c r="C83" s="68" t="s">
        <v>870</v>
      </c>
      <c r="D83" s="73" t="s">
        <v>106</v>
      </c>
      <c r="E83" s="12">
        <v>44669</v>
      </c>
      <c r="F83" s="71" t="s">
        <v>107</v>
      </c>
      <c r="G83" s="12">
        <v>44676</v>
      </c>
      <c r="H83" s="72" t="s">
        <v>772</v>
      </c>
      <c r="I83" s="15">
        <v>50</v>
      </c>
      <c r="J83" s="15">
        <v>41</v>
      </c>
      <c r="K83" s="15">
        <v>10</v>
      </c>
      <c r="L83" s="15">
        <v>1</v>
      </c>
      <c r="M83" s="76">
        <v>5.125</v>
      </c>
      <c r="N83" s="92">
        <v>5.125</v>
      </c>
      <c r="O83" s="59">
        <v>2530</v>
      </c>
      <c r="P83" s="60">
        <f>Table224578910112345678910111213141516171819202122232425[[#This Row],[PEMBULATAN]]*O83</f>
        <v>12966.25</v>
      </c>
      <c r="Q83" s="124"/>
    </row>
    <row r="84" spans="1:17" ht="26.25" customHeight="1" x14ac:dyDescent="0.2">
      <c r="A84" s="13"/>
      <c r="B84" s="70"/>
      <c r="C84" s="68" t="s">
        <v>871</v>
      </c>
      <c r="D84" s="73" t="s">
        <v>106</v>
      </c>
      <c r="E84" s="12">
        <v>44669</v>
      </c>
      <c r="F84" s="71" t="s">
        <v>107</v>
      </c>
      <c r="G84" s="12">
        <v>44676</v>
      </c>
      <c r="H84" s="72" t="s">
        <v>772</v>
      </c>
      <c r="I84" s="15">
        <v>40</v>
      </c>
      <c r="J84" s="15">
        <v>32</v>
      </c>
      <c r="K84" s="15">
        <v>32</v>
      </c>
      <c r="L84" s="15">
        <v>17</v>
      </c>
      <c r="M84" s="76">
        <v>10.24</v>
      </c>
      <c r="N84" s="92">
        <v>17</v>
      </c>
      <c r="O84" s="59">
        <v>2530</v>
      </c>
      <c r="P84" s="60">
        <f>Table224578910112345678910111213141516171819202122232425[[#This Row],[PEMBULATAN]]*O84</f>
        <v>43010</v>
      </c>
      <c r="Q84" s="124"/>
    </row>
    <row r="85" spans="1:17" ht="26.25" customHeight="1" x14ac:dyDescent="0.2">
      <c r="A85" s="13"/>
      <c r="B85" s="70"/>
      <c r="C85" s="68" t="s">
        <v>872</v>
      </c>
      <c r="D85" s="73" t="s">
        <v>106</v>
      </c>
      <c r="E85" s="12">
        <v>44669</v>
      </c>
      <c r="F85" s="71" t="s">
        <v>107</v>
      </c>
      <c r="G85" s="12">
        <v>44676</v>
      </c>
      <c r="H85" s="72" t="s">
        <v>772</v>
      </c>
      <c r="I85" s="15">
        <v>78</v>
      </c>
      <c r="J85" s="15">
        <v>47</v>
      </c>
      <c r="K85" s="15">
        <v>31</v>
      </c>
      <c r="L85" s="15">
        <v>7</v>
      </c>
      <c r="M85" s="76">
        <v>28.4115</v>
      </c>
      <c r="N85" s="92">
        <v>29</v>
      </c>
      <c r="O85" s="59">
        <v>2530</v>
      </c>
      <c r="P85" s="60">
        <f>Table224578910112345678910111213141516171819202122232425[[#This Row],[PEMBULATAN]]*O85</f>
        <v>73370</v>
      </c>
      <c r="Q85" s="124"/>
    </row>
    <row r="86" spans="1:17" ht="26.25" customHeight="1" x14ac:dyDescent="0.2">
      <c r="A86" s="13"/>
      <c r="B86" s="70"/>
      <c r="C86" s="68" t="s">
        <v>873</v>
      </c>
      <c r="D86" s="73" t="s">
        <v>106</v>
      </c>
      <c r="E86" s="12">
        <v>44669</v>
      </c>
      <c r="F86" s="71" t="s">
        <v>107</v>
      </c>
      <c r="G86" s="12">
        <v>44676</v>
      </c>
      <c r="H86" s="72" t="s">
        <v>772</v>
      </c>
      <c r="I86" s="15">
        <v>50</v>
      </c>
      <c r="J86" s="15">
        <v>40</v>
      </c>
      <c r="K86" s="15">
        <v>26</v>
      </c>
      <c r="L86" s="15">
        <v>13</v>
      </c>
      <c r="M86" s="76">
        <v>13</v>
      </c>
      <c r="N86" s="92">
        <v>13</v>
      </c>
      <c r="O86" s="59">
        <v>2530</v>
      </c>
      <c r="P86" s="60">
        <f>Table224578910112345678910111213141516171819202122232425[[#This Row],[PEMBULATAN]]*O86</f>
        <v>32890</v>
      </c>
      <c r="Q86" s="124"/>
    </row>
    <row r="87" spans="1:17" ht="26.25" customHeight="1" x14ac:dyDescent="0.2">
      <c r="A87" s="13"/>
      <c r="B87" s="70"/>
      <c r="C87" s="68" t="s">
        <v>874</v>
      </c>
      <c r="D87" s="73" t="s">
        <v>106</v>
      </c>
      <c r="E87" s="12">
        <v>44669</v>
      </c>
      <c r="F87" s="71" t="s">
        <v>107</v>
      </c>
      <c r="G87" s="12">
        <v>44676</v>
      </c>
      <c r="H87" s="72" t="s">
        <v>772</v>
      </c>
      <c r="I87" s="15">
        <v>120</v>
      </c>
      <c r="J87" s="15">
        <v>64</v>
      </c>
      <c r="K87" s="15">
        <v>34</v>
      </c>
      <c r="L87" s="15">
        <v>8</v>
      </c>
      <c r="M87" s="76">
        <v>65.28</v>
      </c>
      <c r="N87" s="92">
        <v>65.28</v>
      </c>
      <c r="O87" s="59">
        <v>2530</v>
      </c>
      <c r="P87" s="60">
        <f>Table224578910112345678910111213141516171819202122232425[[#This Row],[PEMBULATAN]]*O87</f>
        <v>165158.39999999999</v>
      </c>
      <c r="Q87" s="125"/>
    </row>
    <row r="88" spans="1:17" ht="22.5" customHeight="1" x14ac:dyDescent="0.2">
      <c r="A88" s="118" t="s">
        <v>30</v>
      </c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20"/>
      <c r="M88" s="74">
        <f>SUBTOTAL(109,Table224578910112345678910111213141516171819202122232425[KG VOLUME])</f>
        <v>1743.9572500000006</v>
      </c>
      <c r="N88" s="63">
        <f>SUM(N3:N87)</f>
        <v>1788.7095000000002</v>
      </c>
      <c r="O88" s="121">
        <f>SUM(P3:P87)</f>
        <v>4525435.0350000001</v>
      </c>
      <c r="P88" s="122"/>
    </row>
    <row r="89" spans="1:17" ht="18" customHeight="1" x14ac:dyDescent="0.2">
      <c r="A89" s="81"/>
      <c r="B89" s="53" t="s">
        <v>41</v>
      </c>
      <c r="C89" s="52"/>
      <c r="D89" s="54" t="s">
        <v>42</v>
      </c>
      <c r="E89" s="81"/>
      <c r="F89" s="81"/>
      <c r="G89" s="81"/>
      <c r="H89" s="81"/>
      <c r="I89" s="81"/>
      <c r="J89" s="81"/>
      <c r="K89" s="81"/>
      <c r="L89" s="81"/>
      <c r="M89" s="82"/>
      <c r="N89" s="83" t="s">
        <v>50</v>
      </c>
      <c r="O89" s="84"/>
      <c r="P89" s="84">
        <f>O88*10%</f>
        <v>452543.50350000005</v>
      </c>
    </row>
    <row r="90" spans="1:17" ht="18" customHeight="1" thickBot="1" x14ac:dyDescent="0.25">
      <c r="A90" s="81"/>
      <c r="B90" s="53"/>
      <c r="C90" s="52"/>
      <c r="D90" s="54"/>
      <c r="E90" s="81"/>
      <c r="F90" s="81"/>
      <c r="G90" s="81"/>
      <c r="H90" s="81"/>
      <c r="I90" s="81"/>
      <c r="J90" s="81"/>
      <c r="K90" s="81"/>
      <c r="L90" s="81"/>
      <c r="M90" s="82"/>
      <c r="N90" s="85" t="s">
        <v>51</v>
      </c>
      <c r="O90" s="86"/>
      <c r="P90" s="86">
        <f>O88-P89</f>
        <v>4072891.5315</v>
      </c>
    </row>
    <row r="91" spans="1:17" ht="18" customHeight="1" x14ac:dyDescent="0.2">
      <c r="A91" s="10"/>
      <c r="H91" s="58"/>
      <c r="N91" s="57" t="s">
        <v>56</v>
      </c>
      <c r="P91" s="64">
        <f>P90*1.1%</f>
        <v>44801.806846500003</v>
      </c>
    </row>
    <row r="92" spans="1:17" ht="18" customHeight="1" thickBot="1" x14ac:dyDescent="0.25">
      <c r="A92" s="10"/>
      <c r="H92" s="58"/>
      <c r="N92" s="57" t="s">
        <v>52</v>
      </c>
      <c r="P92" s="66">
        <f>P90*2%</f>
        <v>81457.830629999997</v>
      </c>
    </row>
    <row r="93" spans="1:17" ht="18" customHeight="1" x14ac:dyDescent="0.2">
      <c r="A93" s="10"/>
      <c r="H93" s="58"/>
      <c r="N93" s="61" t="s">
        <v>31</v>
      </c>
      <c r="O93" s="62"/>
      <c r="P93" s="65">
        <f>P90+P91-P92</f>
        <v>4036235.5077164997</v>
      </c>
    </row>
    <row r="95" spans="1:17" x14ac:dyDescent="0.2">
      <c r="A95" s="10"/>
      <c r="H95" s="58"/>
      <c r="P95" s="66"/>
    </row>
    <row r="96" spans="1:17" x14ac:dyDescent="0.2">
      <c r="A96" s="10"/>
      <c r="H96" s="58"/>
      <c r="O96" s="55"/>
      <c r="P96" s="66"/>
    </row>
    <row r="97" spans="1:16" s="3" customFormat="1" x14ac:dyDescent="0.25">
      <c r="A97" s="10"/>
      <c r="B97" s="2"/>
      <c r="C97" s="2"/>
      <c r="E97" s="11"/>
      <c r="H97" s="58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58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58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58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58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58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58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58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58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58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58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58"/>
      <c r="N108" s="14"/>
      <c r="O108" s="14"/>
      <c r="P108" s="14"/>
    </row>
  </sheetData>
  <mergeCells count="3">
    <mergeCell ref="A88:L88"/>
    <mergeCell ref="O88:P88"/>
    <mergeCell ref="Q3:Q87"/>
  </mergeCells>
  <conditionalFormatting sqref="B3:B87">
    <cfRule type="duplicateValues" dxfId="27" priority="9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Q60"/>
  <sheetViews>
    <sheetView zoomScale="110" zoomScaleNormal="110" workbookViewId="0">
      <pane xSplit="3" ySplit="2" topLeftCell="D32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4.5703125" style="2" customWidth="1"/>
    <col min="4" max="4" width="7.5703125" style="3" customWidth="1"/>
    <col min="5" max="5" width="7.42578125" style="11" customWidth="1"/>
    <col min="6" max="6" width="8.85546875" style="3" customWidth="1"/>
    <col min="7" max="7" width="7.5703125" style="3" customWidth="1"/>
    <col min="8" max="8" width="11.85546875" style="6" customWidth="1"/>
    <col min="9" max="11" width="3.5703125" style="3" customWidth="1"/>
    <col min="12" max="12" width="3.8554687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405524</v>
      </c>
      <c r="B3" s="69" t="s">
        <v>875</v>
      </c>
      <c r="C3" s="8" t="s">
        <v>876</v>
      </c>
      <c r="D3" s="71" t="s">
        <v>106</v>
      </c>
      <c r="E3" s="12">
        <v>44670</v>
      </c>
      <c r="F3" s="71" t="s">
        <v>107</v>
      </c>
      <c r="G3" s="12">
        <v>44676</v>
      </c>
      <c r="H3" s="9" t="s">
        <v>772</v>
      </c>
      <c r="I3" s="1">
        <v>66</v>
      </c>
      <c r="J3" s="1">
        <v>66</v>
      </c>
      <c r="K3" s="1">
        <v>22</v>
      </c>
      <c r="L3" s="1">
        <v>5</v>
      </c>
      <c r="M3" s="75">
        <v>23.957999999999998</v>
      </c>
      <c r="N3" s="7">
        <v>24</v>
      </c>
      <c r="O3" s="59">
        <v>2530</v>
      </c>
      <c r="P3" s="60">
        <f>Table22457891011234567891011121314151617181920212223242526[[#This Row],[PEMBULATAN]]*O3</f>
        <v>60720</v>
      </c>
      <c r="Q3" s="123">
        <v>37</v>
      </c>
    </row>
    <row r="4" spans="1:17" ht="26.25" customHeight="1" x14ac:dyDescent="0.2">
      <c r="A4" s="13"/>
      <c r="B4" s="70"/>
      <c r="C4" s="68" t="s">
        <v>877</v>
      </c>
      <c r="D4" s="73" t="s">
        <v>106</v>
      </c>
      <c r="E4" s="12">
        <v>44670</v>
      </c>
      <c r="F4" s="71" t="s">
        <v>107</v>
      </c>
      <c r="G4" s="12">
        <v>44676</v>
      </c>
      <c r="H4" s="72" t="s">
        <v>772</v>
      </c>
      <c r="I4" s="15">
        <v>60</v>
      </c>
      <c r="J4" s="15">
        <v>35</v>
      </c>
      <c r="K4" s="15">
        <v>20</v>
      </c>
      <c r="L4" s="15">
        <v>2</v>
      </c>
      <c r="M4" s="76">
        <v>10.5</v>
      </c>
      <c r="N4" s="67">
        <v>11</v>
      </c>
      <c r="O4" s="59">
        <v>2530</v>
      </c>
      <c r="P4" s="60">
        <f>Table22457891011234567891011121314151617181920212223242526[[#This Row],[PEMBULATAN]]*O4</f>
        <v>27830</v>
      </c>
      <c r="Q4" s="124"/>
    </row>
    <row r="5" spans="1:17" ht="26.25" customHeight="1" x14ac:dyDescent="0.2">
      <c r="A5" s="13"/>
      <c r="B5" s="70"/>
      <c r="C5" s="68" t="s">
        <v>878</v>
      </c>
      <c r="D5" s="73" t="s">
        <v>106</v>
      </c>
      <c r="E5" s="12">
        <v>44670</v>
      </c>
      <c r="F5" s="71" t="s">
        <v>107</v>
      </c>
      <c r="G5" s="12">
        <v>44676</v>
      </c>
      <c r="H5" s="72" t="s">
        <v>772</v>
      </c>
      <c r="I5" s="15">
        <v>75</v>
      </c>
      <c r="J5" s="15">
        <v>20</v>
      </c>
      <c r="K5" s="15">
        <v>7</v>
      </c>
      <c r="L5" s="15">
        <v>1</v>
      </c>
      <c r="M5" s="76">
        <v>2.625</v>
      </c>
      <c r="N5" s="67">
        <v>3</v>
      </c>
      <c r="O5" s="59">
        <v>2530</v>
      </c>
      <c r="P5" s="60">
        <f>Table22457891011234567891011121314151617181920212223242526[[#This Row],[PEMBULATAN]]*O5</f>
        <v>7590</v>
      </c>
      <c r="Q5" s="124"/>
    </row>
    <row r="6" spans="1:17" ht="26.25" customHeight="1" x14ac:dyDescent="0.2">
      <c r="A6" s="13"/>
      <c r="B6" s="70"/>
      <c r="C6" s="68" t="s">
        <v>879</v>
      </c>
      <c r="D6" s="73" t="s">
        <v>106</v>
      </c>
      <c r="E6" s="12">
        <v>44670</v>
      </c>
      <c r="F6" s="71" t="s">
        <v>107</v>
      </c>
      <c r="G6" s="12">
        <v>44676</v>
      </c>
      <c r="H6" s="72" t="s">
        <v>772</v>
      </c>
      <c r="I6" s="15">
        <v>20</v>
      </c>
      <c r="J6" s="15">
        <v>30</v>
      </c>
      <c r="K6" s="15">
        <v>6</v>
      </c>
      <c r="L6" s="15">
        <v>3</v>
      </c>
      <c r="M6" s="76">
        <v>0.9</v>
      </c>
      <c r="N6" s="67">
        <v>3</v>
      </c>
      <c r="O6" s="59">
        <v>2530</v>
      </c>
      <c r="P6" s="60">
        <f>Table22457891011234567891011121314151617181920212223242526[[#This Row],[PEMBULATAN]]*O6</f>
        <v>7590</v>
      </c>
      <c r="Q6" s="124"/>
    </row>
    <row r="7" spans="1:17" ht="26.25" customHeight="1" x14ac:dyDescent="0.2">
      <c r="A7" s="13"/>
      <c r="B7" s="70"/>
      <c r="C7" s="68" t="s">
        <v>880</v>
      </c>
      <c r="D7" s="73" t="s">
        <v>106</v>
      </c>
      <c r="E7" s="12">
        <v>44670</v>
      </c>
      <c r="F7" s="71" t="s">
        <v>107</v>
      </c>
      <c r="G7" s="12">
        <v>44676</v>
      </c>
      <c r="H7" s="72" t="s">
        <v>772</v>
      </c>
      <c r="I7" s="15">
        <v>105</v>
      </c>
      <c r="J7" s="15">
        <v>14</v>
      </c>
      <c r="K7" s="15">
        <v>10</v>
      </c>
      <c r="L7" s="15">
        <v>3</v>
      </c>
      <c r="M7" s="76">
        <v>3.6749999999999998</v>
      </c>
      <c r="N7" s="67">
        <v>4</v>
      </c>
      <c r="O7" s="59">
        <v>2530</v>
      </c>
      <c r="P7" s="60">
        <f>Table22457891011234567891011121314151617181920212223242526[[#This Row],[PEMBULATAN]]*O7</f>
        <v>10120</v>
      </c>
      <c r="Q7" s="124"/>
    </row>
    <row r="8" spans="1:17" ht="26.25" customHeight="1" x14ac:dyDescent="0.2">
      <c r="A8" s="13"/>
      <c r="B8" s="70"/>
      <c r="C8" s="68" t="s">
        <v>881</v>
      </c>
      <c r="D8" s="73" t="s">
        <v>106</v>
      </c>
      <c r="E8" s="12">
        <v>44670</v>
      </c>
      <c r="F8" s="71" t="s">
        <v>107</v>
      </c>
      <c r="G8" s="12">
        <v>44676</v>
      </c>
      <c r="H8" s="72" t="s">
        <v>772</v>
      </c>
      <c r="I8" s="15">
        <v>58</v>
      </c>
      <c r="J8" s="15">
        <v>43</v>
      </c>
      <c r="K8" s="15">
        <v>26</v>
      </c>
      <c r="L8" s="15">
        <v>15</v>
      </c>
      <c r="M8" s="76">
        <v>16.210999999999999</v>
      </c>
      <c r="N8" s="92">
        <v>16.210999999999999</v>
      </c>
      <c r="O8" s="59">
        <v>2530</v>
      </c>
      <c r="P8" s="60">
        <f>Table22457891011234567891011121314151617181920212223242526[[#This Row],[PEMBULATAN]]*O8</f>
        <v>41013.829999999994</v>
      </c>
      <c r="Q8" s="124"/>
    </row>
    <row r="9" spans="1:17" ht="26.25" customHeight="1" x14ac:dyDescent="0.2">
      <c r="A9" s="13"/>
      <c r="B9" s="70"/>
      <c r="C9" s="68" t="s">
        <v>882</v>
      </c>
      <c r="D9" s="73" t="s">
        <v>106</v>
      </c>
      <c r="E9" s="12">
        <v>44670</v>
      </c>
      <c r="F9" s="71" t="s">
        <v>107</v>
      </c>
      <c r="G9" s="12">
        <v>44676</v>
      </c>
      <c r="H9" s="72" t="s">
        <v>772</v>
      </c>
      <c r="I9" s="15">
        <v>56</v>
      </c>
      <c r="J9" s="15">
        <v>46</v>
      </c>
      <c r="K9" s="15">
        <v>15</v>
      </c>
      <c r="L9" s="15">
        <v>2</v>
      </c>
      <c r="M9" s="76">
        <v>9.66</v>
      </c>
      <c r="N9" s="67">
        <v>10</v>
      </c>
      <c r="O9" s="59">
        <v>2530</v>
      </c>
      <c r="P9" s="60">
        <f>Table22457891011234567891011121314151617181920212223242526[[#This Row],[PEMBULATAN]]*O9</f>
        <v>25300</v>
      </c>
      <c r="Q9" s="124"/>
    </row>
    <row r="10" spans="1:17" ht="26.25" customHeight="1" x14ac:dyDescent="0.2">
      <c r="A10" s="13"/>
      <c r="B10" s="70"/>
      <c r="C10" s="68" t="s">
        <v>883</v>
      </c>
      <c r="D10" s="73" t="s">
        <v>106</v>
      </c>
      <c r="E10" s="12">
        <v>44670</v>
      </c>
      <c r="F10" s="71" t="s">
        <v>107</v>
      </c>
      <c r="G10" s="12">
        <v>44676</v>
      </c>
      <c r="H10" s="72" t="s">
        <v>772</v>
      </c>
      <c r="I10" s="15">
        <v>98</v>
      </c>
      <c r="J10" s="15">
        <v>50</v>
      </c>
      <c r="K10" s="15">
        <v>25</v>
      </c>
      <c r="L10" s="15">
        <v>21</v>
      </c>
      <c r="M10" s="76">
        <v>30.625</v>
      </c>
      <c r="N10" s="92">
        <v>31</v>
      </c>
      <c r="O10" s="59">
        <v>2530</v>
      </c>
      <c r="P10" s="60">
        <f>Table22457891011234567891011121314151617181920212223242526[[#This Row],[PEMBULATAN]]*O10</f>
        <v>78430</v>
      </c>
      <c r="Q10" s="124"/>
    </row>
    <row r="11" spans="1:17" ht="26.25" customHeight="1" x14ac:dyDescent="0.2">
      <c r="A11" s="13"/>
      <c r="B11" s="70"/>
      <c r="C11" s="68" t="s">
        <v>884</v>
      </c>
      <c r="D11" s="73" t="s">
        <v>106</v>
      </c>
      <c r="E11" s="12">
        <v>44670</v>
      </c>
      <c r="F11" s="71" t="s">
        <v>107</v>
      </c>
      <c r="G11" s="12">
        <v>44676</v>
      </c>
      <c r="H11" s="72" t="s">
        <v>772</v>
      </c>
      <c r="I11" s="15">
        <v>43</v>
      </c>
      <c r="J11" s="15">
        <v>43</v>
      </c>
      <c r="K11" s="15">
        <v>14</v>
      </c>
      <c r="L11" s="15">
        <v>2</v>
      </c>
      <c r="M11" s="76">
        <v>6.4714999999999998</v>
      </c>
      <c r="N11" s="92">
        <v>7</v>
      </c>
      <c r="O11" s="59">
        <v>2530</v>
      </c>
      <c r="P11" s="60">
        <f>Table22457891011234567891011121314151617181920212223242526[[#This Row],[PEMBULATAN]]*O11</f>
        <v>17710</v>
      </c>
      <c r="Q11" s="124"/>
    </row>
    <row r="12" spans="1:17" ht="26.25" customHeight="1" x14ac:dyDescent="0.2">
      <c r="A12" s="13"/>
      <c r="B12" s="70"/>
      <c r="C12" s="68" t="s">
        <v>885</v>
      </c>
      <c r="D12" s="73" t="s">
        <v>106</v>
      </c>
      <c r="E12" s="12">
        <v>44670</v>
      </c>
      <c r="F12" s="71" t="s">
        <v>107</v>
      </c>
      <c r="G12" s="12">
        <v>44676</v>
      </c>
      <c r="H12" s="72" t="s">
        <v>772</v>
      </c>
      <c r="I12" s="15">
        <v>100</v>
      </c>
      <c r="J12" s="15">
        <v>10</v>
      </c>
      <c r="K12" s="15">
        <v>4</v>
      </c>
      <c r="L12" s="15">
        <v>2</v>
      </c>
      <c r="M12" s="76">
        <v>1</v>
      </c>
      <c r="N12" s="92">
        <v>2</v>
      </c>
      <c r="O12" s="59">
        <v>2530</v>
      </c>
      <c r="P12" s="60">
        <f>Table22457891011234567891011121314151617181920212223242526[[#This Row],[PEMBULATAN]]*O12</f>
        <v>5060</v>
      </c>
      <c r="Q12" s="124"/>
    </row>
    <row r="13" spans="1:17" ht="26.25" customHeight="1" x14ac:dyDescent="0.2">
      <c r="A13" s="13"/>
      <c r="B13" s="70"/>
      <c r="C13" s="68" t="s">
        <v>886</v>
      </c>
      <c r="D13" s="73" t="s">
        <v>106</v>
      </c>
      <c r="E13" s="12">
        <v>44670</v>
      </c>
      <c r="F13" s="71" t="s">
        <v>107</v>
      </c>
      <c r="G13" s="12">
        <v>44676</v>
      </c>
      <c r="H13" s="72" t="s">
        <v>772</v>
      </c>
      <c r="I13" s="15">
        <v>10</v>
      </c>
      <c r="J13" s="15">
        <v>10</v>
      </c>
      <c r="K13" s="15">
        <v>5</v>
      </c>
      <c r="L13" s="15">
        <v>1</v>
      </c>
      <c r="M13" s="76">
        <v>0.125</v>
      </c>
      <c r="N13" s="92">
        <v>1</v>
      </c>
      <c r="O13" s="59">
        <v>2530</v>
      </c>
      <c r="P13" s="60">
        <f>Table22457891011234567891011121314151617181920212223242526[[#This Row],[PEMBULATAN]]*O13</f>
        <v>2530</v>
      </c>
      <c r="Q13" s="124"/>
    </row>
    <row r="14" spans="1:17" ht="26.25" customHeight="1" x14ac:dyDescent="0.2">
      <c r="A14" s="13"/>
      <c r="B14" s="70"/>
      <c r="C14" s="68" t="s">
        <v>887</v>
      </c>
      <c r="D14" s="73" t="s">
        <v>106</v>
      </c>
      <c r="E14" s="12">
        <v>44670</v>
      </c>
      <c r="F14" s="71" t="s">
        <v>107</v>
      </c>
      <c r="G14" s="12">
        <v>44676</v>
      </c>
      <c r="H14" s="72" t="s">
        <v>772</v>
      </c>
      <c r="I14" s="15">
        <v>53</v>
      </c>
      <c r="J14" s="15">
        <v>43</v>
      </c>
      <c r="K14" s="15">
        <v>27</v>
      </c>
      <c r="L14" s="15">
        <v>3</v>
      </c>
      <c r="M14" s="76">
        <v>15.38325</v>
      </c>
      <c r="N14" s="92">
        <v>16</v>
      </c>
      <c r="O14" s="59">
        <v>2530</v>
      </c>
      <c r="P14" s="60">
        <f>Table22457891011234567891011121314151617181920212223242526[[#This Row],[PEMBULATAN]]*O14</f>
        <v>40480</v>
      </c>
      <c r="Q14" s="124"/>
    </row>
    <row r="15" spans="1:17" ht="26.25" customHeight="1" x14ac:dyDescent="0.2">
      <c r="A15" s="13"/>
      <c r="B15" s="70"/>
      <c r="C15" s="68" t="s">
        <v>888</v>
      </c>
      <c r="D15" s="73" t="s">
        <v>106</v>
      </c>
      <c r="E15" s="12">
        <v>44670</v>
      </c>
      <c r="F15" s="71" t="s">
        <v>107</v>
      </c>
      <c r="G15" s="12">
        <v>44676</v>
      </c>
      <c r="H15" s="72" t="s">
        <v>772</v>
      </c>
      <c r="I15" s="15">
        <v>106</v>
      </c>
      <c r="J15" s="15">
        <v>37</v>
      </c>
      <c r="K15" s="15">
        <v>14</v>
      </c>
      <c r="L15" s="15">
        <v>8</v>
      </c>
      <c r="M15" s="76">
        <v>13.727</v>
      </c>
      <c r="N15" s="92">
        <v>14</v>
      </c>
      <c r="O15" s="59">
        <v>2530</v>
      </c>
      <c r="P15" s="60">
        <f>Table22457891011234567891011121314151617181920212223242526[[#This Row],[PEMBULATAN]]*O15</f>
        <v>35420</v>
      </c>
      <c r="Q15" s="124"/>
    </row>
    <row r="16" spans="1:17" ht="26.25" customHeight="1" x14ac:dyDescent="0.2">
      <c r="A16" s="13"/>
      <c r="B16" s="70"/>
      <c r="C16" s="68" t="s">
        <v>889</v>
      </c>
      <c r="D16" s="73" t="s">
        <v>106</v>
      </c>
      <c r="E16" s="12">
        <v>44670</v>
      </c>
      <c r="F16" s="71" t="s">
        <v>107</v>
      </c>
      <c r="G16" s="12">
        <v>44676</v>
      </c>
      <c r="H16" s="72" t="s">
        <v>772</v>
      </c>
      <c r="I16" s="15">
        <v>90</v>
      </c>
      <c r="J16" s="15">
        <v>65</v>
      </c>
      <c r="K16" s="15">
        <v>28</v>
      </c>
      <c r="L16" s="15">
        <v>25</v>
      </c>
      <c r="M16" s="76">
        <v>40.950000000000003</v>
      </c>
      <c r="N16" s="92">
        <v>41</v>
      </c>
      <c r="O16" s="59">
        <v>2530</v>
      </c>
      <c r="P16" s="60">
        <f>Table22457891011234567891011121314151617181920212223242526[[#This Row],[PEMBULATAN]]*O16</f>
        <v>103730</v>
      </c>
      <c r="Q16" s="124"/>
    </row>
    <row r="17" spans="1:17" ht="26.25" customHeight="1" x14ac:dyDescent="0.2">
      <c r="A17" s="13"/>
      <c r="B17" s="70"/>
      <c r="C17" s="68" t="s">
        <v>890</v>
      </c>
      <c r="D17" s="73" t="s">
        <v>106</v>
      </c>
      <c r="E17" s="12">
        <v>44670</v>
      </c>
      <c r="F17" s="71" t="s">
        <v>107</v>
      </c>
      <c r="G17" s="12">
        <v>44676</v>
      </c>
      <c r="H17" s="72" t="s">
        <v>772</v>
      </c>
      <c r="I17" s="15">
        <v>47</v>
      </c>
      <c r="J17" s="15">
        <v>47</v>
      </c>
      <c r="K17" s="15">
        <v>16</v>
      </c>
      <c r="L17" s="15">
        <v>4</v>
      </c>
      <c r="M17" s="76">
        <v>8.8360000000000003</v>
      </c>
      <c r="N17" s="92">
        <v>9</v>
      </c>
      <c r="O17" s="59">
        <v>2530</v>
      </c>
      <c r="P17" s="60">
        <f>Table22457891011234567891011121314151617181920212223242526[[#This Row],[PEMBULATAN]]*O17</f>
        <v>22770</v>
      </c>
      <c r="Q17" s="124"/>
    </row>
    <row r="18" spans="1:17" ht="26.25" customHeight="1" x14ac:dyDescent="0.2">
      <c r="A18" s="13"/>
      <c r="B18" s="70"/>
      <c r="C18" s="68" t="s">
        <v>891</v>
      </c>
      <c r="D18" s="73" t="s">
        <v>106</v>
      </c>
      <c r="E18" s="12">
        <v>44670</v>
      </c>
      <c r="F18" s="71" t="s">
        <v>107</v>
      </c>
      <c r="G18" s="12">
        <v>44676</v>
      </c>
      <c r="H18" s="72" t="s">
        <v>772</v>
      </c>
      <c r="I18" s="15">
        <v>35</v>
      </c>
      <c r="J18" s="15">
        <v>35</v>
      </c>
      <c r="K18" s="15">
        <v>10</v>
      </c>
      <c r="L18" s="15">
        <v>1</v>
      </c>
      <c r="M18" s="76">
        <v>3.0625</v>
      </c>
      <c r="N18" s="92">
        <v>3.0625</v>
      </c>
      <c r="O18" s="59">
        <v>2530</v>
      </c>
      <c r="P18" s="60">
        <f>Table22457891011234567891011121314151617181920212223242526[[#This Row],[PEMBULATAN]]*O18</f>
        <v>7748.125</v>
      </c>
      <c r="Q18" s="124"/>
    </row>
    <row r="19" spans="1:17" ht="26.25" customHeight="1" x14ac:dyDescent="0.2">
      <c r="A19" s="13"/>
      <c r="B19" s="70"/>
      <c r="C19" s="68" t="s">
        <v>892</v>
      </c>
      <c r="D19" s="73" t="s">
        <v>106</v>
      </c>
      <c r="E19" s="12">
        <v>44670</v>
      </c>
      <c r="F19" s="71" t="s">
        <v>107</v>
      </c>
      <c r="G19" s="12">
        <v>44676</v>
      </c>
      <c r="H19" s="72" t="s">
        <v>772</v>
      </c>
      <c r="I19" s="15">
        <v>65</v>
      </c>
      <c r="J19" s="15">
        <v>46</v>
      </c>
      <c r="K19" s="15">
        <v>20</v>
      </c>
      <c r="L19" s="15">
        <v>6</v>
      </c>
      <c r="M19" s="76">
        <v>14.95</v>
      </c>
      <c r="N19" s="92">
        <v>15</v>
      </c>
      <c r="O19" s="59">
        <v>2530</v>
      </c>
      <c r="P19" s="60">
        <f>Table22457891011234567891011121314151617181920212223242526[[#This Row],[PEMBULATAN]]*O19</f>
        <v>37950</v>
      </c>
      <c r="Q19" s="124"/>
    </row>
    <row r="20" spans="1:17" ht="26.25" customHeight="1" x14ac:dyDescent="0.2">
      <c r="A20" s="13"/>
      <c r="B20" s="70"/>
      <c r="C20" s="68" t="s">
        <v>893</v>
      </c>
      <c r="D20" s="73" t="s">
        <v>106</v>
      </c>
      <c r="E20" s="12">
        <v>44670</v>
      </c>
      <c r="F20" s="71" t="s">
        <v>107</v>
      </c>
      <c r="G20" s="12">
        <v>44676</v>
      </c>
      <c r="H20" s="72" t="s">
        <v>772</v>
      </c>
      <c r="I20" s="15">
        <v>10</v>
      </c>
      <c r="J20" s="15">
        <v>10</v>
      </c>
      <c r="K20" s="15">
        <v>6</v>
      </c>
      <c r="L20" s="15">
        <v>1</v>
      </c>
      <c r="M20" s="76">
        <v>0.15</v>
      </c>
      <c r="N20" s="92">
        <v>1</v>
      </c>
      <c r="O20" s="59">
        <v>2530</v>
      </c>
      <c r="P20" s="60">
        <f>Table22457891011234567891011121314151617181920212223242526[[#This Row],[PEMBULATAN]]*O20</f>
        <v>2530</v>
      </c>
      <c r="Q20" s="124"/>
    </row>
    <row r="21" spans="1:17" ht="26.25" customHeight="1" x14ac:dyDescent="0.2">
      <c r="A21" s="13"/>
      <c r="B21" s="70"/>
      <c r="C21" s="68" t="s">
        <v>894</v>
      </c>
      <c r="D21" s="73" t="s">
        <v>106</v>
      </c>
      <c r="E21" s="12">
        <v>44670</v>
      </c>
      <c r="F21" s="71" t="s">
        <v>107</v>
      </c>
      <c r="G21" s="12">
        <v>44676</v>
      </c>
      <c r="H21" s="72" t="s">
        <v>772</v>
      </c>
      <c r="I21" s="15">
        <v>54</v>
      </c>
      <c r="J21" s="15">
        <v>50</v>
      </c>
      <c r="K21" s="15">
        <v>21</v>
      </c>
      <c r="L21" s="15">
        <v>7</v>
      </c>
      <c r="M21" s="76">
        <v>14.175000000000001</v>
      </c>
      <c r="N21" s="92">
        <v>14.175000000000001</v>
      </c>
      <c r="O21" s="59">
        <v>2530</v>
      </c>
      <c r="P21" s="60">
        <f>Table22457891011234567891011121314151617181920212223242526[[#This Row],[PEMBULATAN]]*O21</f>
        <v>35862.75</v>
      </c>
      <c r="Q21" s="124"/>
    </row>
    <row r="22" spans="1:17" ht="26.25" customHeight="1" x14ac:dyDescent="0.2">
      <c r="A22" s="13"/>
      <c r="B22" s="70"/>
      <c r="C22" s="68" t="s">
        <v>895</v>
      </c>
      <c r="D22" s="73" t="s">
        <v>106</v>
      </c>
      <c r="E22" s="12">
        <v>44670</v>
      </c>
      <c r="F22" s="71" t="s">
        <v>107</v>
      </c>
      <c r="G22" s="12">
        <v>44676</v>
      </c>
      <c r="H22" s="72" t="s">
        <v>772</v>
      </c>
      <c r="I22" s="15">
        <v>50</v>
      </c>
      <c r="J22" s="15">
        <v>42</v>
      </c>
      <c r="K22" s="15">
        <v>32</v>
      </c>
      <c r="L22" s="15">
        <v>8</v>
      </c>
      <c r="M22" s="76">
        <v>16.8</v>
      </c>
      <c r="N22" s="92">
        <v>17</v>
      </c>
      <c r="O22" s="59">
        <v>2530</v>
      </c>
      <c r="P22" s="60">
        <f>Table22457891011234567891011121314151617181920212223242526[[#This Row],[PEMBULATAN]]*O22</f>
        <v>43010</v>
      </c>
      <c r="Q22" s="124"/>
    </row>
    <row r="23" spans="1:17" ht="26.25" customHeight="1" x14ac:dyDescent="0.2">
      <c r="A23" s="13"/>
      <c r="B23" s="70"/>
      <c r="C23" s="68" t="s">
        <v>896</v>
      </c>
      <c r="D23" s="73" t="s">
        <v>106</v>
      </c>
      <c r="E23" s="12">
        <v>44670</v>
      </c>
      <c r="F23" s="71" t="s">
        <v>107</v>
      </c>
      <c r="G23" s="12">
        <v>44676</v>
      </c>
      <c r="H23" s="72" t="s">
        <v>772</v>
      </c>
      <c r="I23" s="15">
        <v>50</v>
      </c>
      <c r="J23" s="15">
        <v>38</v>
      </c>
      <c r="K23" s="15">
        <v>13</v>
      </c>
      <c r="L23" s="15">
        <v>2</v>
      </c>
      <c r="M23" s="76">
        <v>6.1749999999999998</v>
      </c>
      <c r="N23" s="92">
        <v>6.1749999999999998</v>
      </c>
      <c r="O23" s="59">
        <v>2530</v>
      </c>
      <c r="P23" s="60">
        <f>Table22457891011234567891011121314151617181920212223242526[[#This Row],[PEMBULATAN]]*O23</f>
        <v>15622.75</v>
      </c>
      <c r="Q23" s="124"/>
    </row>
    <row r="24" spans="1:17" ht="26.25" customHeight="1" x14ac:dyDescent="0.2">
      <c r="A24" s="13"/>
      <c r="B24" s="70"/>
      <c r="C24" s="68" t="s">
        <v>897</v>
      </c>
      <c r="D24" s="73" t="s">
        <v>106</v>
      </c>
      <c r="E24" s="12">
        <v>44670</v>
      </c>
      <c r="F24" s="71" t="s">
        <v>107</v>
      </c>
      <c r="G24" s="12">
        <v>44676</v>
      </c>
      <c r="H24" s="72" t="s">
        <v>772</v>
      </c>
      <c r="I24" s="15">
        <v>43</v>
      </c>
      <c r="J24" s="15">
        <v>30</v>
      </c>
      <c r="K24" s="15">
        <v>11</v>
      </c>
      <c r="L24" s="15">
        <v>1</v>
      </c>
      <c r="M24" s="76">
        <v>3.5474999999999999</v>
      </c>
      <c r="N24" s="92">
        <v>4</v>
      </c>
      <c r="O24" s="59">
        <v>2530</v>
      </c>
      <c r="P24" s="60">
        <f>Table22457891011234567891011121314151617181920212223242526[[#This Row],[PEMBULATAN]]*O24</f>
        <v>10120</v>
      </c>
      <c r="Q24" s="124"/>
    </row>
    <row r="25" spans="1:17" ht="26.25" customHeight="1" x14ac:dyDescent="0.2">
      <c r="A25" s="13"/>
      <c r="B25" s="70"/>
      <c r="C25" s="68" t="s">
        <v>898</v>
      </c>
      <c r="D25" s="73" t="s">
        <v>106</v>
      </c>
      <c r="E25" s="12">
        <v>44670</v>
      </c>
      <c r="F25" s="71" t="s">
        <v>107</v>
      </c>
      <c r="G25" s="12">
        <v>44676</v>
      </c>
      <c r="H25" s="72" t="s">
        <v>772</v>
      </c>
      <c r="I25" s="15">
        <v>29</v>
      </c>
      <c r="J25" s="15">
        <v>25</v>
      </c>
      <c r="K25" s="15">
        <v>10</v>
      </c>
      <c r="L25" s="15">
        <v>1</v>
      </c>
      <c r="M25" s="76">
        <v>1.8125</v>
      </c>
      <c r="N25" s="92">
        <v>2</v>
      </c>
      <c r="O25" s="59">
        <v>2530</v>
      </c>
      <c r="P25" s="60">
        <f>Table22457891011234567891011121314151617181920212223242526[[#This Row],[PEMBULATAN]]*O25</f>
        <v>5060</v>
      </c>
      <c r="Q25" s="124"/>
    </row>
    <row r="26" spans="1:17" ht="26.25" customHeight="1" x14ac:dyDescent="0.2">
      <c r="A26" s="13"/>
      <c r="B26" s="70"/>
      <c r="C26" s="68" t="s">
        <v>899</v>
      </c>
      <c r="D26" s="73" t="s">
        <v>106</v>
      </c>
      <c r="E26" s="12">
        <v>44670</v>
      </c>
      <c r="F26" s="71" t="s">
        <v>107</v>
      </c>
      <c r="G26" s="12">
        <v>44676</v>
      </c>
      <c r="H26" s="72" t="s">
        <v>772</v>
      </c>
      <c r="I26" s="15">
        <v>50</v>
      </c>
      <c r="J26" s="15">
        <v>30</v>
      </c>
      <c r="K26" s="15">
        <v>20</v>
      </c>
      <c r="L26" s="15">
        <v>4</v>
      </c>
      <c r="M26" s="76">
        <v>7.5</v>
      </c>
      <c r="N26" s="92">
        <v>8</v>
      </c>
      <c r="O26" s="59">
        <v>2530</v>
      </c>
      <c r="P26" s="60">
        <f>Table22457891011234567891011121314151617181920212223242526[[#This Row],[PEMBULATAN]]*O26</f>
        <v>20240</v>
      </c>
      <c r="Q26" s="124"/>
    </row>
    <row r="27" spans="1:17" ht="26.25" customHeight="1" x14ac:dyDescent="0.2">
      <c r="A27" s="13"/>
      <c r="B27" s="70"/>
      <c r="C27" s="68" t="s">
        <v>900</v>
      </c>
      <c r="D27" s="73" t="s">
        <v>106</v>
      </c>
      <c r="E27" s="12">
        <v>44670</v>
      </c>
      <c r="F27" s="71" t="s">
        <v>107</v>
      </c>
      <c r="G27" s="12">
        <v>44676</v>
      </c>
      <c r="H27" s="72" t="s">
        <v>772</v>
      </c>
      <c r="I27" s="15">
        <v>63</v>
      </c>
      <c r="J27" s="15">
        <v>36</v>
      </c>
      <c r="K27" s="15">
        <v>21</v>
      </c>
      <c r="L27" s="15">
        <v>6</v>
      </c>
      <c r="M27" s="76">
        <v>11.907</v>
      </c>
      <c r="N27" s="92">
        <v>12</v>
      </c>
      <c r="O27" s="59">
        <v>2530</v>
      </c>
      <c r="P27" s="60">
        <f>Table22457891011234567891011121314151617181920212223242526[[#This Row],[PEMBULATAN]]*O27</f>
        <v>30360</v>
      </c>
      <c r="Q27" s="124"/>
    </row>
    <row r="28" spans="1:17" ht="26.25" customHeight="1" x14ac:dyDescent="0.2">
      <c r="A28" s="13"/>
      <c r="B28" s="70"/>
      <c r="C28" s="68" t="s">
        <v>901</v>
      </c>
      <c r="D28" s="73" t="s">
        <v>106</v>
      </c>
      <c r="E28" s="12">
        <v>44670</v>
      </c>
      <c r="F28" s="71" t="s">
        <v>107</v>
      </c>
      <c r="G28" s="12">
        <v>44676</v>
      </c>
      <c r="H28" s="72" t="s">
        <v>772</v>
      </c>
      <c r="I28" s="15">
        <v>58</v>
      </c>
      <c r="J28" s="15">
        <v>50</v>
      </c>
      <c r="K28" s="15">
        <v>15</v>
      </c>
      <c r="L28" s="15">
        <v>6</v>
      </c>
      <c r="M28" s="76">
        <v>10.875</v>
      </c>
      <c r="N28" s="92">
        <v>11</v>
      </c>
      <c r="O28" s="59">
        <v>2530</v>
      </c>
      <c r="P28" s="60">
        <f>Table22457891011234567891011121314151617181920212223242526[[#This Row],[PEMBULATAN]]*O28</f>
        <v>27830</v>
      </c>
      <c r="Q28" s="124"/>
    </row>
    <row r="29" spans="1:17" ht="26.25" customHeight="1" x14ac:dyDescent="0.2">
      <c r="A29" s="13"/>
      <c r="B29" s="70"/>
      <c r="C29" s="68" t="s">
        <v>902</v>
      </c>
      <c r="D29" s="73" t="s">
        <v>106</v>
      </c>
      <c r="E29" s="12">
        <v>44670</v>
      </c>
      <c r="F29" s="71" t="s">
        <v>107</v>
      </c>
      <c r="G29" s="12">
        <v>44676</v>
      </c>
      <c r="H29" s="72" t="s">
        <v>772</v>
      </c>
      <c r="I29" s="15">
        <v>60</v>
      </c>
      <c r="J29" s="15">
        <v>56</v>
      </c>
      <c r="K29" s="15">
        <v>17</v>
      </c>
      <c r="L29" s="15">
        <v>5</v>
      </c>
      <c r="M29" s="76">
        <v>14.28</v>
      </c>
      <c r="N29" s="92">
        <v>14.28</v>
      </c>
      <c r="O29" s="59">
        <v>2530</v>
      </c>
      <c r="P29" s="60">
        <f>Table22457891011234567891011121314151617181920212223242526[[#This Row],[PEMBULATAN]]*O29</f>
        <v>36128.400000000001</v>
      </c>
      <c r="Q29" s="124"/>
    </row>
    <row r="30" spans="1:17" ht="26.25" customHeight="1" x14ac:dyDescent="0.2">
      <c r="A30" s="13"/>
      <c r="B30" s="70"/>
      <c r="C30" s="68" t="s">
        <v>903</v>
      </c>
      <c r="D30" s="73" t="s">
        <v>106</v>
      </c>
      <c r="E30" s="12">
        <v>44670</v>
      </c>
      <c r="F30" s="71" t="s">
        <v>107</v>
      </c>
      <c r="G30" s="12">
        <v>44676</v>
      </c>
      <c r="H30" s="72" t="s">
        <v>772</v>
      </c>
      <c r="I30" s="15">
        <v>43</v>
      </c>
      <c r="J30" s="15">
        <v>40</v>
      </c>
      <c r="K30" s="15">
        <v>20</v>
      </c>
      <c r="L30" s="15">
        <v>6</v>
      </c>
      <c r="M30" s="76">
        <v>8.6</v>
      </c>
      <c r="N30" s="92">
        <v>9</v>
      </c>
      <c r="O30" s="59">
        <v>2530</v>
      </c>
      <c r="P30" s="60">
        <f>Table22457891011234567891011121314151617181920212223242526[[#This Row],[PEMBULATAN]]*O30</f>
        <v>22770</v>
      </c>
      <c r="Q30" s="124"/>
    </row>
    <row r="31" spans="1:17" ht="26.25" customHeight="1" x14ac:dyDescent="0.2">
      <c r="A31" s="13"/>
      <c r="B31" s="70"/>
      <c r="C31" s="68" t="s">
        <v>904</v>
      </c>
      <c r="D31" s="73" t="s">
        <v>106</v>
      </c>
      <c r="E31" s="12">
        <v>44670</v>
      </c>
      <c r="F31" s="71" t="s">
        <v>107</v>
      </c>
      <c r="G31" s="12">
        <v>44676</v>
      </c>
      <c r="H31" s="72" t="s">
        <v>772</v>
      </c>
      <c r="I31" s="15">
        <v>75</v>
      </c>
      <c r="J31" s="15">
        <v>60</v>
      </c>
      <c r="K31" s="15">
        <v>26</v>
      </c>
      <c r="L31" s="15">
        <v>15</v>
      </c>
      <c r="M31" s="76">
        <v>29.25</v>
      </c>
      <c r="N31" s="92">
        <v>29.25</v>
      </c>
      <c r="O31" s="59">
        <v>2530</v>
      </c>
      <c r="P31" s="60">
        <f>Table22457891011234567891011121314151617181920212223242526[[#This Row],[PEMBULATAN]]*O31</f>
        <v>74002.5</v>
      </c>
      <c r="Q31" s="124"/>
    </row>
    <row r="32" spans="1:17" ht="26.25" customHeight="1" x14ac:dyDescent="0.2">
      <c r="A32" s="13"/>
      <c r="B32" s="70"/>
      <c r="C32" s="68" t="s">
        <v>905</v>
      </c>
      <c r="D32" s="73" t="s">
        <v>106</v>
      </c>
      <c r="E32" s="12">
        <v>44670</v>
      </c>
      <c r="F32" s="71" t="s">
        <v>107</v>
      </c>
      <c r="G32" s="12">
        <v>44676</v>
      </c>
      <c r="H32" s="72" t="s">
        <v>772</v>
      </c>
      <c r="I32" s="15">
        <v>85</v>
      </c>
      <c r="J32" s="15">
        <v>55</v>
      </c>
      <c r="K32" s="15">
        <v>30</v>
      </c>
      <c r="L32" s="15">
        <v>20</v>
      </c>
      <c r="M32" s="76">
        <v>35.0625</v>
      </c>
      <c r="N32" s="92">
        <v>35.0625</v>
      </c>
      <c r="O32" s="59">
        <v>2530</v>
      </c>
      <c r="P32" s="60">
        <f>Table22457891011234567891011121314151617181920212223242526[[#This Row],[PEMBULATAN]]*O32</f>
        <v>88708.125</v>
      </c>
      <c r="Q32" s="124"/>
    </row>
    <row r="33" spans="1:17" ht="26.25" customHeight="1" x14ac:dyDescent="0.2">
      <c r="A33" s="13"/>
      <c r="B33" s="70"/>
      <c r="C33" s="68" t="s">
        <v>906</v>
      </c>
      <c r="D33" s="73" t="s">
        <v>106</v>
      </c>
      <c r="E33" s="12">
        <v>44670</v>
      </c>
      <c r="F33" s="71" t="s">
        <v>107</v>
      </c>
      <c r="G33" s="12">
        <v>44676</v>
      </c>
      <c r="H33" s="72" t="s">
        <v>772</v>
      </c>
      <c r="I33" s="15">
        <v>65</v>
      </c>
      <c r="J33" s="15">
        <v>65</v>
      </c>
      <c r="K33" s="15">
        <v>16</v>
      </c>
      <c r="L33" s="15">
        <v>4</v>
      </c>
      <c r="M33" s="76">
        <v>16.899999999999999</v>
      </c>
      <c r="N33" s="92">
        <v>17</v>
      </c>
      <c r="O33" s="59">
        <v>2530</v>
      </c>
      <c r="P33" s="60">
        <f>Table22457891011234567891011121314151617181920212223242526[[#This Row],[PEMBULATAN]]*O33</f>
        <v>43010</v>
      </c>
      <c r="Q33" s="124"/>
    </row>
    <row r="34" spans="1:17" ht="26.25" customHeight="1" x14ac:dyDescent="0.2">
      <c r="A34" s="13"/>
      <c r="B34" s="70"/>
      <c r="C34" s="68" t="s">
        <v>907</v>
      </c>
      <c r="D34" s="73" t="s">
        <v>106</v>
      </c>
      <c r="E34" s="12">
        <v>44670</v>
      </c>
      <c r="F34" s="71" t="s">
        <v>107</v>
      </c>
      <c r="G34" s="12">
        <v>44676</v>
      </c>
      <c r="H34" s="72" t="s">
        <v>772</v>
      </c>
      <c r="I34" s="15">
        <v>40</v>
      </c>
      <c r="J34" s="15">
        <v>40</v>
      </c>
      <c r="K34" s="15">
        <v>23</v>
      </c>
      <c r="L34" s="15">
        <v>7</v>
      </c>
      <c r="M34" s="76">
        <v>9.1999999999999993</v>
      </c>
      <c r="N34" s="92">
        <v>9.1999999999999993</v>
      </c>
      <c r="O34" s="59">
        <v>2530</v>
      </c>
      <c r="P34" s="60">
        <f>Table22457891011234567891011121314151617181920212223242526[[#This Row],[PEMBULATAN]]*O34</f>
        <v>23276</v>
      </c>
      <c r="Q34" s="124"/>
    </row>
    <row r="35" spans="1:17" ht="26.25" customHeight="1" x14ac:dyDescent="0.2">
      <c r="A35" s="13"/>
      <c r="B35" s="70"/>
      <c r="C35" s="68" t="s">
        <v>908</v>
      </c>
      <c r="D35" s="73" t="s">
        <v>106</v>
      </c>
      <c r="E35" s="12">
        <v>44670</v>
      </c>
      <c r="F35" s="71" t="s">
        <v>107</v>
      </c>
      <c r="G35" s="12">
        <v>44676</v>
      </c>
      <c r="H35" s="72" t="s">
        <v>772</v>
      </c>
      <c r="I35" s="15">
        <v>34</v>
      </c>
      <c r="J35" s="15">
        <v>30</v>
      </c>
      <c r="K35" s="15">
        <v>20</v>
      </c>
      <c r="L35" s="15">
        <v>9</v>
      </c>
      <c r="M35" s="76">
        <v>5.0999999999999996</v>
      </c>
      <c r="N35" s="92">
        <v>9</v>
      </c>
      <c r="O35" s="59">
        <v>2530</v>
      </c>
      <c r="P35" s="60">
        <f>Table22457891011234567891011121314151617181920212223242526[[#This Row],[PEMBULATAN]]*O35</f>
        <v>22770</v>
      </c>
      <c r="Q35" s="124"/>
    </row>
    <row r="36" spans="1:17" ht="26.25" customHeight="1" x14ac:dyDescent="0.2">
      <c r="A36" s="13"/>
      <c r="B36" s="70"/>
      <c r="C36" s="68" t="s">
        <v>909</v>
      </c>
      <c r="D36" s="73" t="s">
        <v>106</v>
      </c>
      <c r="E36" s="12">
        <v>44670</v>
      </c>
      <c r="F36" s="71" t="s">
        <v>107</v>
      </c>
      <c r="G36" s="12">
        <v>44676</v>
      </c>
      <c r="H36" s="72" t="s">
        <v>772</v>
      </c>
      <c r="I36" s="15">
        <v>70</v>
      </c>
      <c r="J36" s="15">
        <v>35</v>
      </c>
      <c r="K36" s="15">
        <v>18</v>
      </c>
      <c r="L36" s="15">
        <v>12</v>
      </c>
      <c r="M36" s="76">
        <v>11.025</v>
      </c>
      <c r="N36" s="92">
        <v>12</v>
      </c>
      <c r="O36" s="59">
        <v>2530</v>
      </c>
      <c r="P36" s="60">
        <f>Table22457891011234567891011121314151617181920212223242526[[#This Row],[PEMBULATAN]]*O36</f>
        <v>30360</v>
      </c>
      <c r="Q36" s="124"/>
    </row>
    <row r="37" spans="1:17" ht="26.25" customHeight="1" x14ac:dyDescent="0.2">
      <c r="A37" s="13"/>
      <c r="B37" s="70"/>
      <c r="C37" s="68" t="s">
        <v>910</v>
      </c>
      <c r="D37" s="73" t="s">
        <v>106</v>
      </c>
      <c r="E37" s="12">
        <v>44670</v>
      </c>
      <c r="F37" s="71" t="s">
        <v>107</v>
      </c>
      <c r="G37" s="12">
        <v>44676</v>
      </c>
      <c r="H37" s="72" t="s">
        <v>772</v>
      </c>
      <c r="I37" s="15">
        <v>53</v>
      </c>
      <c r="J37" s="15">
        <v>33</v>
      </c>
      <c r="K37" s="15">
        <v>32</v>
      </c>
      <c r="L37" s="15">
        <v>17</v>
      </c>
      <c r="M37" s="76">
        <v>13.992000000000001</v>
      </c>
      <c r="N37" s="92">
        <v>17</v>
      </c>
      <c r="O37" s="59">
        <v>2530</v>
      </c>
      <c r="P37" s="60">
        <f>Table22457891011234567891011121314151617181920212223242526[[#This Row],[PEMBULATAN]]*O37</f>
        <v>43010</v>
      </c>
      <c r="Q37" s="124"/>
    </row>
    <row r="38" spans="1:17" ht="26.25" customHeight="1" x14ac:dyDescent="0.2">
      <c r="A38" s="13"/>
      <c r="B38" s="70"/>
      <c r="C38" s="68" t="s">
        <v>911</v>
      </c>
      <c r="D38" s="73" t="s">
        <v>106</v>
      </c>
      <c r="E38" s="12">
        <v>44670</v>
      </c>
      <c r="F38" s="71" t="s">
        <v>107</v>
      </c>
      <c r="G38" s="12">
        <v>44676</v>
      </c>
      <c r="H38" s="72" t="s">
        <v>772</v>
      </c>
      <c r="I38" s="15">
        <v>100</v>
      </c>
      <c r="J38" s="15">
        <v>63</v>
      </c>
      <c r="K38" s="15">
        <v>32</v>
      </c>
      <c r="L38" s="15">
        <v>20</v>
      </c>
      <c r="M38" s="76">
        <v>50.4</v>
      </c>
      <c r="N38" s="92">
        <v>51</v>
      </c>
      <c r="O38" s="59">
        <v>2530</v>
      </c>
      <c r="P38" s="60">
        <f>Table22457891011234567891011121314151617181920212223242526[[#This Row],[PEMBULATAN]]*O38</f>
        <v>129030</v>
      </c>
      <c r="Q38" s="124"/>
    </row>
    <row r="39" spans="1:17" ht="26.25" customHeight="1" x14ac:dyDescent="0.2">
      <c r="A39" s="94"/>
      <c r="B39" s="96" t="s">
        <v>912</v>
      </c>
      <c r="C39" s="68" t="s">
        <v>913</v>
      </c>
      <c r="D39" s="73" t="s">
        <v>106</v>
      </c>
      <c r="E39" s="12">
        <v>44670</v>
      </c>
      <c r="F39" s="71" t="s">
        <v>107</v>
      </c>
      <c r="G39" s="12">
        <v>44676</v>
      </c>
      <c r="H39" s="72" t="s">
        <v>772</v>
      </c>
      <c r="I39" s="15">
        <v>53</v>
      </c>
      <c r="J39" s="15">
        <v>43</v>
      </c>
      <c r="K39" s="15">
        <v>25</v>
      </c>
      <c r="L39" s="15">
        <v>10</v>
      </c>
      <c r="M39" s="76">
        <v>14.24375</v>
      </c>
      <c r="N39" s="92">
        <v>14.24375</v>
      </c>
      <c r="O39" s="59">
        <v>2530</v>
      </c>
      <c r="P39" s="60">
        <f>Table22457891011234567891011121314151617181920212223242526[[#This Row],[PEMBULATAN]]*O39</f>
        <v>36036.6875</v>
      </c>
      <c r="Q39" s="125"/>
    </row>
    <row r="40" spans="1:17" ht="22.5" customHeight="1" x14ac:dyDescent="0.2">
      <c r="A40" s="118" t="s">
        <v>30</v>
      </c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20"/>
      <c r="M40" s="74">
        <f>SUBTOTAL(109,Table22457891011234567891011121314151617181920212223242526[KG VOLUME])</f>
        <v>483.65449999999998</v>
      </c>
      <c r="N40" s="63">
        <f>SUM(N3:N39)</f>
        <v>502.65974999999997</v>
      </c>
      <c r="O40" s="121">
        <f>SUM(P3:P39)</f>
        <v>1271729.1675</v>
      </c>
      <c r="P40" s="122"/>
    </row>
    <row r="41" spans="1:17" ht="18" customHeight="1" x14ac:dyDescent="0.2">
      <c r="A41" s="81"/>
      <c r="B41" s="53" t="s">
        <v>41</v>
      </c>
      <c r="C41" s="52"/>
      <c r="D41" s="54" t="s">
        <v>42</v>
      </c>
      <c r="E41" s="81"/>
      <c r="F41" s="81"/>
      <c r="G41" s="81"/>
      <c r="H41" s="81"/>
      <c r="I41" s="81"/>
      <c r="J41" s="81"/>
      <c r="K41" s="81"/>
      <c r="L41" s="81"/>
      <c r="M41" s="82"/>
      <c r="N41" s="83" t="s">
        <v>50</v>
      </c>
      <c r="O41" s="84"/>
      <c r="P41" s="84">
        <f>O40*10%</f>
        <v>127172.91675</v>
      </c>
    </row>
    <row r="42" spans="1:17" ht="18" customHeight="1" thickBot="1" x14ac:dyDescent="0.25">
      <c r="A42" s="81"/>
      <c r="B42" s="53"/>
      <c r="C42" s="52"/>
      <c r="D42" s="54"/>
      <c r="E42" s="81"/>
      <c r="F42" s="81"/>
      <c r="G42" s="81"/>
      <c r="H42" s="81"/>
      <c r="I42" s="81"/>
      <c r="J42" s="81"/>
      <c r="K42" s="81"/>
      <c r="L42" s="81"/>
      <c r="M42" s="82"/>
      <c r="N42" s="85" t="s">
        <v>51</v>
      </c>
      <c r="O42" s="86"/>
      <c r="P42" s="86">
        <f>O40-P41</f>
        <v>1144556.2507499999</v>
      </c>
    </row>
    <row r="43" spans="1:17" ht="18" customHeight="1" x14ac:dyDescent="0.2">
      <c r="A43" s="10"/>
      <c r="H43" s="58"/>
      <c r="N43" s="57" t="s">
        <v>56</v>
      </c>
      <c r="P43" s="64">
        <f>P42*1.1%</f>
        <v>12590.118758250001</v>
      </c>
    </row>
    <row r="44" spans="1:17" ht="18" customHeight="1" thickBot="1" x14ac:dyDescent="0.25">
      <c r="A44" s="10"/>
      <c r="H44" s="58"/>
      <c r="N44" s="57" t="s">
        <v>52</v>
      </c>
      <c r="P44" s="66">
        <f>P42*2%</f>
        <v>22891.125014999998</v>
      </c>
    </row>
    <row r="45" spans="1:17" ht="18" customHeight="1" x14ac:dyDescent="0.2">
      <c r="A45" s="10"/>
      <c r="H45" s="58"/>
      <c r="N45" s="61" t="s">
        <v>31</v>
      </c>
      <c r="O45" s="62"/>
      <c r="P45" s="65">
        <f>P42+P43-P44</f>
        <v>1134255.2444932498</v>
      </c>
    </row>
    <row r="47" spans="1:17" x14ac:dyDescent="0.2">
      <c r="A47" s="10"/>
      <c r="H47" s="58"/>
      <c r="P47" s="66"/>
    </row>
    <row r="48" spans="1:17" x14ac:dyDescent="0.2">
      <c r="A48" s="10"/>
      <c r="H48" s="58"/>
      <c r="O48" s="55"/>
      <c r="P48" s="66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</sheetData>
  <mergeCells count="3">
    <mergeCell ref="A40:L40"/>
    <mergeCell ref="O40:P40"/>
    <mergeCell ref="Q3:Q39"/>
  </mergeCells>
  <conditionalFormatting sqref="B3:B39">
    <cfRule type="duplicateValues" dxfId="26" priority="9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Q50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7109375" style="3" customWidth="1"/>
    <col min="5" max="5" width="7.42578125" style="11" customWidth="1"/>
    <col min="6" max="6" width="9" style="3" customWidth="1"/>
    <col min="7" max="7" width="7.42578125" style="3" customWidth="1"/>
    <col min="8" max="8" width="12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405435</v>
      </c>
      <c r="B3" s="69" t="s">
        <v>914</v>
      </c>
      <c r="C3" s="8" t="s">
        <v>915</v>
      </c>
      <c r="D3" s="71" t="s">
        <v>106</v>
      </c>
      <c r="E3" s="12">
        <v>44670</v>
      </c>
      <c r="F3" s="71" t="s">
        <v>107</v>
      </c>
      <c r="G3" s="12">
        <v>44676</v>
      </c>
      <c r="H3" s="9" t="s">
        <v>772</v>
      </c>
      <c r="I3" s="1">
        <v>60</v>
      </c>
      <c r="J3" s="1">
        <v>60</v>
      </c>
      <c r="K3" s="1">
        <v>30</v>
      </c>
      <c r="L3" s="1">
        <v>20</v>
      </c>
      <c r="M3" s="75">
        <v>27</v>
      </c>
      <c r="N3" s="92">
        <v>27</v>
      </c>
      <c r="O3" s="59">
        <v>2530</v>
      </c>
      <c r="P3" s="60">
        <f>Table2245789101123456789101112131415161718192021222324252627[[#This Row],[PEMBULATAN]]*O3</f>
        <v>68310</v>
      </c>
      <c r="Q3" s="123">
        <v>27</v>
      </c>
    </row>
    <row r="4" spans="1:17" ht="26.25" customHeight="1" x14ac:dyDescent="0.2">
      <c r="A4" s="13"/>
      <c r="B4" s="70"/>
      <c r="C4" s="68" t="s">
        <v>916</v>
      </c>
      <c r="D4" s="73" t="s">
        <v>106</v>
      </c>
      <c r="E4" s="12">
        <v>44670</v>
      </c>
      <c r="F4" s="71" t="s">
        <v>107</v>
      </c>
      <c r="G4" s="12">
        <v>44676</v>
      </c>
      <c r="H4" s="72" t="s">
        <v>772</v>
      </c>
      <c r="I4" s="15">
        <v>72</v>
      </c>
      <c r="J4" s="15">
        <v>52</v>
      </c>
      <c r="K4" s="15">
        <v>32</v>
      </c>
      <c r="L4" s="15">
        <v>20</v>
      </c>
      <c r="M4" s="76">
        <v>29.952000000000002</v>
      </c>
      <c r="N4" s="92">
        <v>30</v>
      </c>
      <c r="O4" s="59">
        <v>2530</v>
      </c>
      <c r="P4" s="60">
        <f>Table2245789101123456789101112131415161718192021222324252627[[#This Row],[PEMBULATAN]]*O4</f>
        <v>75900</v>
      </c>
      <c r="Q4" s="124"/>
    </row>
    <row r="5" spans="1:17" ht="26.25" customHeight="1" x14ac:dyDescent="0.2">
      <c r="A5" s="13"/>
      <c r="B5" s="70"/>
      <c r="C5" s="68" t="s">
        <v>917</v>
      </c>
      <c r="D5" s="73" t="s">
        <v>106</v>
      </c>
      <c r="E5" s="12">
        <v>44670</v>
      </c>
      <c r="F5" s="71" t="s">
        <v>107</v>
      </c>
      <c r="G5" s="12">
        <v>44676</v>
      </c>
      <c r="H5" s="72" t="s">
        <v>772</v>
      </c>
      <c r="I5" s="15">
        <v>86</v>
      </c>
      <c r="J5" s="15">
        <v>68</v>
      </c>
      <c r="K5" s="15">
        <v>30</v>
      </c>
      <c r="L5" s="15">
        <v>15</v>
      </c>
      <c r="M5" s="76">
        <v>43.86</v>
      </c>
      <c r="N5" s="92">
        <v>44</v>
      </c>
      <c r="O5" s="59">
        <v>2530</v>
      </c>
      <c r="P5" s="60">
        <f>Table2245789101123456789101112131415161718192021222324252627[[#This Row],[PEMBULATAN]]*O5</f>
        <v>111320</v>
      </c>
      <c r="Q5" s="124"/>
    </row>
    <row r="6" spans="1:17" ht="26.25" customHeight="1" x14ac:dyDescent="0.2">
      <c r="A6" s="13"/>
      <c r="B6" s="70"/>
      <c r="C6" s="68" t="s">
        <v>918</v>
      </c>
      <c r="D6" s="73" t="s">
        <v>106</v>
      </c>
      <c r="E6" s="12">
        <v>44670</v>
      </c>
      <c r="F6" s="71" t="s">
        <v>107</v>
      </c>
      <c r="G6" s="12">
        <v>44676</v>
      </c>
      <c r="H6" s="72" t="s">
        <v>772</v>
      </c>
      <c r="I6" s="15">
        <v>56</v>
      </c>
      <c r="J6" s="15">
        <v>43</v>
      </c>
      <c r="K6" s="15">
        <v>20</v>
      </c>
      <c r="L6" s="15">
        <v>4</v>
      </c>
      <c r="M6" s="76">
        <v>12.04</v>
      </c>
      <c r="N6" s="92">
        <v>12.04</v>
      </c>
      <c r="O6" s="59">
        <v>2530</v>
      </c>
      <c r="P6" s="60">
        <f>Table2245789101123456789101112131415161718192021222324252627[[#This Row],[PEMBULATAN]]*O6</f>
        <v>30461.199999999997</v>
      </c>
      <c r="Q6" s="124"/>
    </row>
    <row r="7" spans="1:17" ht="26.25" customHeight="1" x14ac:dyDescent="0.2">
      <c r="A7" s="13"/>
      <c r="B7" s="70"/>
      <c r="C7" s="68" t="s">
        <v>919</v>
      </c>
      <c r="D7" s="73" t="s">
        <v>106</v>
      </c>
      <c r="E7" s="12">
        <v>44670</v>
      </c>
      <c r="F7" s="71" t="s">
        <v>107</v>
      </c>
      <c r="G7" s="12">
        <v>44676</v>
      </c>
      <c r="H7" s="72" t="s">
        <v>772</v>
      </c>
      <c r="I7" s="15">
        <v>30</v>
      </c>
      <c r="J7" s="15">
        <v>30</v>
      </c>
      <c r="K7" s="15">
        <v>10</v>
      </c>
      <c r="L7" s="15">
        <v>1</v>
      </c>
      <c r="M7" s="76">
        <v>2.25</v>
      </c>
      <c r="N7" s="92">
        <v>2.25</v>
      </c>
      <c r="O7" s="59">
        <v>2530</v>
      </c>
      <c r="P7" s="60">
        <f>Table2245789101123456789101112131415161718192021222324252627[[#This Row],[PEMBULATAN]]*O7</f>
        <v>5692.5</v>
      </c>
      <c r="Q7" s="124"/>
    </row>
    <row r="8" spans="1:17" ht="26.25" customHeight="1" x14ac:dyDescent="0.2">
      <c r="A8" s="13"/>
      <c r="B8" s="70"/>
      <c r="C8" s="68" t="s">
        <v>920</v>
      </c>
      <c r="D8" s="73" t="s">
        <v>106</v>
      </c>
      <c r="E8" s="12">
        <v>44670</v>
      </c>
      <c r="F8" s="71" t="s">
        <v>107</v>
      </c>
      <c r="G8" s="12">
        <v>44676</v>
      </c>
      <c r="H8" s="72" t="s">
        <v>772</v>
      </c>
      <c r="I8" s="15">
        <v>40</v>
      </c>
      <c r="J8" s="15">
        <v>30</v>
      </c>
      <c r="K8" s="15">
        <v>11</v>
      </c>
      <c r="L8" s="15">
        <v>1</v>
      </c>
      <c r="M8" s="76">
        <v>3.3</v>
      </c>
      <c r="N8" s="92">
        <v>4</v>
      </c>
      <c r="O8" s="59">
        <v>2530</v>
      </c>
      <c r="P8" s="60">
        <f>Table2245789101123456789101112131415161718192021222324252627[[#This Row],[PEMBULATAN]]*O8</f>
        <v>10120</v>
      </c>
      <c r="Q8" s="124"/>
    </row>
    <row r="9" spans="1:17" ht="26.25" customHeight="1" x14ac:dyDescent="0.2">
      <c r="A9" s="13"/>
      <c r="B9" s="70"/>
      <c r="C9" s="68" t="s">
        <v>921</v>
      </c>
      <c r="D9" s="73" t="s">
        <v>106</v>
      </c>
      <c r="E9" s="12">
        <v>44670</v>
      </c>
      <c r="F9" s="71" t="s">
        <v>107</v>
      </c>
      <c r="G9" s="12">
        <v>44676</v>
      </c>
      <c r="H9" s="72" t="s">
        <v>772</v>
      </c>
      <c r="I9" s="15">
        <v>56</v>
      </c>
      <c r="J9" s="15">
        <v>50</v>
      </c>
      <c r="K9" s="15">
        <v>52</v>
      </c>
      <c r="L9" s="15">
        <v>24</v>
      </c>
      <c r="M9" s="76">
        <v>36.4</v>
      </c>
      <c r="N9" s="92">
        <v>37</v>
      </c>
      <c r="O9" s="59">
        <v>2530</v>
      </c>
      <c r="P9" s="60">
        <f>Table2245789101123456789101112131415161718192021222324252627[[#This Row],[PEMBULATAN]]*O9</f>
        <v>93610</v>
      </c>
      <c r="Q9" s="124"/>
    </row>
    <row r="10" spans="1:17" ht="26.25" customHeight="1" x14ac:dyDescent="0.2">
      <c r="A10" s="13"/>
      <c r="B10" s="70"/>
      <c r="C10" s="68" t="s">
        <v>922</v>
      </c>
      <c r="D10" s="73" t="s">
        <v>106</v>
      </c>
      <c r="E10" s="12">
        <v>44670</v>
      </c>
      <c r="F10" s="71" t="s">
        <v>107</v>
      </c>
      <c r="G10" s="12">
        <v>44676</v>
      </c>
      <c r="H10" s="72" t="s">
        <v>772</v>
      </c>
      <c r="I10" s="15">
        <v>40</v>
      </c>
      <c r="J10" s="15">
        <v>33</v>
      </c>
      <c r="K10" s="15">
        <v>32</v>
      </c>
      <c r="L10" s="15">
        <v>6</v>
      </c>
      <c r="M10" s="76">
        <v>10.56</v>
      </c>
      <c r="N10" s="92">
        <v>11</v>
      </c>
      <c r="O10" s="59">
        <v>2530</v>
      </c>
      <c r="P10" s="60">
        <f>Table2245789101123456789101112131415161718192021222324252627[[#This Row],[PEMBULATAN]]*O10</f>
        <v>27830</v>
      </c>
      <c r="Q10" s="124"/>
    </row>
    <row r="11" spans="1:17" ht="26.25" customHeight="1" x14ac:dyDescent="0.2">
      <c r="A11" s="13"/>
      <c r="B11" s="70"/>
      <c r="C11" s="68" t="s">
        <v>923</v>
      </c>
      <c r="D11" s="73" t="s">
        <v>106</v>
      </c>
      <c r="E11" s="12">
        <v>44670</v>
      </c>
      <c r="F11" s="71" t="s">
        <v>107</v>
      </c>
      <c r="G11" s="12">
        <v>44676</v>
      </c>
      <c r="H11" s="72" t="s">
        <v>772</v>
      </c>
      <c r="I11" s="15">
        <v>49</v>
      </c>
      <c r="J11" s="15">
        <v>30</v>
      </c>
      <c r="K11" s="15">
        <v>25</v>
      </c>
      <c r="L11" s="15">
        <v>20</v>
      </c>
      <c r="M11" s="76">
        <v>9.1875</v>
      </c>
      <c r="N11" s="92">
        <v>20</v>
      </c>
      <c r="O11" s="59">
        <v>2530</v>
      </c>
      <c r="P11" s="60">
        <f>Table2245789101123456789101112131415161718192021222324252627[[#This Row],[PEMBULATAN]]*O11</f>
        <v>50600</v>
      </c>
      <c r="Q11" s="124"/>
    </row>
    <row r="12" spans="1:17" ht="26.25" customHeight="1" x14ac:dyDescent="0.2">
      <c r="A12" s="13"/>
      <c r="B12" s="70"/>
      <c r="C12" s="68" t="s">
        <v>924</v>
      </c>
      <c r="D12" s="73" t="s">
        <v>106</v>
      </c>
      <c r="E12" s="12">
        <v>44670</v>
      </c>
      <c r="F12" s="71" t="s">
        <v>107</v>
      </c>
      <c r="G12" s="12">
        <v>44676</v>
      </c>
      <c r="H12" s="72" t="s">
        <v>772</v>
      </c>
      <c r="I12" s="15">
        <v>157</v>
      </c>
      <c r="J12" s="15">
        <v>22</v>
      </c>
      <c r="K12" s="15">
        <v>22</v>
      </c>
      <c r="L12" s="15">
        <v>13</v>
      </c>
      <c r="M12" s="76">
        <v>18.997</v>
      </c>
      <c r="N12" s="92">
        <v>18.997</v>
      </c>
      <c r="O12" s="59">
        <v>2530</v>
      </c>
      <c r="P12" s="60">
        <f>Table2245789101123456789101112131415161718192021222324252627[[#This Row],[PEMBULATAN]]*O12</f>
        <v>48062.409999999996</v>
      </c>
      <c r="Q12" s="124"/>
    </row>
    <row r="13" spans="1:17" ht="26.25" customHeight="1" x14ac:dyDescent="0.2">
      <c r="A13" s="13"/>
      <c r="B13" s="70"/>
      <c r="C13" s="68" t="s">
        <v>925</v>
      </c>
      <c r="D13" s="73" t="s">
        <v>106</v>
      </c>
      <c r="E13" s="12">
        <v>44670</v>
      </c>
      <c r="F13" s="71" t="s">
        <v>107</v>
      </c>
      <c r="G13" s="12">
        <v>44676</v>
      </c>
      <c r="H13" s="72" t="s">
        <v>772</v>
      </c>
      <c r="I13" s="15">
        <v>41</v>
      </c>
      <c r="J13" s="15">
        <v>32</v>
      </c>
      <c r="K13" s="15">
        <v>17</v>
      </c>
      <c r="L13" s="15">
        <v>10</v>
      </c>
      <c r="M13" s="76">
        <v>5.5759999999999996</v>
      </c>
      <c r="N13" s="92">
        <v>10</v>
      </c>
      <c r="O13" s="59">
        <v>2530</v>
      </c>
      <c r="P13" s="60">
        <f>Table2245789101123456789101112131415161718192021222324252627[[#This Row],[PEMBULATAN]]*O13</f>
        <v>25300</v>
      </c>
      <c r="Q13" s="124"/>
    </row>
    <row r="14" spans="1:17" ht="26.25" customHeight="1" x14ac:dyDescent="0.2">
      <c r="A14" s="13"/>
      <c r="B14" s="70"/>
      <c r="C14" s="68" t="s">
        <v>926</v>
      </c>
      <c r="D14" s="73" t="s">
        <v>106</v>
      </c>
      <c r="E14" s="12">
        <v>44670</v>
      </c>
      <c r="F14" s="71" t="s">
        <v>107</v>
      </c>
      <c r="G14" s="12">
        <v>44676</v>
      </c>
      <c r="H14" s="72" t="s">
        <v>772</v>
      </c>
      <c r="I14" s="15">
        <v>40</v>
      </c>
      <c r="J14" s="15">
        <v>22</v>
      </c>
      <c r="K14" s="15">
        <v>22</v>
      </c>
      <c r="L14" s="15">
        <v>6</v>
      </c>
      <c r="M14" s="76">
        <v>4.84</v>
      </c>
      <c r="N14" s="92">
        <v>6</v>
      </c>
      <c r="O14" s="59">
        <v>2530</v>
      </c>
      <c r="P14" s="60">
        <f>Table2245789101123456789101112131415161718192021222324252627[[#This Row],[PEMBULATAN]]*O14</f>
        <v>15180</v>
      </c>
      <c r="Q14" s="124"/>
    </row>
    <row r="15" spans="1:17" ht="26.25" customHeight="1" x14ac:dyDescent="0.2">
      <c r="A15" s="13"/>
      <c r="B15" s="70"/>
      <c r="C15" s="68" t="s">
        <v>927</v>
      </c>
      <c r="D15" s="73" t="s">
        <v>106</v>
      </c>
      <c r="E15" s="12">
        <v>44670</v>
      </c>
      <c r="F15" s="71" t="s">
        <v>107</v>
      </c>
      <c r="G15" s="12">
        <v>44676</v>
      </c>
      <c r="H15" s="72" t="s">
        <v>772</v>
      </c>
      <c r="I15" s="15">
        <v>45</v>
      </c>
      <c r="J15" s="15">
        <v>40</v>
      </c>
      <c r="K15" s="15">
        <v>22</v>
      </c>
      <c r="L15" s="15">
        <v>4</v>
      </c>
      <c r="M15" s="76">
        <v>9.9</v>
      </c>
      <c r="N15" s="92">
        <v>10</v>
      </c>
      <c r="O15" s="59">
        <v>2530</v>
      </c>
      <c r="P15" s="60">
        <f>Table2245789101123456789101112131415161718192021222324252627[[#This Row],[PEMBULATAN]]*O15</f>
        <v>25300</v>
      </c>
      <c r="Q15" s="124"/>
    </row>
    <row r="16" spans="1:17" ht="26.25" customHeight="1" x14ac:dyDescent="0.2">
      <c r="A16" s="13"/>
      <c r="B16" s="70"/>
      <c r="C16" s="68" t="s">
        <v>928</v>
      </c>
      <c r="D16" s="73" t="s">
        <v>106</v>
      </c>
      <c r="E16" s="12">
        <v>44670</v>
      </c>
      <c r="F16" s="71" t="s">
        <v>107</v>
      </c>
      <c r="G16" s="12">
        <v>44676</v>
      </c>
      <c r="H16" s="72" t="s">
        <v>772</v>
      </c>
      <c r="I16" s="15">
        <v>55</v>
      </c>
      <c r="J16" s="15">
        <v>20</v>
      </c>
      <c r="K16" s="15">
        <v>20</v>
      </c>
      <c r="L16" s="15">
        <v>3</v>
      </c>
      <c r="M16" s="76">
        <v>5.5</v>
      </c>
      <c r="N16" s="92">
        <v>6</v>
      </c>
      <c r="O16" s="59">
        <v>2530</v>
      </c>
      <c r="P16" s="60">
        <f>Table2245789101123456789101112131415161718192021222324252627[[#This Row],[PEMBULATAN]]*O16</f>
        <v>15180</v>
      </c>
      <c r="Q16" s="124"/>
    </row>
    <row r="17" spans="1:17" ht="26.25" customHeight="1" x14ac:dyDescent="0.2">
      <c r="A17" s="13"/>
      <c r="B17" s="70"/>
      <c r="C17" s="68" t="s">
        <v>929</v>
      </c>
      <c r="D17" s="73" t="s">
        <v>106</v>
      </c>
      <c r="E17" s="12">
        <v>44670</v>
      </c>
      <c r="F17" s="71" t="s">
        <v>107</v>
      </c>
      <c r="G17" s="12">
        <v>44676</v>
      </c>
      <c r="H17" s="72" t="s">
        <v>772</v>
      </c>
      <c r="I17" s="15">
        <v>75</v>
      </c>
      <c r="J17" s="15">
        <v>61</v>
      </c>
      <c r="K17" s="15">
        <v>20</v>
      </c>
      <c r="L17" s="15">
        <v>4</v>
      </c>
      <c r="M17" s="76">
        <v>22.875</v>
      </c>
      <c r="N17" s="92">
        <v>23</v>
      </c>
      <c r="O17" s="59">
        <v>2530</v>
      </c>
      <c r="P17" s="60">
        <f>Table2245789101123456789101112131415161718192021222324252627[[#This Row],[PEMBULATAN]]*O17</f>
        <v>58190</v>
      </c>
      <c r="Q17" s="124"/>
    </row>
    <row r="18" spans="1:17" ht="26.25" customHeight="1" x14ac:dyDescent="0.2">
      <c r="A18" s="13"/>
      <c r="B18" s="70"/>
      <c r="C18" s="68" t="s">
        <v>930</v>
      </c>
      <c r="D18" s="73" t="s">
        <v>106</v>
      </c>
      <c r="E18" s="12">
        <v>44670</v>
      </c>
      <c r="F18" s="71" t="s">
        <v>107</v>
      </c>
      <c r="G18" s="12">
        <v>44676</v>
      </c>
      <c r="H18" s="72" t="s">
        <v>772</v>
      </c>
      <c r="I18" s="15">
        <v>89</v>
      </c>
      <c r="J18" s="15">
        <v>39</v>
      </c>
      <c r="K18" s="15">
        <v>18</v>
      </c>
      <c r="L18" s="15">
        <v>5</v>
      </c>
      <c r="M18" s="76">
        <v>15.6195</v>
      </c>
      <c r="N18" s="92">
        <v>16</v>
      </c>
      <c r="O18" s="59">
        <v>2530</v>
      </c>
      <c r="P18" s="60">
        <f>Table2245789101123456789101112131415161718192021222324252627[[#This Row],[PEMBULATAN]]*O18</f>
        <v>40480</v>
      </c>
      <c r="Q18" s="124"/>
    </row>
    <row r="19" spans="1:17" ht="26.25" customHeight="1" x14ac:dyDescent="0.2">
      <c r="A19" s="13"/>
      <c r="B19" s="70"/>
      <c r="C19" s="68" t="s">
        <v>931</v>
      </c>
      <c r="D19" s="73" t="s">
        <v>106</v>
      </c>
      <c r="E19" s="12">
        <v>44670</v>
      </c>
      <c r="F19" s="71" t="s">
        <v>107</v>
      </c>
      <c r="G19" s="12">
        <v>44676</v>
      </c>
      <c r="H19" s="72" t="s">
        <v>772</v>
      </c>
      <c r="I19" s="15">
        <v>40</v>
      </c>
      <c r="J19" s="15">
        <v>36</v>
      </c>
      <c r="K19" s="15">
        <v>12</v>
      </c>
      <c r="L19" s="15">
        <v>1</v>
      </c>
      <c r="M19" s="76">
        <v>4.32</v>
      </c>
      <c r="N19" s="92">
        <v>5</v>
      </c>
      <c r="O19" s="59">
        <v>2530</v>
      </c>
      <c r="P19" s="60">
        <f>Table2245789101123456789101112131415161718192021222324252627[[#This Row],[PEMBULATAN]]*O19</f>
        <v>12650</v>
      </c>
      <c r="Q19" s="124"/>
    </row>
    <row r="20" spans="1:17" ht="26.25" customHeight="1" x14ac:dyDescent="0.2">
      <c r="A20" s="13"/>
      <c r="B20" s="70"/>
      <c r="C20" s="68" t="s">
        <v>932</v>
      </c>
      <c r="D20" s="73" t="s">
        <v>106</v>
      </c>
      <c r="E20" s="12">
        <v>44670</v>
      </c>
      <c r="F20" s="71" t="s">
        <v>107</v>
      </c>
      <c r="G20" s="12">
        <v>44676</v>
      </c>
      <c r="H20" s="72" t="s">
        <v>772</v>
      </c>
      <c r="I20" s="15">
        <v>30</v>
      </c>
      <c r="J20" s="15">
        <v>25</v>
      </c>
      <c r="K20" s="15">
        <v>20</v>
      </c>
      <c r="L20" s="15">
        <v>3</v>
      </c>
      <c r="M20" s="76">
        <v>3.75</v>
      </c>
      <c r="N20" s="92">
        <v>4</v>
      </c>
      <c r="O20" s="59">
        <v>2530</v>
      </c>
      <c r="P20" s="60">
        <f>Table2245789101123456789101112131415161718192021222324252627[[#This Row],[PEMBULATAN]]*O20</f>
        <v>10120</v>
      </c>
      <c r="Q20" s="124"/>
    </row>
    <row r="21" spans="1:17" ht="26.25" customHeight="1" x14ac:dyDescent="0.2">
      <c r="A21" s="13"/>
      <c r="B21" s="70"/>
      <c r="C21" s="68" t="s">
        <v>933</v>
      </c>
      <c r="D21" s="73" t="s">
        <v>106</v>
      </c>
      <c r="E21" s="12">
        <v>44670</v>
      </c>
      <c r="F21" s="71" t="s">
        <v>107</v>
      </c>
      <c r="G21" s="12">
        <v>44676</v>
      </c>
      <c r="H21" s="72" t="s">
        <v>772</v>
      </c>
      <c r="I21" s="15">
        <v>70</v>
      </c>
      <c r="J21" s="15">
        <v>60</v>
      </c>
      <c r="K21" s="15">
        <v>26</v>
      </c>
      <c r="L21" s="15">
        <v>12</v>
      </c>
      <c r="M21" s="76">
        <v>27.3</v>
      </c>
      <c r="N21" s="92">
        <v>28</v>
      </c>
      <c r="O21" s="59">
        <v>2530</v>
      </c>
      <c r="P21" s="60">
        <f>Table2245789101123456789101112131415161718192021222324252627[[#This Row],[PEMBULATAN]]*O21</f>
        <v>70840</v>
      </c>
      <c r="Q21" s="124"/>
    </row>
    <row r="22" spans="1:17" ht="26.25" customHeight="1" x14ac:dyDescent="0.2">
      <c r="A22" s="13"/>
      <c r="B22" s="70"/>
      <c r="C22" s="68" t="s">
        <v>934</v>
      </c>
      <c r="D22" s="73" t="s">
        <v>106</v>
      </c>
      <c r="E22" s="12">
        <v>44670</v>
      </c>
      <c r="F22" s="71" t="s">
        <v>107</v>
      </c>
      <c r="G22" s="12">
        <v>44676</v>
      </c>
      <c r="H22" s="72" t="s">
        <v>772</v>
      </c>
      <c r="I22" s="15">
        <v>36</v>
      </c>
      <c r="J22" s="15">
        <v>30</v>
      </c>
      <c r="K22" s="15">
        <v>12</v>
      </c>
      <c r="L22" s="15">
        <v>1</v>
      </c>
      <c r="M22" s="76">
        <v>3.24</v>
      </c>
      <c r="N22" s="92">
        <v>3.24</v>
      </c>
      <c r="O22" s="59">
        <v>2530</v>
      </c>
      <c r="P22" s="60">
        <f>Table2245789101123456789101112131415161718192021222324252627[[#This Row],[PEMBULATAN]]*O22</f>
        <v>8197.2000000000007</v>
      </c>
      <c r="Q22" s="124"/>
    </row>
    <row r="23" spans="1:17" ht="26.25" customHeight="1" x14ac:dyDescent="0.2">
      <c r="A23" s="13"/>
      <c r="B23" s="70"/>
      <c r="C23" s="68" t="s">
        <v>935</v>
      </c>
      <c r="D23" s="73" t="s">
        <v>106</v>
      </c>
      <c r="E23" s="12">
        <v>44670</v>
      </c>
      <c r="F23" s="71" t="s">
        <v>107</v>
      </c>
      <c r="G23" s="12">
        <v>44676</v>
      </c>
      <c r="H23" s="72" t="s">
        <v>772</v>
      </c>
      <c r="I23" s="15">
        <v>1</v>
      </c>
      <c r="J23" s="15">
        <v>82</v>
      </c>
      <c r="K23" s="15">
        <v>62</v>
      </c>
      <c r="L23" s="15">
        <v>20</v>
      </c>
      <c r="M23" s="76">
        <v>1.2709999999999999</v>
      </c>
      <c r="N23" s="92">
        <v>20</v>
      </c>
      <c r="O23" s="59">
        <v>2530</v>
      </c>
      <c r="P23" s="60">
        <f>Table2245789101123456789101112131415161718192021222324252627[[#This Row],[PEMBULATAN]]*O23</f>
        <v>50600</v>
      </c>
      <c r="Q23" s="124"/>
    </row>
    <row r="24" spans="1:17" ht="26.25" customHeight="1" x14ac:dyDescent="0.2">
      <c r="A24" s="13"/>
      <c r="B24" s="70"/>
      <c r="C24" s="68" t="s">
        <v>936</v>
      </c>
      <c r="D24" s="73" t="s">
        <v>106</v>
      </c>
      <c r="E24" s="12">
        <v>44670</v>
      </c>
      <c r="F24" s="71" t="s">
        <v>107</v>
      </c>
      <c r="G24" s="12">
        <v>44676</v>
      </c>
      <c r="H24" s="72" t="s">
        <v>772</v>
      </c>
      <c r="I24" s="15">
        <v>70</v>
      </c>
      <c r="J24" s="15">
        <v>60</v>
      </c>
      <c r="K24" s="15">
        <v>15</v>
      </c>
      <c r="L24" s="15">
        <v>7</v>
      </c>
      <c r="M24" s="76">
        <v>15.75</v>
      </c>
      <c r="N24" s="92">
        <v>16</v>
      </c>
      <c r="O24" s="59">
        <v>2530</v>
      </c>
      <c r="P24" s="60">
        <f>Table2245789101123456789101112131415161718192021222324252627[[#This Row],[PEMBULATAN]]*O24</f>
        <v>40480</v>
      </c>
      <c r="Q24" s="124"/>
    </row>
    <row r="25" spans="1:17" ht="26.25" customHeight="1" x14ac:dyDescent="0.2">
      <c r="A25" s="13"/>
      <c r="B25" s="70"/>
      <c r="C25" s="68" t="s">
        <v>937</v>
      </c>
      <c r="D25" s="73" t="s">
        <v>106</v>
      </c>
      <c r="E25" s="12">
        <v>44670</v>
      </c>
      <c r="F25" s="71" t="s">
        <v>107</v>
      </c>
      <c r="G25" s="12">
        <v>44676</v>
      </c>
      <c r="H25" s="72" t="s">
        <v>772</v>
      </c>
      <c r="I25" s="15">
        <v>50</v>
      </c>
      <c r="J25" s="15">
        <v>40</v>
      </c>
      <c r="K25" s="15">
        <v>16</v>
      </c>
      <c r="L25" s="15">
        <v>2</v>
      </c>
      <c r="M25" s="76">
        <v>8</v>
      </c>
      <c r="N25" s="92">
        <v>8</v>
      </c>
      <c r="O25" s="59">
        <v>2530</v>
      </c>
      <c r="P25" s="60">
        <f>Table2245789101123456789101112131415161718192021222324252627[[#This Row],[PEMBULATAN]]*O25</f>
        <v>20240</v>
      </c>
      <c r="Q25" s="124"/>
    </row>
    <row r="26" spans="1:17" ht="26.25" customHeight="1" x14ac:dyDescent="0.2">
      <c r="A26" s="13"/>
      <c r="B26" s="70"/>
      <c r="C26" s="68" t="s">
        <v>938</v>
      </c>
      <c r="D26" s="73" t="s">
        <v>106</v>
      </c>
      <c r="E26" s="12">
        <v>44670</v>
      </c>
      <c r="F26" s="71" t="s">
        <v>107</v>
      </c>
      <c r="G26" s="12">
        <v>44676</v>
      </c>
      <c r="H26" s="72" t="s">
        <v>772</v>
      </c>
      <c r="I26" s="15">
        <v>45</v>
      </c>
      <c r="J26" s="15">
        <v>30</v>
      </c>
      <c r="K26" s="15">
        <v>8</v>
      </c>
      <c r="L26" s="15">
        <v>1</v>
      </c>
      <c r="M26" s="76">
        <v>2.7</v>
      </c>
      <c r="N26" s="92">
        <v>3</v>
      </c>
      <c r="O26" s="59">
        <v>2530</v>
      </c>
      <c r="P26" s="60">
        <f>Table2245789101123456789101112131415161718192021222324252627[[#This Row],[PEMBULATAN]]*O26</f>
        <v>7590</v>
      </c>
      <c r="Q26" s="124"/>
    </row>
    <row r="27" spans="1:17" ht="26.25" customHeight="1" x14ac:dyDescent="0.2">
      <c r="A27" s="13"/>
      <c r="B27" s="70"/>
      <c r="C27" s="68" t="s">
        <v>939</v>
      </c>
      <c r="D27" s="73" t="s">
        <v>106</v>
      </c>
      <c r="E27" s="12">
        <v>44670</v>
      </c>
      <c r="F27" s="71" t="s">
        <v>107</v>
      </c>
      <c r="G27" s="12">
        <v>44676</v>
      </c>
      <c r="H27" s="72" t="s">
        <v>772</v>
      </c>
      <c r="I27" s="15">
        <v>79</v>
      </c>
      <c r="J27" s="15">
        <v>68</v>
      </c>
      <c r="K27" s="15">
        <v>32</v>
      </c>
      <c r="L27" s="15">
        <v>13</v>
      </c>
      <c r="M27" s="76">
        <v>42.975999999999999</v>
      </c>
      <c r="N27" s="92">
        <v>43</v>
      </c>
      <c r="O27" s="59">
        <v>2530</v>
      </c>
      <c r="P27" s="60">
        <f>Table2245789101123456789101112131415161718192021222324252627[[#This Row],[PEMBULATAN]]*O27</f>
        <v>108790</v>
      </c>
      <c r="Q27" s="124"/>
    </row>
    <row r="28" spans="1:17" ht="26.25" customHeight="1" x14ac:dyDescent="0.2">
      <c r="A28" s="13"/>
      <c r="B28" s="70"/>
      <c r="C28" s="68" t="s">
        <v>940</v>
      </c>
      <c r="D28" s="73" t="s">
        <v>106</v>
      </c>
      <c r="E28" s="12">
        <v>44670</v>
      </c>
      <c r="F28" s="71" t="s">
        <v>107</v>
      </c>
      <c r="G28" s="12">
        <v>44676</v>
      </c>
      <c r="H28" s="72" t="s">
        <v>772</v>
      </c>
      <c r="I28" s="15">
        <v>55</v>
      </c>
      <c r="J28" s="15">
        <v>30</v>
      </c>
      <c r="K28" s="15">
        <v>10</v>
      </c>
      <c r="L28" s="15">
        <v>1</v>
      </c>
      <c r="M28" s="76">
        <v>4.125</v>
      </c>
      <c r="N28" s="92">
        <v>4.125</v>
      </c>
      <c r="O28" s="59">
        <v>2530</v>
      </c>
      <c r="P28" s="60">
        <f>Table2245789101123456789101112131415161718192021222324252627[[#This Row],[PEMBULATAN]]*O28</f>
        <v>10436.25</v>
      </c>
      <c r="Q28" s="124"/>
    </row>
    <row r="29" spans="1:17" ht="26.25" customHeight="1" x14ac:dyDescent="0.2">
      <c r="A29" s="94"/>
      <c r="B29" s="96" t="s">
        <v>941</v>
      </c>
      <c r="C29" s="68" t="s">
        <v>942</v>
      </c>
      <c r="D29" s="73" t="s">
        <v>106</v>
      </c>
      <c r="E29" s="12">
        <v>44670</v>
      </c>
      <c r="F29" s="71" t="s">
        <v>107</v>
      </c>
      <c r="G29" s="12">
        <v>44676</v>
      </c>
      <c r="H29" s="72" t="s">
        <v>772</v>
      </c>
      <c r="I29" s="15">
        <v>20</v>
      </c>
      <c r="J29" s="15">
        <v>15</v>
      </c>
      <c r="K29" s="15">
        <v>11</v>
      </c>
      <c r="L29" s="15">
        <v>1</v>
      </c>
      <c r="M29" s="76">
        <v>0.82499999999999996</v>
      </c>
      <c r="N29" s="92">
        <v>1</v>
      </c>
      <c r="O29" s="59">
        <v>2530</v>
      </c>
      <c r="P29" s="60">
        <f>Table2245789101123456789101112131415161718192021222324252627[[#This Row],[PEMBULATAN]]*O29</f>
        <v>2530</v>
      </c>
      <c r="Q29" s="125"/>
    </row>
    <row r="30" spans="1:17" ht="22.5" customHeight="1" x14ac:dyDescent="0.2">
      <c r="A30" s="118" t="s">
        <v>30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20"/>
      <c r="M30" s="74">
        <f>SUBTOTAL(109,Table2245789101123456789101112131415161718192021222324252627[KG VOLUME])</f>
        <v>372.11399999999998</v>
      </c>
      <c r="N30" s="63">
        <f>SUM(N3:N29)</f>
        <v>412.65199999999999</v>
      </c>
      <c r="O30" s="121">
        <f>SUM(P3:P29)</f>
        <v>1044009.5599999999</v>
      </c>
      <c r="P30" s="122"/>
    </row>
    <row r="31" spans="1:17" ht="18" customHeight="1" x14ac:dyDescent="0.2">
      <c r="A31" s="81"/>
      <c r="B31" s="53" t="s">
        <v>41</v>
      </c>
      <c r="C31" s="52"/>
      <c r="D31" s="54" t="s">
        <v>42</v>
      </c>
      <c r="E31" s="81"/>
      <c r="F31" s="81"/>
      <c r="G31" s="81"/>
      <c r="H31" s="81"/>
      <c r="I31" s="81"/>
      <c r="J31" s="81"/>
      <c r="K31" s="81"/>
      <c r="L31" s="81"/>
      <c r="M31" s="82"/>
      <c r="N31" s="83" t="s">
        <v>50</v>
      </c>
      <c r="O31" s="84"/>
      <c r="P31" s="84">
        <f>O30*10%</f>
        <v>104400.95600000001</v>
      </c>
    </row>
    <row r="32" spans="1:17" ht="18" customHeight="1" thickBot="1" x14ac:dyDescent="0.25">
      <c r="A32" s="81"/>
      <c r="B32" s="53"/>
      <c r="C32" s="52"/>
      <c r="D32" s="54"/>
      <c r="E32" s="81"/>
      <c r="F32" s="81"/>
      <c r="G32" s="81"/>
      <c r="H32" s="81"/>
      <c r="I32" s="81"/>
      <c r="J32" s="81"/>
      <c r="K32" s="81"/>
      <c r="L32" s="81"/>
      <c r="M32" s="82"/>
      <c r="N32" s="85" t="s">
        <v>51</v>
      </c>
      <c r="O32" s="86"/>
      <c r="P32" s="86">
        <f>O30-P31</f>
        <v>939608.60399999993</v>
      </c>
    </row>
    <row r="33" spans="1:16" ht="18" customHeight="1" x14ac:dyDescent="0.2">
      <c r="A33" s="10"/>
      <c r="H33" s="58"/>
      <c r="N33" s="57" t="s">
        <v>56</v>
      </c>
      <c r="P33" s="64">
        <f>P32*1.1%</f>
        <v>10335.694644000001</v>
      </c>
    </row>
    <row r="34" spans="1:16" ht="18" customHeight="1" thickBot="1" x14ac:dyDescent="0.25">
      <c r="A34" s="10"/>
      <c r="H34" s="58"/>
      <c r="N34" s="57" t="s">
        <v>52</v>
      </c>
      <c r="P34" s="66">
        <f>P32*2%</f>
        <v>18792.17208</v>
      </c>
    </row>
    <row r="35" spans="1:16" ht="18" customHeight="1" x14ac:dyDescent="0.2">
      <c r="A35" s="10"/>
      <c r="H35" s="58"/>
      <c r="N35" s="61" t="s">
        <v>31</v>
      </c>
      <c r="O35" s="62"/>
      <c r="P35" s="65">
        <f>P32+P33-P34</f>
        <v>931152.12656399992</v>
      </c>
    </row>
    <row r="37" spans="1:16" x14ac:dyDescent="0.2">
      <c r="A37" s="10"/>
      <c r="H37" s="58"/>
      <c r="P37" s="66"/>
    </row>
    <row r="38" spans="1:16" x14ac:dyDescent="0.2">
      <c r="A38" s="10"/>
      <c r="H38" s="58"/>
      <c r="O38" s="55"/>
      <c r="P38" s="66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</sheetData>
  <mergeCells count="3">
    <mergeCell ref="A30:L30"/>
    <mergeCell ref="O30:P30"/>
    <mergeCell ref="Q3:Q29"/>
  </mergeCells>
  <conditionalFormatting sqref="B3:B29">
    <cfRule type="duplicateValues" dxfId="25" priority="9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Q59"/>
  <sheetViews>
    <sheetView zoomScale="110" zoomScaleNormal="110" workbookViewId="0">
      <pane xSplit="3" ySplit="2" topLeftCell="D35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7.42578125" style="3" customWidth="1"/>
    <col min="5" max="5" width="7.5703125" style="11" customWidth="1"/>
    <col min="6" max="6" width="9.14062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405528</v>
      </c>
      <c r="B3" s="69" t="s">
        <v>943</v>
      </c>
      <c r="C3" s="8" t="s">
        <v>944</v>
      </c>
      <c r="D3" s="71" t="s">
        <v>106</v>
      </c>
      <c r="E3" s="12">
        <v>44671</v>
      </c>
      <c r="F3" s="71" t="s">
        <v>107</v>
      </c>
      <c r="G3" s="12">
        <v>44676</v>
      </c>
      <c r="H3" s="9" t="s">
        <v>772</v>
      </c>
      <c r="I3" s="1">
        <v>82</v>
      </c>
      <c r="J3" s="1">
        <v>30</v>
      </c>
      <c r="K3" s="1">
        <v>30</v>
      </c>
      <c r="L3" s="1">
        <v>11</v>
      </c>
      <c r="M3" s="75">
        <v>18.45</v>
      </c>
      <c r="N3" s="7">
        <v>19</v>
      </c>
      <c r="O3" s="59">
        <v>2530</v>
      </c>
      <c r="P3" s="60">
        <f>Table224578910112345678910111213141516171819202122232425262728[[#This Row],[PEMBULATAN]]*O3</f>
        <v>48070</v>
      </c>
      <c r="Q3" s="123">
        <v>36</v>
      </c>
    </row>
    <row r="4" spans="1:17" ht="26.25" customHeight="1" x14ac:dyDescent="0.2">
      <c r="A4" s="13"/>
      <c r="B4" s="70"/>
      <c r="C4" s="68" t="s">
        <v>945</v>
      </c>
      <c r="D4" s="73" t="s">
        <v>106</v>
      </c>
      <c r="E4" s="12">
        <v>44671</v>
      </c>
      <c r="F4" s="71" t="s">
        <v>107</v>
      </c>
      <c r="G4" s="12">
        <v>44676</v>
      </c>
      <c r="H4" s="72" t="s">
        <v>772</v>
      </c>
      <c r="I4" s="15">
        <v>67</v>
      </c>
      <c r="J4" s="15">
        <v>67</v>
      </c>
      <c r="K4" s="15">
        <v>12</v>
      </c>
      <c r="L4" s="15">
        <v>12</v>
      </c>
      <c r="M4" s="76">
        <v>13.467000000000001</v>
      </c>
      <c r="N4" s="67">
        <v>14</v>
      </c>
      <c r="O4" s="59">
        <v>2530</v>
      </c>
      <c r="P4" s="60">
        <f>Table224578910112345678910111213141516171819202122232425262728[[#This Row],[PEMBULATAN]]*O4</f>
        <v>35420</v>
      </c>
      <c r="Q4" s="124"/>
    </row>
    <row r="5" spans="1:17" ht="26.25" customHeight="1" x14ac:dyDescent="0.2">
      <c r="A5" s="13"/>
      <c r="B5" s="70"/>
      <c r="C5" s="68" t="s">
        <v>946</v>
      </c>
      <c r="D5" s="73" t="s">
        <v>106</v>
      </c>
      <c r="E5" s="12">
        <v>44671</v>
      </c>
      <c r="F5" s="71" t="s">
        <v>107</v>
      </c>
      <c r="G5" s="12">
        <v>44676</v>
      </c>
      <c r="H5" s="72" t="s">
        <v>772</v>
      </c>
      <c r="I5" s="15">
        <v>82</v>
      </c>
      <c r="J5" s="15">
        <v>52</v>
      </c>
      <c r="K5" s="15">
        <v>32</v>
      </c>
      <c r="L5" s="15">
        <v>23</v>
      </c>
      <c r="M5" s="76">
        <v>34.112000000000002</v>
      </c>
      <c r="N5" s="92">
        <v>34.112000000000002</v>
      </c>
      <c r="O5" s="59">
        <v>2530</v>
      </c>
      <c r="P5" s="60">
        <f>Table224578910112345678910111213141516171819202122232425262728[[#This Row],[PEMBULATAN]]*O5</f>
        <v>86303.360000000001</v>
      </c>
      <c r="Q5" s="124"/>
    </row>
    <row r="6" spans="1:17" ht="26.25" customHeight="1" x14ac:dyDescent="0.2">
      <c r="A6" s="13"/>
      <c r="B6" s="70"/>
      <c r="C6" s="68" t="s">
        <v>947</v>
      </c>
      <c r="D6" s="73" t="s">
        <v>106</v>
      </c>
      <c r="E6" s="12">
        <v>44671</v>
      </c>
      <c r="F6" s="71" t="s">
        <v>107</v>
      </c>
      <c r="G6" s="12">
        <v>44676</v>
      </c>
      <c r="H6" s="72" t="s">
        <v>772</v>
      </c>
      <c r="I6" s="15">
        <v>52</v>
      </c>
      <c r="J6" s="15">
        <v>62</v>
      </c>
      <c r="K6" s="15">
        <v>22</v>
      </c>
      <c r="L6" s="15">
        <v>5</v>
      </c>
      <c r="M6" s="76">
        <v>17.731999999999999</v>
      </c>
      <c r="N6" s="92">
        <v>18</v>
      </c>
      <c r="O6" s="59">
        <v>2530</v>
      </c>
      <c r="P6" s="60">
        <f>Table224578910112345678910111213141516171819202122232425262728[[#This Row],[PEMBULATAN]]*O6</f>
        <v>45540</v>
      </c>
      <c r="Q6" s="124"/>
    </row>
    <row r="7" spans="1:17" ht="26.25" customHeight="1" x14ac:dyDescent="0.2">
      <c r="A7" s="13"/>
      <c r="B7" s="70"/>
      <c r="C7" s="68" t="s">
        <v>948</v>
      </c>
      <c r="D7" s="73" t="s">
        <v>106</v>
      </c>
      <c r="E7" s="12">
        <v>44671</v>
      </c>
      <c r="F7" s="71" t="s">
        <v>107</v>
      </c>
      <c r="G7" s="12">
        <v>44676</v>
      </c>
      <c r="H7" s="72" t="s">
        <v>772</v>
      </c>
      <c r="I7" s="15">
        <v>92</v>
      </c>
      <c r="J7" s="15">
        <v>41</v>
      </c>
      <c r="K7" s="15">
        <v>12</v>
      </c>
      <c r="L7" s="15">
        <v>8</v>
      </c>
      <c r="M7" s="76">
        <v>11.316000000000001</v>
      </c>
      <c r="N7" s="92">
        <v>12</v>
      </c>
      <c r="O7" s="59">
        <v>2530</v>
      </c>
      <c r="P7" s="60">
        <f>Table224578910112345678910111213141516171819202122232425262728[[#This Row],[PEMBULATAN]]*O7</f>
        <v>30360</v>
      </c>
      <c r="Q7" s="124"/>
    </row>
    <row r="8" spans="1:17" ht="26.25" customHeight="1" x14ac:dyDescent="0.2">
      <c r="A8" s="13"/>
      <c r="B8" s="70"/>
      <c r="C8" s="68" t="s">
        <v>949</v>
      </c>
      <c r="D8" s="73" t="s">
        <v>106</v>
      </c>
      <c r="E8" s="12">
        <v>44671</v>
      </c>
      <c r="F8" s="71" t="s">
        <v>107</v>
      </c>
      <c r="G8" s="12">
        <v>44676</v>
      </c>
      <c r="H8" s="72" t="s">
        <v>772</v>
      </c>
      <c r="I8" s="15">
        <v>110</v>
      </c>
      <c r="J8" s="15">
        <v>30</v>
      </c>
      <c r="K8" s="15">
        <v>30</v>
      </c>
      <c r="L8" s="15">
        <v>15</v>
      </c>
      <c r="M8" s="76">
        <v>24.75</v>
      </c>
      <c r="N8" s="92">
        <v>25</v>
      </c>
      <c r="O8" s="59">
        <v>2530</v>
      </c>
      <c r="P8" s="60">
        <f>Table224578910112345678910111213141516171819202122232425262728[[#This Row],[PEMBULATAN]]*O8</f>
        <v>63250</v>
      </c>
      <c r="Q8" s="124"/>
    </row>
    <row r="9" spans="1:17" ht="26.25" customHeight="1" x14ac:dyDescent="0.2">
      <c r="A9" s="13"/>
      <c r="B9" s="70"/>
      <c r="C9" s="68" t="s">
        <v>950</v>
      </c>
      <c r="D9" s="73" t="s">
        <v>106</v>
      </c>
      <c r="E9" s="12">
        <v>44671</v>
      </c>
      <c r="F9" s="71" t="s">
        <v>107</v>
      </c>
      <c r="G9" s="12">
        <v>44676</v>
      </c>
      <c r="H9" s="72" t="s">
        <v>772</v>
      </c>
      <c r="I9" s="15">
        <v>70</v>
      </c>
      <c r="J9" s="15">
        <v>37</v>
      </c>
      <c r="K9" s="15">
        <v>22</v>
      </c>
      <c r="L9" s="15">
        <v>3</v>
      </c>
      <c r="M9" s="76">
        <v>14.244999999999999</v>
      </c>
      <c r="N9" s="92">
        <v>14.244999999999999</v>
      </c>
      <c r="O9" s="59">
        <v>2530</v>
      </c>
      <c r="P9" s="60">
        <f>Table224578910112345678910111213141516171819202122232425262728[[#This Row],[PEMBULATAN]]*O9</f>
        <v>36039.85</v>
      </c>
      <c r="Q9" s="124"/>
    </row>
    <row r="10" spans="1:17" ht="26.25" customHeight="1" x14ac:dyDescent="0.2">
      <c r="A10" s="13"/>
      <c r="B10" s="70"/>
      <c r="C10" s="68" t="s">
        <v>951</v>
      </c>
      <c r="D10" s="73" t="s">
        <v>106</v>
      </c>
      <c r="E10" s="12">
        <v>44671</v>
      </c>
      <c r="F10" s="71" t="s">
        <v>107</v>
      </c>
      <c r="G10" s="12">
        <v>44676</v>
      </c>
      <c r="H10" s="72" t="s">
        <v>772</v>
      </c>
      <c r="I10" s="15">
        <v>62</v>
      </c>
      <c r="J10" s="15">
        <v>42</v>
      </c>
      <c r="K10" s="15">
        <v>23</v>
      </c>
      <c r="L10" s="15">
        <v>5</v>
      </c>
      <c r="M10" s="76">
        <v>14.973000000000001</v>
      </c>
      <c r="N10" s="92">
        <v>15</v>
      </c>
      <c r="O10" s="59">
        <v>2530</v>
      </c>
      <c r="P10" s="60">
        <f>Table224578910112345678910111213141516171819202122232425262728[[#This Row],[PEMBULATAN]]*O10</f>
        <v>37950</v>
      </c>
      <c r="Q10" s="124"/>
    </row>
    <row r="11" spans="1:17" ht="26.25" customHeight="1" x14ac:dyDescent="0.2">
      <c r="A11" s="13"/>
      <c r="B11" s="70"/>
      <c r="C11" s="68" t="s">
        <v>952</v>
      </c>
      <c r="D11" s="73" t="s">
        <v>106</v>
      </c>
      <c r="E11" s="12">
        <v>44671</v>
      </c>
      <c r="F11" s="71" t="s">
        <v>107</v>
      </c>
      <c r="G11" s="12">
        <v>44676</v>
      </c>
      <c r="H11" s="72" t="s">
        <v>772</v>
      </c>
      <c r="I11" s="15">
        <v>60</v>
      </c>
      <c r="J11" s="15">
        <v>30</v>
      </c>
      <c r="K11" s="15">
        <v>12</v>
      </c>
      <c r="L11" s="15">
        <v>6</v>
      </c>
      <c r="M11" s="76">
        <v>5.4</v>
      </c>
      <c r="N11" s="92">
        <v>6</v>
      </c>
      <c r="O11" s="59">
        <v>2530</v>
      </c>
      <c r="P11" s="60">
        <f>Table224578910112345678910111213141516171819202122232425262728[[#This Row],[PEMBULATAN]]*O11</f>
        <v>15180</v>
      </c>
      <c r="Q11" s="124"/>
    </row>
    <row r="12" spans="1:17" ht="26.25" customHeight="1" x14ac:dyDescent="0.2">
      <c r="A12" s="13"/>
      <c r="B12" s="70"/>
      <c r="C12" s="68" t="s">
        <v>953</v>
      </c>
      <c r="D12" s="73" t="s">
        <v>106</v>
      </c>
      <c r="E12" s="12">
        <v>44671</v>
      </c>
      <c r="F12" s="71" t="s">
        <v>107</v>
      </c>
      <c r="G12" s="12">
        <v>44676</v>
      </c>
      <c r="H12" s="72" t="s">
        <v>772</v>
      </c>
      <c r="I12" s="15">
        <v>53</v>
      </c>
      <c r="J12" s="15">
        <v>40</v>
      </c>
      <c r="K12" s="15">
        <v>23</v>
      </c>
      <c r="L12" s="15">
        <v>4</v>
      </c>
      <c r="M12" s="76">
        <v>12.19</v>
      </c>
      <c r="N12" s="92">
        <v>12.19</v>
      </c>
      <c r="O12" s="59">
        <v>2530</v>
      </c>
      <c r="P12" s="60">
        <f>Table224578910112345678910111213141516171819202122232425262728[[#This Row],[PEMBULATAN]]*O12</f>
        <v>30840.699999999997</v>
      </c>
      <c r="Q12" s="124"/>
    </row>
    <row r="13" spans="1:17" ht="26.25" customHeight="1" x14ac:dyDescent="0.2">
      <c r="A13" s="13"/>
      <c r="B13" s="70"/>
      <c r="C13" s="68" t="s">
        <v>954</v>
      </c>
      <c r="D13" s="73" t="s">
        <v>106</v>
      </c>
      <c r="E13" s="12">
        <v>44671</v>
      </c>
      <c r="F13" s="71" t="s">
        <v>107</v>
      </c>
      <c r="G13" s="12">
        <v>44676</v>
      </c>
      <c r="H13" s="72" t="s">
        <v>772</v>
      </c>
      <c r="I13" s="15">
        <v>92</v>
      </c>
      <c r="J13" s="15">
        <v>62</v>
      </c>
      <c r="K13" s="15">
        <v>20</v>
      </c>
      <c r="L13" s="15">
        <v>6</v>
      </c>
      <c r="M13" s="76">
        <v>28.52</v>
      </c>
      <c r="N13" s="92">
        <v>29</v>
      </c>
      <c r="O13" s="59">
        <v>2530</v>
      </c>
      <c r="P13" s="60">
        <f>Table224578910112345678910111213141516171819202122232425262728[[#This Row],[PEMBULATAN]]*O13</f>
        <v>73370</v>
      </c>
      <c r="Q13" s="124"/>
    </row>
    <row r="14" spans="1:17" ht="26.25" customHeight="1" x14ac:dyDescent="0.2">
      <c r="A14" s="13"/>
      <c r="B14" s="70"/>
      <c r="C14" s="68" t="s">
        <v>955</v>
      </c>
      <c r="D14" s="73" t="s">
        <v>106</v>
      </c>
      <c r="E14" s="12">
        <v>44671</v>
      </c>
      <c r="F14" s="71" t="s">
        <v>107</v>
      </c>
      <c r="G14" s="12">
        <v>44676</v>
      </c>
      <c r="H14" s="72" t="s">
        <v>772</v>
      </c>
      <c r="I14" s="15">
        <v>51</v>
      </c>
      <c r="J14" s="15">
        <v>30</v>
      </c>
      <c r="K14" s="15">
        <v>10</v>
      </c>
      <c r="L14" s="15">
        <v>2</v>
      </c>
      <c r="M14" s="76">
        <v>3.8250000000000002</v>
      </c>
      <c r="N14" s="92">
        <v>4</v>
      </c>
      <c r="O14" s="59">
        <v>2530</v>
      </c>
      <c r="P14" s="60">
        <f>Table224578910112345678910111213141516171819202122232425262728[[#This Row],[PEMBULATAN]]*O14</f>
        <v>10120</v>
      </c>
      <c r="Q14" s="124"/>
    </row>
    <row r="15" spans="1:17" ht="26.25" customHeight="1" x14ac:dyDescent="0.2">
      <c r="A15" s="13"/>
      <c r="B15" s="70"/>
      <c r="C15" s="68" t="s">
        <v>956</v>
      </c>
      <c r="D15" s="73" t="s">
        <v>106</v>
      </c>
      <c r="E15" s="12">
        <v>44671</v>
      </c>
      <c r="F15" s="71" t="s">
        <v>107</v>
      </c>
      <c r="G15" s="12">
        <v>44676</v>
      </c>
      <c r="H15" s="72" t="s">
        <v>772</v>
      </c>
      <c r="I15" s="15">
        <v>40</v>
      </c>
      <c r="J15" s="15">
        <v>40</v>
      </c>
      <c r="K15" s="15">
        <v>20</v>
      </c>
      <c r="L15" s="15">
        <v>2</v>
      </c>
      <c r="M15" s="76">
        <v>8</v>
      </c>
      <c r="N15" s="92">
        <v>8</v>
      </c>
      <c r="O15" s="59">
        <v>2530</v>
      </c>
      <c r="P15" s="60">
        <f>Table224578910112345678910111213141516171819202122232425262728[[#This Row],[PEMBULATAN]]*O15</f>
        <v>20240</v>
      </c>
      <c r="Q15" s="124"/>
    </row>
    <row r="16" spans="1:17" ht="26.25" customHeight="1" x14ac:dyDescent="0.2">
      <c r="A16" s="13"/>
      <c r="B16" s="70"/>
      <c r="C16" s="68" t="s">
        <v>957</v>
      </c>
      <c r="D16" s="73" t="s">
        <v>106</v>
      </c>
      <c r="E16" s="12">
        <v>44671</v>
      </c>
      <c r="F16" s="71" t="s">
        <v>107</v>
      </c>
      <c r="G16" s="12">
        <v>44676</v>
      </c>
      <c r="H16" s="72" t="s">
        <v>772</v>
      </c>
      <c r="I16" s="15">
        <v>98</v>
      </c>
      <c r="J16" s="15">
        <v>56</v>
      </c>
      <c r="K16" s="15">
        <v>32</v>
      </c>
      <c r="L16" s="15">
        <v>13</v>
      </c>
      <c r="M16" s="76">
        <v>43.904000000000003</v>
      </c>
      <c r="N16" s="92">
        <v>44</v>
      </c>
      <c r="O16" s="59">
        <v>2530</v>
      </c>
      <c r="P16" s="60">
        <f>Table224578910112345678910111213141516171819202122232425262728[[#This Row],[PEMBULATAN]]*O16</f>
        <v>111320</v>
      </c>
      <c r="Q16" s="124"/>
    </row>
    <row r="17" spans="1:17" ht="26.25" customHeight="1" x14ac:dyDescent="0.2">
      <c r="A17" s="13"/>
      <c r="B17" s="70"/>
      <c r="C17" s="68" t="s">
        <v>958</v>
      </c>
      <c r="D17" s="73" t="s">
        <v>106</v>
      </c>
      <c r="E17" s="12">
        <v>44671</v>
      </c>
      <c r="F17" s="71" t="s">
        <v>107</v>
      </c>
      <c r="G17" s="12">
        <v>44676</v>
      </c>
      <c r="H17" s="72" t="s">
        <v>772</v>
      </c>
      <c r="I17" s="15">
        <v>52</v>
      </c>
      <c r="J17" s="15">
        <v>42</v>
      </c>
      <c r="K17" s="15">
        <v>22</v>
      </c>
      <c r="L17" s="15">
        <v>7</v>
      </c>
      <c r="M17" s="76">
        <v>12.012</v>
      </c>
      <c r="N17" s="92">
        <v>12.012</v>
      </c>
      <c r="O17" s="59">
        <v>2530</v>
      </c>
      <c r="P17" s="60">
        <f>Table224578910112345678910111213141516171819202122232425262728[[#This Row],[PEMBULATAN]]*O17</f>
        <v>30390.36</v>
      </c>
      <c r="Q17" s="124"/>
    </row>
    <row r="18" spans="1:17" ht="26.25" customHeight="1" x14ac:dyDescent="0.2">
      <c r="A18" s="13"/>
      <c r="B18" s="70"/>
      <c r="C18" s="68" t="s">
        <v>959</v>
      </c>
      <c r="D18" s="73" t="s">
        <v>106</v>
      </c>
      <c r="E18" s="12">
        <v>44671</v>
      </c>
      <c r="F18" s="71" t="s">
        <v>107</v>
      </c>
      <c r="G18" s="12">
        <v>44676</v>
      </c>
      <c r="H18" s="72" t="s">
        <v>772</v>
      </c>
      <c r="I18" s="15">
        <v>72</v>
      </c>
      <c r="J18" s="15">
        <v>36</v>
      </c>
      <c r="K18" s="15">
        <v>33</v>
      </c>
      <c r="L18" s="15">
        <v>11</v>
      </c>
      <c r="M18" s="76">
        <v>21.384</v>
      </c>
      <c r="N18" s="92">
        <v>22</v>
      </c>
      <c r="O18" s="59">
        <v>2530</v>
      </c>
      <c r="P18" s="60">
        <f>Table224578910112345678910111213141516171819202122232425262728[[#This Row],[PEMBULATAN]]*O18</f>
        <v>55660</v>
      </c>
      <c r="Q18" s="124"/>
    </row>
    <row r="19" spans="1:17" ht="26.25" customHeight="1" x14ac:dyDescent="0.2">
      <c r="A19" s="13"/>
      <c r="B19" s="70"/>
      <c r="C19" s="68" t="s">
        <v>960</v>
      </c>
      <c r="D19" s="73" t="s">
        <v>106</v>
      </c>
      <c r="E19" s="12">
        <v>44671</v>
      </c>
      <c r="F19" s="71" t="s">
        <v>107</v>
      </c>
      <c r="G19" s="12">
        <v>44676</v>
      </c>
      <c r="H19" s="72" t="s">
        <v>772</v>
      </c>
      <c r="I19" s="15">
        <v>92</v>
      </c>
      <c r="J19" s="15">
        <v>52</v>
      </c>
      <c r="K19" s="15">
        <v>40</v>
      </c>
      <c r="L19" s="15">
        <v>20</v>
      </c>
      <c r="M19" s="76">
        <v>47.84</v>
      </c>
      <c r="N19" s="92">
        <v>48</v>
      </c>
      <c r="O19" s="59">
        <v>2530</v>
      </c>
      <c r="P19" s="60">
        <f>Table224578910112345678910111213141516171819202122232425262728[[#This Row],[PEMBULATAN]]*O19</f>
        <v>121440</v>
      </c>
      <c r="Q19" s="124"/>
    </row>
    <row r="20" spans="1:17" ht="26.25" customHeight="1" x14ac:dyDescent="0.2">
      <c r="A20" s="13"/>
      <c r="B20" s="70"/>
      <c r="C20" s="68" t="s">
        <v>961</v>
      </c>
      <c r="D20" s="73" t="s">
        <v>106</v>
      </c>
      <c r="E20" s="12">
        <v>44671</v>
      </c>
      <c r="F20" s="71" t="s">
        <v>107</v>
      </c>
      <c r="G20" s="12">
        <v>44676</v>
      </c>
      <c r="H20" s="72" t="s">
        <v>772</v>
      </c>
      <c r="I20" s="15">
        <v>110</v>
      </c>
      <c r="J20" s="15">
        <v>30</v>
      </c>
      <c r="K20" s="15">
        <v>30</v>
      </c>
      <c r="L20" s="15">
        <v>15</v>
      </c>
      <c r="M20" s="76">
        <v>24.75</v>
      </c>
      <c r="N20" s="92">
        <v>25</v>
      </c>
      <c r="O20" s="59">
        <v>2530</v>
      </c>
      <c r="P20" s="60">
        <f>Table224578910112345678910111213141516171819202122232425262728[[#This Row],[PEMBULATAN]]*O20</f>
        <v>63250</v>
      </c>
      <c r="Q20" s="124"/>
    </row>
    <row r="21" spans="1:17" ht="26.25" customHeight="1" x14ac:dyDescent="0.2">
      <c r="A21" s="13"/>
      <c r="B21" s="70"/>
      <c r="C21" s="68" t="s">
        <v>962</v>
      </c>
      <c r="D21" s="73" t="s">
        <v>106</v>
      </c>
      <c r="E21" s="12">
        <v>44671</v>
      </c>
      <c r="F21" s="71" t="s">
        <v>107</v>
      </c>
      <c r="G21" s="12">
        <v>44676</v>
      </c>
      <c r="H21" s="72" t="s">
        <v>772</v>
      </c>
      <c r="I21" s="15">
        <v>62</v>
      </c>
      <c r="J21" s="15">
        <v>50</v>
      </c>
      <c r="K21" s="15">
        <v>22</v>
      </c>
      <c r="L21" s="15">
        <v>11</v>
      </c>
      <c r="M21" s="76">
        <v>17.05</v>
      </c>
      <c r="N21" s="92">
        <v>17.05</v>
      </c>
      <c r="O21" s="59">
        <v>2530</v>
      </c>
      <c r="P21" s="60">
        <f>Table224578910112345678910111213141516171819202122232425262728[[#This Row],[PEMBULATAN]]*O21</f>
        <v>43136.5</v>
      </c>
      <c r="Q21" s="124"/>
    </row>
    <row r="22" spans="1:17" ht="26.25" customHeight="1" x14ac:dyDescent="0.2">
      <c r="A22" s="13"/>
      <c r="B22" s="70"/>
      <c r="C22" s="68" t="s">
        <v>963</v>
      </c>
      <c r="D22" s="73" t="s">
        <v>106</v>
      </c>
      <c r="E22" s="12">
        <v>44671</v>
      </c>
      <c r="F22" s="71" t="s">
        <v>107</v>
      </c>
      <c r="G22" s="12">
        <v>44676</v>
      </c>
      <c r="H22" s="72" t="s">
        <v>772</v>
      </c>
      <c r="I22" s="15">
        <v>90</v>
      </c>
      <c r="J22" s="15">
        <v>22</v>
      </c>
      <c r="K22" s="15">
        <v>22</v>
      </c>
      <c r="L22" s="15">
        <v>8</v>
      </c>
      <c r="M22" s="76">
        <v>10.89</v>
      </c>
      <c r="N22" s="92">
        <v>11</v>
      </c>
      <c r="O22" s="59">
        <v>2530</v>
      </c>
      <c r="P22" s="60">
        <f>Table224578910112345678910111213141516171819202122232425262728[[#This Row],[PEMBULATAN]]*O22</f>
        <v>27830</v>
      </c>
      <c r="Q22" s="124"/>
    </row>
    <row r="23" spans="1:17" ht="26.25" customHeight="1" x14ac:dyDescent="0.2">
      <c r="A23" s="13"/>
      <c r="B23" s="70"/>
      <c r="C23" s="68" t="s">
        <v>964</v>
      </c>
      <c r="D23" s="73" t="s">
        <v>106</v>
      </c>
      <c r="E23" s="12">
        <v>44671</v>
      </c>
      <c r="F23" s="71" t="s">
        <v>107</v>
      </c>
      <c r="G23" s="12">
        <v>44676</v>
      </c>
      <c r="H23" s="72" t="s">
        <v>772</v>
      </c>
      <c r="I23" s="15">
        <v>65</v>
      </c>
      <c r="J23" s="15">
        <v>52</v>
      </c>
      <c r="K23" s="15">
        <v>22</v>
      </c>
      <c r="L23" s="15">
        <v>3</v>
      </c>
      <c r="M23" s="76">
        <v>18.59</v>
      </c>
      <c r="N23" s="92">
        <v>19</v>
      </c>
      <c r="O23" s="59">
        <v>2530</v>
      </c>
      <c r="P23" s="60">
        <f>Table224578910112345678910111213141516171819202122232425262728[[#This Row],[PEMBULATAN]]*O23</f>
        <v>48070</v>
      </c>
      <c r="Q23" s="124"/>
    </row>
    <row r="24" spans="1:17" ht="26.25" customHeight="1" x14ac:dyDescent="0.2">
      <c r="A24" s="13"/>
      <c r="B24" s="70"/>
      <c r="C24" s="68" t="s">
        <v>965</v>
      </c>
      <c r="D24" s="73" t="s">
        <v>106</v>
      </c>
      <c r="E24" s="12">
        <v>44671</v>
      </c>
      <c r="F24" s="71" t="s">
        <v>107</v>
      </c>
      <c r="G24" s="12">
        <v>44676</v>
      </c>
      <c r="H24" s="72" t="s">
        <v>772</v>
      </c>
      <c r="I24" s="15">
        <v>92</v>
      </c>
      <c r="J24" s="15">
        <v>52</v>
      </c>
      <c r="K24" s="15">
        <v>30</v>
      </c>
      <c r="L24" s="15">
        <v>27</v>
      </c>
      <c r="M24" s="76">
        <v>35.880000000000003</v>
      </c>
      <c r="N24" s="92">
        <v>36</v>
      </c>
      <c r="O24" s="59">
        <v>2530</v>
      </c>
      <c r="P24" s="60">
        <f>Table224578910112345678910111213141516171819202122232425262728[[#This Row],[PEMBULATAN]]*O24</f>
        <v>91080</v>
      </c>
      <c r="Q24" s="124"/>
    </row>
    <row r="25" spans="1:17" ht="26.25" customHeight="1" x14ac:dyDescent="0.2">
      <c r="A25" s="13"/>
      <c r="B25" s="70"/>
      <c r="C25" s="68" t="s">
        <v>966</v>
      </c>
      <c r="D25" s="73" t="s">
        <v>106</v>
      </c>
      <c r="E25" s="12">
        <v>44671</v>
      </c>
      <c r="F25" s="71" t="s">
        <v>107</v>
      </c>
      <c r="G25" s="12">
        <v>44676</v>
      </c>
      <c r="H25" s="72" t="s">
        <v>772</v>
      </c>
      <c r="I25" s="15">
        <v>52</v>
      </c>
      <c r="J25" s="15">
        <v>32</v>
      </c>
      <c r="K25" s="15">
        <v>21</v>
      </c>
      <c r="L25" s="15">
        <v>2</v>
      </c>
      <c r="M25" s="76">
        <v>8.7360000000000007</v>
      </c>
      <c r="N25" s="92">
        <v>9</v>
      </c>
      <c r="O25" s="59">
        <v>2530</v>
      </c>
      <c r="P25" s="60">
        <f>Table224578910112345678910111213141516171819202122232425262728[[#This Row],[PEMBULATAN]]*O25</f>
        <v>22770</v>
      </c>
      <c r="Q25" s="124"/>
    </row>
    <row r="26" spans="1:17" ht="26.25" customHeight="1" x14ac:dyDescent="0.2">
      <c r="A26" s="13"/>
      <c r="B26" s="70"/>
      <c r="C26" s="68" t="s">
        <v>967</v>
      </c>
      <c r="D26" s="73" t="s">
        <v>106</v>
      </c>
      <c r="E26" s="12">
        <v>44671</v>
      </c>
      <c r="F26" s="71" t="s">
        <v>107</v>
      </c>
      <c r="G26" s="12">
        <v>44676</v>
      </c>
      <c r="H26" s="72" t="s">
        <v>772</v>
      </c>
      <c r="I26" s="15">
        <v>70</v>
      </c>
      <c r="J26" s="15">
        <v>52</v>
      </c>
      <c r="K26" s="15">
        <v>21</v>
      </c>
      <c r="L26" s="15">
        <v>8</v>
      </c>
      <c r="M26" s="76">
        <v>19.11</v>
      </c>
      <c r="N26" s="92">
        <v>19.11</v>
      </c>
      <c r="O26" s="59">
        <v>2530</v>
      </c>
      <c r="P26" s="60">
        <f>Table224578910112345678910111213141516171819202122232425262728[[#This Row],[PEMBULATAN]]*O26</f>
        <v>48348.299999999996</v>
      </c>
      <c r="Q26" s="124"/>
    </row>
    <row r="27" spans="1:17" ht="26.25" customHeight="1" x14ac:dyDescent="0.2">
      <c r="A27" s="13"/>
      <c r="B27" s="70"/>
      <c r="C27" s="68" t="s">
        <v>968</v>
      </c>
      <c r="D27" s="73" t="s">
        <v>106</v>
      </c>
      <c r="E27" s="12">
        <v>44671</v>
      </c>
      <c r="F27" s="71" t="s">
        <v>107</v>
      </c>
      <c r="G27" s="12">
        <v>44676</v>
      </c>
      <c r="H27" s="72" t="s">
        <v>772</v>
      </c>
      <c r="I27" s="15">
        <v>30</v>
      </c>
      <c r="J27" s="15">
        <v>20</v>
      </c>
      <c r="K27" s="15">
        <v>11</v>
      </c>
      <c r="L27" s="15">
        <v>1</v>
      </c>
      <c r="M27" s="76">
        <v>1.65</v>
      </c>
      <c r="N27" s="92">
        <v>2</v>
      </c>
      <c r="O27" s="59">
        <v>2530</v>
      </c>
      <c r="P27" s="60">
        <f>Table224578910112345678910111213141516171819202122232425262728[[#This Row],[PEMBULATAN]]*O27</f>
        <v>5060</v>
      </c>
      <c r="Q27" s="124"/>
    </row>
    <row r="28" spans="1:17" ht="26.25" customHeight="1" x14ac:dyDescent="0.2">
      <c r="A28" s="13"/>
      <c r="B28" s="70"/>
      <c r="C28" s="68" t="s">
        <v>969</v>
      </c>
      <c r="D28" s="73" t="s">
        <v>106</v>
      </c>
      <c r="E28" s="12">
        <v>44671</v>
      </c>
      <c r="F28" s="71" t="s">
        <v>107</v>
      </c>
      <c r="G28" s="12">
        <v>44676</v>
      </c>
      <c r="H28" s="72" t="s">
        <v>772</v>
      </c>
      <c r="I28" s="15">
        <v>72</v>
      </c>
      <c r="J28" s="15">
        <v>52</v>
      </c>
      <c r="K28" s="15">
        <v>30</v>
      </c>
      <c r="L28" s="15">
        <v>7</v>
      </c>
      <c r="M28" s="76">
        <v>28.08</v>
      </c>
      <c r="N28" s="92">
        <v>28.08</v>
      </c>
      <c r="O28" s="59">
        <v>2530</v>
      </c>
      <c r="P28" s="60">
        <f>Table224578910112345678910111213141516171819202122232425262728[[#This Row],[PEMBULATAN]]*O28</f>
        <v>71042.399999999994</v>
      </c>
      <c r="Q28" s="124"/>
    </row>
    <row r="29" spans="1:17" ht="26.25" customHeight="1" x14ac:dyDescent="0.2">
      <c r="A29" s="13"/>
      <c r="B29" s="70"/>
      <c r="C29" s="68" t="s">
        <v>970</v>
      </c>
      <c r="D29" s="73" t="s">
        <v>106</v>
      </c>
      <c r="E29" s="12">
        <v>44671</v>
      </c>
      <c r="F29" s="71" t="s">
        <v>107</v>
      </c>
      <c r="G29" s="12">
        <v>44676</v>
      </c>
      <c r="H29" s="72" t="s">
        <v>772</v>
      </c>
      <c r="I29" s="15">
        <v>40</v>
      </c>
      <c r="J29" s="15">
        <v>30</v>
      </c>
      <c r="K29" s="15">
        <v>11</v>
      </c>
      <c r="L29" s="15">
        <v>1</v>
      </c>
      <c r="M29" s="76">
        <v>3.3</v>
      </c>
      <c r="N29" s="92">
        <v>4</v>
      </c>
      <c r="O29" s="59">
        <v>2530</v>
      </c>
      <c r="P29" s="60">
        <f>Table224578910112345678910111213141516171819202122232425262728[[#This Row],[PEMBULATAN]]*O29</f>
        <v>10120</v>
      </c>
      <c r="Q29" s="124"/>
    </row>
    <row r="30" spans="1:17" ht="26.25" customHeight="1" x14ac:dyDescent="0.2">
      <c r="A30" s="13"/>
      <c r="B30" s="70"/>
      <c r="C30" s="68" t="s">
        <v>971</v>
      </c>
      <c r="D30" s="73" t="s">
        <v>106</v>
      </c>
      <c r="E30" s="12">
        <v>44671</v>
      </c>
      <c r="F30" s="71" t="s">
        <v>107</v>
      </c>
      <c r="G30" s="12">
        <v>44676</v>
      </c>
      <c r="H30" s="72" t="s">
        <v>772</v>
      </c>
      <c r="I30" s="15">
        <v>62</v>
      </c>
      <c r="J30" s="15">
        <v>40</v>
      </c>
      <c r="K30" s="15">
        <v>14</v>
      </c>
      <c r="L30" s="15">
        <v>2</v>
      </c>
      <c r="M30" s="76">
        <v>8.68</v>
      </c>
      <c r="N30" s="92">
        <v>9</v>
      </c>
      <c r="O30" s="59">
        <v>2530</v>
      </c>
      <c r="P30" s="60">
        <f>Table224578910112345678910111213141516171819202122232425262728[[#This Row],[PEMBULATAN]]*O30</f>
        <v>22770</v>
      </c>
      <c r="Q30" s="124"/>
    </row>
    <row r="31" spans="1:17" ht="26.25" customHeight="1" x14ac:dyDescent="0.2">
      <c r="A31" s="13"/>
      <c r="B31" s="70"/>
      <c r="C31" s="68" t="s">
        <v>972</v>
      </c>
      <c r="D31" s="73" t="s">
        <v>106</v>
      </c>
      <c r="E31" s="12">
        <v>44671</v>
      </c>
      <c r="F31" s="71" t="s">
        <v>107</v>
      </c>
      <c r="G31" s="12">
        <v>44676</v>
      </c>
      <c r="H31" s="72" t="s">
        <v>772</v>
      </c>
      <c r="I31" s="15">
        <v>30</v>
      </c>
      <c r="J31" s="15">
        <v>20</v>
      </c>
      <c r="K31" s="15">
        <v>18</v>
      </c>
      <c r="L31" s="15">
        <v>2</v>
      </c>
      <c r="M31" s="76">
        <v>2.7</v>
      </c>
      <c r="N31" s="92">
        <v>3</v>
      </c>
      <c r="O31" s="59">
        <v>2530</v>
      </c>
      <c r="P31" s="60">
        <f>Table224578910112345678910111213141516171819202122232425262728[[#This Row],[PEMBULATAN]]*O31</f>
        <v>7590</v>
      </c>
      <c r="Q31" s="124"/>
    </row>
    <row r="32" spans="1:17" ht="26.25" customHeight="1" x14ac:dyDescent="0.2">
      <c r="A32" s="13"/>
      <c r="B32" s="70"/>
      <c r="C32" s="68" t="s">
        <v>973</v>
      </c>
      <c r="D32" s="73" t="s">
        <v>106</v>
      </c>
      <c r="E32" s="12">
        <v>44671</v>
      </c>
      <c r="F32" s="71" t="s">
        <v>107</v>
      </c>
      <c r="G32" s="12">
        <v>44676</v>
      </c>
      <c r="H32" s="72" t="s">
        <v>772</v>
      </c>
      <c r="I32" s="15">
        <v>62</v>
      </c>
      <c r="J32" s="15">
        <v>32</v>
      </c>
      <c r="K32" s="15">
        <v>14</v>
      </c>
      <c r="L32" s="15">
        <v>3</v>
      </c>
      <c r="M32" s="76">
        <v>6.944</v>
      </c>
      <c r="N32" s="92">
        <v>7</v>
      </c>
      <c r="O32" s="59">
        <v>2530</v>
      </c>
      <c r="P32" s="60">
        <f>Table224578910112345678910111213141516171819202122232425262728[[#This Row],[PEMBULATAN]]*O32</f>
        <v>17710</v>
      </c>
      <c r="Q32" s="124"/>
    </row>
    <row r="33" spans="1:17" ht="26.25" customHeight="1" x14ac:dyDescent="0.2">
      <c r="A33" s="13"/>
      <c r="B33" s="70"/>
      <c r="C33" s="68" t="s">
        <v>974</v>
      </c>
      <c r="D33" s="73" t="s">
        <v>106</v>
      </c>
      <c r="E33" s="12">
        <v>44671</v>
      </c>
      <c r="F33" s="71" t="s">
        <v>107</v>
      </c>
      <c r="G33" s="12">
        <v>44676</v>
      </c>
      <c r="H33" s="72" t="s">
        <v>772</v>
      </c>
      <c r="I33" s="15">
        <v>60</v>
      </c>
      <c r="J33" s="15">
        <v>40</v>
      </c>
      <c r="K33" s="15">
        <v>13</v>
      </c>
      <c r="L33" s="15">
        <v>1</v>
      </c>
      <c r="M33" s="76">
        <v>7.8</v>
      </c>
      <c r="N33" s="92">
        <v>8</v>
      </c>
      <c r="O33" s="59">
        <v>2530</v>
      </c>
      <c r="P33" s="60">
        <f>Table224578910112345678910111213141516171819202122232425262728[[#This Row],[PEMBULATAN]]*O33</f>
        <v>20240</v>
      </c>
      <c r="Q33" s="124"/>
    </row>
    <row r="34" spans="1:17" ht="26.25" customHeight="1" x14ac:dyDescent="0.2">
      <c r="A34" s="13"/>
      <c r="B34" s="70"/>
      <c r="C34" s="68" t="s">
        <v>975</v>
      </c>
      <c r="D34" s="73" t="s">
        <v>106</v>
      </c>
      <c r="E34" s="12">
        <v>44671</v>
      </c>
      <c r="F34" s="71" t="s">
        <v>107</v>
      </c>
      <c r="G34" s="12">
        <v>44676</v>
      </c>
      <c r="H34" s="72" t="s">
        <v>772</v>
      </c>
      <c r="I34" s="15">
        <v>40</v>
      </c>
      <c r="J34" s="15">
        <v>32</v>
      </c>
      <c r="K34" s="15">
        <v>19</v>
      </c>
      <c r="L34" s="15">
        <v>3</v>
      </c>
      <c r="M34" s="76">
        <v>6.08</v>
      </c>
      <c r="N34" s="92">
        <v>6.08</v>
      </c>
      <c r="O34" s="59">
        <v>2530</v>
      </c>
      <c r="P34" s="60">
        <f>Table224578910112345678910111213141516171819202122232425262728[[#This Row],[PEMBULATAN]]*O34</f>
        <v>15382.4</v>
      </c>
      <c r="Q34" s="124"/>
    </row>
    <row r="35" spans="1:17" ht="26.25" customHeight="1" x14ac:dyDescent="0.2">
      <c r="A35" s="13"/>
      <c r="B35" s="70"/>
      <c r="C35" s="68" t="s">
        <v>976</v>
      </c>
      <c r="D35" s="73" t="s">
        <v>106</v>
      </c>
      <c r="E35" s="12">
        <v>44671</v>
      </c>
      <c r="F35" s="71" t="s">
        <v>107</v>
      </c>
      <c r="G35" s="12">
        <v>44676</v>
      </c>
      <c r="H35" s="72" t="s">
        <v>772</v>
      </c>
      <c r="I35" s="15">
        <v>93</v>
      </c>
      <c r="J35" s="15">
        <v>50</v>
      </c>
      <c r="K35" s="15">
        <v>36</v>
      </c>
      <c r="L35" s="15">
        <v>22</v>
      </c>
      <c r="M35" s="76">
        <v>41.85</v>
      </c>
      <c r="N35" s="92">
        <v>42</v>
      </c>
      <c r="O35" s="59">
        <v>2530</v>
      </c>
      <c r="P35" s="60">
        <f>Table224578910112345678910111213141516171819202122232425262728[[#This Row],[PEMBULATAN]]*O35</f>
        <v>106260</v>
      </c>
      <c r="Q35" s="124"/>
    </row>
    <row r="36" spans="1:17" ht="26.25" customHeight="1" x14ac:dyDescent="0.2">
      <c r="A36" s="13"/>
      <c r="B36" s="70"/>
      <c r="C36" s="68" t="s">
        <v>977</v>
      </c>
      <c r="D36" s="73" t="s">
        <v>106</v>
      </c>
      <c r="E36" s="12">
        <v>44671</v>
      </c>
      <c r="F36" s="71" t="s">
        <v>107</v>
      </c>
      <c r="G36" s="12">
        <v>44676</v>
      </c>
      <c r="H36" s="72" t="s">
        <v>772</v>
      </c>
      <c r="I36" s="15">
        <v>64</v>
      </c>
      <c r="J36" s="15">
        <v>50</v>
      </c>
      <c r="K36" s="15">
        <v>22</v>
      </c>
      <c r="L36" s="15">
        <v>14</v>
      </c>
      <c r="M36" s="76">
        <v>17.600000000000001</v>
      </c>
      <c r="N36" s="92">
        <v>18</v>
      </c>
      <c r="O36" s="59">
        <v>2530</v>
      </c>
      <c r="P36" s="60">
        <f>Table224578910112345678910111213141516171819202122232425262728[[#This Row],[PEMBULATAN]]*O36</f>
        <v>45540</v>
      </c>
      <c r="Q36" s="124"/>
    </row>
    <row r="37" spans="1:17" ht="26.25" customHeight="1" x14ac:dyDescent="0.2">
      <c r="A37" s="13"/>
      <c r="B37" s="70"/>
      <c r="C37" s="68" t="s">
        <v>978</v>
      </c>
      <c r="D37" s="73" t="s">
        <v>106</v>
      </c>
      <c r="E37" s="12">
        <v>44671</v>
      </c>
      <c r="F37" s="71" t="s">
        <v>107</v>
      </c>
      <c r="G37" s="12">
        <v>44676</v>
      </c>
      <c r="H37" s="72" t="s">
        <v>772</v>
      </c>
      <c r="I37" s="15">
        <v>201</v>
      </c>
      <c r="J37" s="15">
        <v>10</v>
      </c>
      <c r="K37" s="15">
        <v>10</v>
      </c>
      <c r="L37" s="15">
        <v>1</v>
      </c>
      <c r="M37" s="76">
        <v>5.0250000000000004</v>
      </c>
      <c r="N37" s="92">
        <v>5.0250000000000004</v>
      </c>
      <c r="O37" s="59">
        <v>2530</v>
      </c>
      <c r="P37" s="60">
        <f>Table224578910112345678910111213141516171819202122232425262728[[#This Row],[PEMBULATAN]]*O37</f>
        <v>12713.25</v>
      </c>
      <c r="Q37" s="124"/>
    </row>
    <row r="38" spans="1:17" ht="26.25" customHeight="1" x14ac:dyDescent="0.2">
      <c r="A38" s="94"/>
      <c r="B38" s="96" t="s">
        <v>979</v>
      </c>
      <c r="C38" s="68" t="s">
        <v>980</v>
      </c>
      <c r="D38" s="73" t="s">
        <v>106</v>
      </c>
      <c r="E38" s="12">
        <v>44671</v>
      </c>
      <c r="F38" s="71" t="s">
        <v>107</v>
      </c>
      <c r="G38" s="12">
        <v>44676</v>
      </c>
      <c r="H38" s="72" t="s">
        <v>772</v>
      </c>
      <c r="I38" s="15">
        <v>40</v>
      </c>
      <c r="J38" s="15">
        <v>30</v>
      </c>
      <c r="K38" s="15">
        <v>18</v>
      </c>
      <c r="L38" s="15">
        <v>2</v>
      </c>
      <c r="M38" s="76">
        <v>5.4</v>
      </c>
      <c r="N38" s="92">
        <v>6</v>
      </c>
      <c r="O38" s="59">
        <v>2530</v>
      </c>
      <c r="P38" s="60">
        <f>Table224578910112345678910111213141516171819202122232425262728[[#This Row],[PEMBULATAN]]*O38</f>
        <v>15180</v>
      </c>
      <c r="Q38" s="125"/>
    </row>
    <row r="39" spans="1:17" ht="22.5" customHeight="1" x14ac:dyDescent="0.2">
      <c r="A39" s="118" t="s">
        <v>30</v>
      </c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20"/>
      <c r="M39" s="74">
        <f>SUBTOTAL(109,Table224578910112345678910111213141516171819202122232425262728[KG VOLUME])</f>
        <v>602.2349999999999</v>
      </c>
      <c r="N39" s="63">
        <f>SUM(N3:N38)</f>
        <v>610.904</v>
      </c>
      <c r="O39" s="121">
        <f>SUM(P3:P38)</f>
        <v>1545587.1199999999</v>
      </c>
      <c r="P39" s="122"/>
    </row>
    <row r="40" spans="1:17" ht="18" customHeight="1" x14ac:dyDescent="0.2">
      <c r="A40" s="81"/>
      <c r="B40" s="53" t="s">
        <v>41</v>
      </c>
      <c r="C40" s="52"/>
      <c r="D40" s="54" t="s">
        <v>42</v>
      </c>
      <c r="E40" s="81"/>
      <c r="F40" s="81"/>
      <c r="G40" s="81"/>
      <c r="H40" s="81"/>
      <c r="I40" s="81"/>
      <c r="J40" s="81"/>
      <c r="K40" s="81"/>
      <c r="L40" s="81"/>
      <c r="M40" s="82"/>
      <c r="N40" s="83" t="s">
        <v>50</v>
      </c>
      <c r="O40" s="84"/>
      <c r="P40" s="84">
        <f>O39*10%</f>
        <v>154558.712</v>
      </c>
    </row>
    <row r="41" spans="1:17" ht="18" customHeight="1" thickBot="1" x14ac:dyDescent="0.25">
      <c r="A41" s="81"/>
      <c r="B41" s="53"/>
      <c r="C41" s="52"/>
      <c r="D41" s="54"/>
      <c r="E41" s="81"/>
      <c r="F41" s="81"/>
      <c r="G41" s="81"/>
      <c r="H41" s="81"/>
      <c r="I41" s="81"/>
      <c r="J41" s="81"/>
      <c r="K41" s="81"/>
      <c r="L41" s="81"/>
      <c r="M41" s="82"/>
      <c r="N41" s="85" t="s">
        <v>51</v>
      </c>
      <c r="O41" s="86"/>
      <c r="P41" s="86">
        <f>O39-P40</f>
        <v>1391028.4079999998</v>
      </c>
    </row>
    <row r="42" spans="1:17" ht="18" customHeight="1" x14ac:dyDescent="0.2">
      <c r="A42" s="10"/>
      <c r="H42" s="58"/>
      <c r="N42" s="57" t="s">
        <v>56</v>
      </c>
      <c r="P42" s="64">
        <f>P41*1.1%</f>
        <v>15301.312488</v>
      </c>
    </row>
    <row r="43" spans="1:17" ht="18" customHeight="1" thickBot="1" x14ac:dyDescent="0.25">
      <c r="A43" s="10"/>
      <c r="H43" s="58"/>
      <c r="N43" s="57" t="s">
        <v>52</v>
      </c>
      <c r="P43" s="66">
        <f>P41*2%</f>
        <v>27820.568159999995</v>
      </c>
    </row>
    <row r="44" spans="1:17" ht="18" customHeight="1" x14ac:dyDescent="0.2">
      <c r="A44" s="10"/>
      <c r="H44" s="58"/>
      <c r="N44" s="61" t="s">
        <v>31</v>
      </c>
      <c r="O44" s="62"/>
      <c r="P44" s="65">
        <f>P41+P42-P43</f>
        <v>1378509.1523279997</v>
      </c>
    </row>
    <row r="46" spans="1:17" x14ac:dyDescent="0.2">
      <c r="A46" s="10"/>
      <c r="H46" s="58"/>
      <c r="P46" s="66"/>
    </row>
    <row r="47" spans="1:17" x14ac:dyDescent="0.2">
      <c r="A47" s="10"/>
      <c r="H47" s="58"/>
      <c r="O47" s="55"/>
      <c r="P47" s="66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</sheetData>
  <mergeCells count="3">
    <mergeCell ref="A39:L39"/>
    <mergeCell ref="O39:P39"/>
    <mergeCell ref="Q3:Q38"/>
  </mergeCells>
  <conditionalFormatting sqref="B3:B38">
    <cfRule type="duplicateValues" dxfId="24" priority="9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FF00"/>
  </sheetPr>
  <dimension ref="A1:Q52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M9" sqref="M9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7.5703125" style="3" customWidth="1"/>
    <col min="5" max="5" width="7.5703125" style="11" customWidth="1"/>
    <col min="6" max="6" width="8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405437</v>
      </c>
      <c r="B3" s="69" t="s">
        <v>981</v>
      </c>
      <c r="C3" s="8" t="s">
        <v>982</v>
      </c>
      <c r="D3" s="71" t="s">
        <v>106</v>
      </c>
      <c r="E3" s="12">
        <v>44671</v>
      </c>
      <c r="F3" s="71" t="s">
        <v>107</v>
      </c>
      <c r="G3" s="12">
        <v>44676</v>
      </c>
      <c r="H3" s="9" t="s">
        <v>772</v>
      </c>
      <c r="I3" s="1">
        <v>100</v>
      </c>
      <c r="J3" s="1">
        <v>28</v>
      </c>
      <c r="K3" s="1">
        <v>23</v>
      </c>
      <c r="L3" s="1">
        <v>7</v>
      </c>
      <c r="M3" s="75">
        <v>16.100000000000001</v>
      </c>
      <c r="N3" s="92">
        <v>16.100000000000001</v>
      </c>
      <c r="O3" s="59">
        <v>2530</v>
      </c>
      <c r="P3" s="60">
        <f>Table2245789101123456789101112131415161718192021222324252627283[[#This Row],[PEMBULATAN]]*O3</f>
        <v>40733</v>
      </c>
      <c r="Q3" s="123">
        <v>29</v>
      </c>
    </row>
    <row r="4" spans="1:17" ht="26.25" customHeight="1" x14ac:dyDescent="0.2">
      <c r="A4" s="13"/>
      <c r="B4" s="70"/>
      <c r="C4" s="68" t="s">
        <v>983</v>
      </c>
      <c r="D4" s="73" t="s">
        <v>106</v>
      </c>
      <c r="E4" s="12">
        <v>44671</v>
      </c>
      <c r="F4" s="71" t="s">
        <v>107</v>
      </c>
      <c r="G4" s="12">
        <v>44676</v>
      </c>
      <c r="H4" s="72" t="s">
        <v>772</v>
      </c>
      <c r="I4" s="15">
        <v>82</v>
      </c>
      <c r="J4" s="15">
        <v>52</v>
      </c>
      <c r="K4" s="15">
        <v>30</v>
      </c>
      <c r="L4" s="15">
        <v>15</v>
      </c>
      <c r="M4" s="76">
        <v>31.98</v>
      </c>
      <c r="N4" s="92">
        <v>32</v>
      </c>
      <c r="O4" s="59">
        <v>2530</v>
      </c>
      <c r="P4" s="60">
        <f>Table2245789101123456789101112131415161718192021222324252627283[[#This Row],[PEMBULATAN]]*O4</f>
        <v>80960</v>
      </c>
      <c r="Q4" s="124"/>
    </row>
    <row r="5" spans="1:17" ht="26.25" customHeight="1" x14ac:dyDescent="0.2">
      <c r="A5" s="13"/>
      <c r="B5" s="70"/>
      <c r="C5" s="68" t="s">
        <v>984</v>
      </c>
      <c r="D5" s="73" t="s">
        <v>106</v>
      </c>
      <c r="E5" s="12">
        <v>44671</v>
      </c>
      <c r="F5" s="71" t="s">
        <v>107</v>
      </c>
      <c r="G5" s="12">
        <v>44676</v>
      </c>
      <c r="H5" s="72" t="s">
        <v>772</v>
      </c>
      <c r="I5" s="15">
        <v>42</v>
      </c>
      <c r="J5" s="15">
        <v>30</v>
      </c>
      <c r="K5" s="15">
        <v>32</v>
      </c>
      <c r="L5" s="15">
        <v>12</v>
      </c>
      <c r="M5" s="76">
        <v>10.08</v>
      </c>
      <c r="N5" s="92">
        <v>12</v>
      </c>
      <c r="O5" s="59">
        <v>2530</v>
      </c>
      <c r="P5" s="60">
        <f>Table2245789101123456789101112131415161718192021222324252627283[[#This Row],[PEMBULATAN]]*O5</f>
        <v>30360</v>
      </c>
      <c r="Q5" s="124"/>
    </row>
    <row r="6" spans="1:17" ht="26.25" customHeight="1" x14ac:dyDescent="0.2">
      <c r="A6" s="13"/>
      <c r="B6" s="70"/>
      <c r="C6" s="68" t="s">
        <v>985</v>
      </c>
      <c r="D6" s="73" t="s">
        <v>106</v>
      </c>
      <c r="E6" s="12">
        <v>44671</v>
      </c>
      <c r="F6" s="71" t="s">
        <v>107</v>
      </c>
      <c r="G6" s="12">
        <v>44676</v>
      </c>
      <c r="H6" s="72" t="s">
        <v>772</v>
      </c>
      <c r="I6" s="15">
        <v>10</v>
      </c>
      <c r="J6" s="15">
        <v>10</v>
      </c>
      <c r="K6" s="15">
        <v>5</v>
      </c>
      <c r="L6" s="15">
        <v>1</v>
      </c>
      <c r="M6" s="76">
        <v>0.125</v>
      </c>
      <c r="N6" s="92">
        <v>1</v>
      </c>
      <c r="O6" s="59">
        <v>2530</v>
      </c>
      <c r="P6" s="60">
        <f>Table2245789101123456789101112131415161718192021222324252627283[[#This Row],[PEMBULATAN]]*O6</f>
        <v>2530</v>
      </c>
      <c r="Q6" s="124"/>
    </row>
    <row r="7" spans="1:17" ht="26.25" customHeight="1" x14ac:dyDescent="0.2">
      <c r="A7" s="13"/>
      <c r="B7" s="70"/>
      <c r="C7" s="68" t="s">
        <v>986</v>
      </c>
      <c r="D7" s="73" t="s">
        <v>106</v>
      </c>
      <c r="E7" s="12">
        <v>44671</v>
      </c>
      <c r="F7" s="71" t="s">
        <v>107</v>
      </c>
      <c r="G7" s="12">
        <v>44676</v>
      </c>
      <c r="H7" s="72" t="s">
        <v>772</v>
      </c>
      <c r="I7" s="15">
        <v>40</v>
      </c>
      <c r="J7" s="15">
        <v>25</v>
      </c>
      <c r="K7" s="15">
        <v>12</v>
      </c>
      <c r="L7" s="15">
        <v>1</v>
      </c>
      <c r="M7" s="76">
        <v>3</v>
      </c>
      <c r="N7" s="92">
        <v>3</v>
      </c>
      <c r="O7" s="59">
        <v>2530</v>
      </c>
      <c r="P7" s="60">
        <f>Table2245789101123456789101112131415161718192021222324252627283[[#This Row],[PEMBULATAN]]*O7</f>
        <v>7590</v>
      </c>
      <c r="Q7" s="124"/>
    </row>
    <row r="8" spans="1:17" ht="26.25" customHeight="1" x14ac:dyDescent="0.2">
      <c r="A8" s="13"/>
      <c r="B8" s="70"/>
      <c r="C8" s="68" t="s">
        <v>987</v>
      </c>
      <c r="D8" s="73" t="s">
        <v>106</v>
      </c>
      <c r="E8" s="12">
        <v>44671</v>
      </c>
      <c r="F8" s="71" t="s">
        <v>107</v>
      </c>
      <c r="G8" s="12">
        <v>44676</v>
      </c>
      <c r="H8" s="72" t="s">
        <v>772</v>
      </c>
      <c r="I8" s="15">
        <v>62</v>
      </c>
      <c r="J8" s="15">
        <v>60</v>
      </c>
      <c r="K8" s="15">
        <v>30</v>
      </c>
      <c r="L8" s="15">
        <v>13</v>
      </c>
      <c r="M8" s="76">
        <v>27.9</v>
      </c>
      <c r="N8" s="92">
        <v>28</v>
      </c>
      <c r="O8" s="59">
        <v>2530</v>
      </c>
      <c r="P8" s="60">
        <f>Table2245789101123456789101112131415161718192021222324252627283[[#This Row],[PEMBULATAN]]*O8</f>
        <v>70840</v>
      </c>
      <c r="Q8" s="124"/>
    </row>
    <row r="9" spans="1:17" ht="26.25" customHeight="1" x14ac:dyDescent="0.2">
      <c r="A9" s="13"/>
      <c r="B9" s="70"/>
      <c r="C9" s="68" t="s">
        <v>988</v>
      </c>
      <c r="D9" s="73" t="s">
        <v>106</v>
      </c>
      <c r="E9" s="12">
        <v>44671</v>
      </c>
      <c r="F9" s="71" t="s">
        <v>107</v>
      </c>
      <c r="G9" s="12">
        <v>44676</v>
      </c>
      <c r="H9" s="72" t="s">
        <v>772</v>
      </c>
      <c r="I9" s="15">
        <v>80</v>
      </c>
      <c r="J9" s="15">
        <v>62</v>
      </c>
      <c r="K9" s="15">
        <v>22</v>
      </c>
      <c r="L9" s="15">
        <v>16</v>
      </c>
      <c r="M9" s="76">
        <v>27.28</v>
      </c>
      <c r="N9" s="92">
        <v>27.28</v>
      </c>
      <c r="O9" s="59">
        <v>2530</v>
      </c>
      <c r="P9" s="60">
        <f>Table2245789101123456789101112131415161718192021222324252627283[[#This Row],[PEMBULATAN]]*O9</f>
        <v>69018.400000000009</v>
      </c>
      <c r="Q9" s="124"/>
    </row>
    <row r="10" spans="1:17" ht="26.25" customHeight="1" x14ac:dyDescent="0.2">
      <c r="A10" s="13"/>
      <c r="B10" s="70"/>
      <c r="C10" s="68" t="s">
        <v>989</v>
      </c>
      <c r="D10" s="73" t="s">
        <v>106</v>
      </c>
      <c r="E10" s="12">
        <v>44671</v>
      </c>
      <c r="F10" s="71" t="s">
        <v>107</v>
      </c>
      <c r="G10" s="12">
        <v>44676</v>
      </c>
      <c r="H10" s="72" t="s">
        <v>772</v>
      </c>
      <c r="I10" s="15">
        <v>42</v>
      </c>
      <c r="J10" s="15">
        <v>40</v>
      </c>
      <c r="K10" s="15">
        <v>20</v>
      </c>
      <c r="L10" s="15">
        <v>3</v>
      </c>
      <c r="M10" s="76">
        <v>8.4</v>
      </c>
      <c r="N10" s="92">
        <v>9</v>
      </c>
      <c r="O10" s="59">
        <v>2530</v>
      </c>
      <c r="P10" s="60">
        <f>Table2245789101123456789101112131415161718192021222324252627283[[#This Row],[PEMBULATAN]]*O10</f>
        <v>22770</v>
      </c>
      <c r="Q10" s="124"/>
    </row>
    <row r="11" spans="1:17" ht="26.25" customHeight="1" x14ac:dyDescent="0.2">
      <c r="A11" s="13"/>
      <c r="B11" s="70"/>
      <c r="C11" s="68" t="s">
        <v>990</v>
      </c>
      <c r="D11" s="73" t="s">
        <v>106</v>
      </c>
      <c r="E11" s="12">
        <v>44671</v>
      </c>
      <c r="F11" s="71" t="s">
        <v>107</v>
      </c>
      <c r="G11" s="12">
        <v>44676</v>
      </c>
      <c r="H11" s="72" t="s">
        <v>772</v>
      </c>
      <c r="I11" s="15">
        <v>40</v>
      </c>
      <c r="J11" s="15">
        <v>30</v>
      </c>
      <c r="K11" s="15">
        <v>12</v>
      </c>
      <c r="L11" s="15">
        <v>1</v>
      </c>
      <c r="M11" s="76">
        <v>3.6</v>
      </c>
      <c r="N11" s="92">
        <v>4</v>
      </c>
      <c r="O11" s="59">
        <v>2530</v>
      </c>
      <c r="P11" s="60">
        <f>Table2245789101123456789101112131415161718192021222324252627283[[#This Row],[PEMBULATAN]]*O11</f>
        <v>10120</v>
      </c>
      <c r="Q11" s="124"/>
    </row>
    <row r="12" spans="1:17" ht="26.25" customHeight="1" x14ac:dyDescent="0.2">
      <c r="A12" s="13"/>
      <c r="B12" s="70"/>
      <c r="C12" s="68" t="s">
        <v>991</v>
      </c>
      <c r="D12" s="73" t="s">
        <v>106</v>
      </c>
      <c r="E12" s="12">
        <v>44671</v>
      </c>
      <c r="F12" s="71" t="s">
        <v>107</v>
      </c>
      <c r="G12" s="12">
        <v>44676</v>
      </c>
      <c r="H12" s="72" t="s">
        <v>772</v>
      </c>
      <c r="I12" s="15">
        <v>44</v>
      </c>
      <c r="J12" s="15">
        <v>30</v>
      </c>
      <c r="K12" s="15">
        <v>29</v>
      </c>
      <c r="L12" s="15">
        <v>6</v>
      </c>
      <c r="M12" s="76">
        <v>9.57</v>
      </c>
      <c r="N12" s="92">
        <v>10</v>
      </c>
      <c r="O12" s="59">
        <v>2530</v>
      </c>
      <c r="P12" s="60">
        <f>Table2245789101123456789101112131415161718192021222324252627283[[#This Row],[PEMBULATAN]]*O12</f>
        <v>25300</v>
      </c>
      <c r="Q12" s="124"/>
    </row>
    <row r="13" spans="1:17" ht="26.25" customHeight="1" x14ac:dyDescent="0.2">
      <c r="A13" s="13"/>
      <c r="B13" s="70"/>
      <c r="C13" s="68" t="s">
        <v>992</v>
      </c>
      <c r="D13" s="73" t="s">
        <v>106</v>
      </c>
      <c r="E13" s="12">
        <v>44671</v>
      </c>
      <c r="F13" s="71" t="s">
        <v>107</v>
      </c>
      <c r="G13" s="12">
        <v>44676</v>
      </c>
      <c r="H13" s="72" t="s">
        <v>772</v>
      </c>
      <c r="I13" s="15">
        <v>62</v>
      </c>
      <c r="J13" s="15">
        <v>42</v>
      </c>
      <c r="K13" s="15">
        <v>32</v>
      </c>
      <c r="L13" s="15">
        <v>8</v>
      </c>
      <c r="M13" s="76">
        <v>20.832000000000001</v>
      </c>
      <c r="N13" s="92">
        <v>21</v>
      </c>
      <c r="O13" s="59">
        <v>2530</v>
      </c>
      <c r="P13" s="60">
        <f>Table2245789101123456789101112131415161718192021222324252627283[[#This Row],[PEMBULATAN]]*O13</f>
        <v>53130</v>
      </c>
      <c r="Q13" s="124"/>
    </row>
    <row r="14" spans="1:17" ht="26.25" customHeight="1" x14ac:dyDescent="0.2">
      <c r="A14" s="13"/>
      <c r="B14" s="70"/>
      <c r="C14" s="68" t="s">
        <v>993</v>
      </c>
      <c r="D14" s="73" t="s">
        <v>106</v>
      </c>
      <c r="E14" s="12">
        <v>44671</v>
      </c>
      <c r="F14" s="71" t="s">
        <v>107</v>
      </c>
      <c r="G14" s="12">
        <v>44676</v>
      </c>
      <c r="H14" s="72" t="s">
        <v>772</v>
      </c>
      <c r="I14" s="15">
        <v>60</v>
      </c>
      <c r="J14" s="15">
        <v>30</v>
      </c>
      <c r="K14" s="15">
        <v>18</v>
      </c>
      <c r="L14" s="15">
        <v>4</v>
      </c>
      <c r="M14" s="76">
        <v>8.1</v>
      </c>
      <c r="N14" s="92">
        <v>8.1</v>
      </c>
      <c r="O14" s="59">
        <v>2530</v>
      </c>
      <c r="P14" s="60">
        <f>Table2245789101123456789101112131415161718192021222324252627283[[#This Row],[PEMBULATAN]]*O14</f>
        <v>20493</v>
      </c>
      <c r="Q14" s="124"/>
    </row>
    <row r="15" spans="1:17" ht="26.25" customHeight="1" x14ac:dyDescent="0.2">
      <c r="A15" s="13"/>
      <c r="B15" s="70"/>
      <c r="C15" s="68" t="s">
        <v>994</v>
      </c>
      <c r="D15" s="73" t="s">
        <v>106</v>
      </c>
      <c r="E15" s="12">
        <v>44671</v>
      </c>
      <c r="F15" s="71" t="s">
        <v>107</v>
      </c>
      <c r="G15" s="12">
        <v>44676</v>
      </c>
      <c r="H15" s="72" t="s">
        <v>772</v>
      </c>
      <c r="I15" s="15">
        <v>32</v>
      </c>
      <c r="J15" s="15">
        <v>26</v>
      </c>
      <c r="K15" s="15">
        <v>14</v>
      </c>
      <c r="L15" s="15">
        <v>1</v>
      </c>
      <c r="M15" s="76">
        <v>2.9119999999999999</v>
      </c>
      <c r="N15" s="92">
        <v>3</v>
      </c>
      <c r="O15" s="59">
        <v>2530</v>
      </c>
      <c r="P15" s="60">
        <f>Table2245789101123456789101112131415161718192021222324252627283[[#This Row],[PEMBULATAN]]*O15</f>
        <v>7590</v>
      </c>
      <c r="Q15" s="124"/>
    </row>
    <row r="16" spans="1:17" ht="26.25" customHeight="1" x14ac:dyDescent="0.2">
      <c r="A16" s="13"/>
      <c r="B16" s="70"/>
      <c r="C16" s="68" t="s">
        <v>995</v>
      </c>
      <c r="D16" s="73" t="s">
        <v>106</v>
      </c>
      <c r="E16" s="12">
        <v>44671</v>
      </c>
      <c r="F16" s="71" t="s">
        <v>107</v>
      </c>
      <c r="G16" s="12">
        <v>44676</v>
      </c>
      <c r="H16" s="72" t="s">
        <v>772</v>
      </c>
      <c r="I16" s="15">
        <v>62</v>
      </c>
      <c r="J16" s="15">
        <v>42</v>
      </c>
      <c r="K16" s="15">
        <v>7</v>
      </c>
      <c r="L16" s="15">
        <v>4</v>
      </c>
      <c r="M16" s="76">
        <v>4.5570000000000004</v>
      </c>
      <c r="N16" s="92">
        <v>5</v>
      </c>
      <c r="O16" s="59">
        <v>2530</v>
      </c>
      <c r="P16" s="60">
        <f>Table2245789101123456789101112131415161718192021222324252627283[[#This Row],[PEMBULATAN]]*O16</f>
        <v>12650</v>
      </c>
      <c r="Q16" s="124"/>
    </row>
    <row r="17" spans="1:17" ht="26.25" customHeight="1" x14ac:dyDescent="0.2">
      <c r="A17" s="13"/>
      <c r="B17" s="70"/>
      <c r="C17" s="68" t="s">
        <v>996</v>
      </c>
      <c r="D17" s="73" t="s">
        <v>106</v>
      </c>
      <c r="E17" s="12">
        <v>44671</v>
      </c>
      <c r="F17" s="71" t="s">
        <v>107</v>
      </c>
      <c r="G17" s="12">
        <v>44676</v>
      </c>
      <c r="H17" s="72" t="s">
        <v>772</v>
      </c>
      <c r="I17" s="15">
        <v>45</v>
      </c>
      <c r="J17" s="15">
        <v>49</v>
      </c>
      <c r="K17" s="15">
        <v>20</v>
      </c>
      <c r="L17" s="15">
        <v>3</v>
      </c>
      <c r="M17" s="76">
        <v>11.025</v>
      </c>
      <c r="N17" s="92">
        <v>11.025</v>
      </c>
      <c r="O17" s="59">
        <v>2530</v>
      </c>
      <c r="P17" s="60">
        <f>Table2245789101123456789101112131415161718192021222324252627283[[#This Row],[PEMBULATAN]]*O17</f>
        <v>27893.25</v>
      </c>
      <c r="Q17" s="124"/>
    </row>
    <row r="18" spans="1:17" ht="26.25" customHeight="1" x14ac:dyDescent="0.2">
      <c r="A18" s="13"/>
      <c r="B18" s="70"/>
      <c r="C18" s="68" t="s">
        <v>997</v>
      </c>
      <c r="D18" s="73" t="s">
        <v>106</v>
      </c>
      <c r="E18" s="12">
        <v>44671</v>
      </c>
      <c r="F18" s="71" t="s">
        <v>107</v>
      </c>
      <c r="G18" s="12">
        <v>44676</v>
      </c>
      <c r="H18" s="72" t="s">
        <v>772</v>
      </c>
      <c r="I18" s="15">
        <v>72</v>
      </c>
      <c r="J18" s="15">
        <v>60</v>
      </c>
      <c r="K18" s="15">
        <v>20</v>
      </c>
      <c r="L18" s="15">
        <v>22</v>
      </c>
      <c r="M18" s="76">
        <v>21.6</v>
      </c>
      <c r="N18" s="92">
        <v>22</v>
      </c>
      <c r="O18" s="59">
        <v>2530</v>
      </c>
      <c r="P18" s="60">
        <f>Table2245789101123456789101112131415161718192021222324252627283[[#This Row],[PEMBULATAN]]*O18</f>
        <v>55660</v>
      </c>
      <c r="Q18" s="124"/>
    </row>
    <row r="19" spans="1:17" ht="26.25" customHeight="1" x14ac:dyDescent="0.2">
      <c r="A19" s="13"/>
      <c r="B19" s="70"/>
      <c r="C19" s="68" t="s">
        <v>998</v>
      </c>
      <c r="D19" s="73" t="s">
        <v>106</v>
      </c>
      <c r="E19" s="12">
        <v>44671</v>
      </c>
      <c r="F19" s="71" t="s">
        <v>107</v>
      </c>
      <c r="G19" s="12">
        <v>44676</v>
      </c>
      <c r="H19" s="72" t="s">
        <v>772</v>
      </c>
      <c r="I19" s="15">
        <v>60</v>
      </c>
      <c r="J19" s="15">
        <v>40</v>
      </c>
      <c r="K19" s="15">
        <v>20</v>
      </c>
      <c r="L19" s="15">
        <v>22</v>
      </c>
      <c r="M19" s="76">
        <v>12</v>
      </c>
      <c r="N19" s="92">
        <v>22</v>
      </c>
      <c r="O19" s="59">
        <v>2530</v>
      </c>
      <c r="P19" s="60">
        <f>Table2245789101123456789101112131415161718192021222324252627283[[#This Row],[PEMBULATAN]]*O19</f>
        <v>55660</v>
      </c>
      <c r="Q19" s="124"/>
    </row>
    <row r="20" spans="1:17" ht="26.25" customHeight="1" x14ac:dyDescent="0.2">
      <c r="A20" s="13"/>
      <c r="B20" s="70"/>
      <c r="C20" s="68" t="s">
        <v>999</v>
      </c>
      <c r="D20" s="73" t="s">
        <v>106</v>
      </c>
      <c r="E20" s="12">
        <v>44671</v>
      </c>
      <c r="F20" s="71" t="s">
        <v>107</v>
      </c>
      <c r="G20" s="12">
        <v>44676</v>
      </c>
      <c r="H20" s="72" t="s">
        <v>772</v>
      </c>
      <c r="I20" s="15">
        <v>82</v>
      </c>
      <c r="J20" s="15">
        <v>75</v>
      </c>
      <c r="K20" s="15">
        <v>10</v>
      </c>
      <c r="L20" s="15">
        <v>20</v>
      </c>
      <c r="M20" s="76">
        <v>15.375</v>
      </c>
      <c r="N20" s="92">
        <v>20</v>
      </c>
      <c r="O20" s="59">
        <v>2530</v>
      </c>
      <c r="P20" s="60">
        <f>Table2245789101123456789101112131415161718192021222324252627283[[#This Row],[PEMBULATAN]]*O20</f>
        <v>50600</v>
      </c>
      <c r="Q20" s="124"/>
    </row>
    <row r="21" spans="1:17" ht="26.25" customHeight="1" x14ac:dyDescent="0.2">
      <c r="A21" s="13"/>
      <c r="B21" s="70"/>
      <c r="C21" s="68" t="s">
        <v>1000</v>
      </c>
      <c r="D21" s="73" t="s">
        <v>106</v>
      </c>
      <c r="E21" s="12">
        <v>44671</v>
      </c>
      <c r="F21" s="71" t="s">
        <v>107</v>
      </c>
      <c r="G21" s="12">
        <v>44676</v>
      </c>
      <c r="H21" s="72" t="s">
        <v>772</v>
      </c>
      <c r="I21" s="15">
        <v>50</v>
      </c>
      <c r="J21" s="15">
        <v>38</v>
      </c>
      <c r="K21" s="15">
        <v>28</v>
      </c>
      <c r="L21" s="15">
        <v>4</v>
      </c>
      <c r="M21" s="76">
        <v>13.3</v>
      </c>
      <c r="N21" s="92">
        <v>14</v>
      </c>
      <c r="O21" s="59">
        <v>2530</v>
      </c>
      <c r="P21" s="60">
        <f>Table2245789101123456789101112131415161718192021222324252627283[[#This Row],[PEMBULATAN]]*O21</f>
        <v>35420</v>
      </c>
      <c r="Q21" s="124"/>
    </row>
    <row r="22" spans="1:17" ht="26.25" customHeight="1" x14ac:dyDescent="0.2">
      <c r="A22" s="13"/>
      <c r="B22" s="70"/>
      <c r="C22" s="68" t="s">
        <v>1001</v>
      </c>
      <c r="D22" s="73" t="s">
        <v>106</v>
      </c>
      <c r="E22" s="12">
        <v>44671</v>
      </c>
      <c r="F22" s="71" t="s">
        <v>107</v>
      </c>
      <c r="G22" s="12">
        <v>44676</v>
      </c>
      <c r="H22" s="72" t="s">
        <v>772</v>
      </c>
      <c r="I22" s="15">
        <v>40</v>
      </c>
      <c r="J22" s="15">
        <v>30</v>
      </c>
      <c r="K22" s="15">
        <v>25</v>
      </c>
      <c r="L22" s="15">
        <v>5</v>
      </c>
      <c r="M22" s="76">
        <v>7.5</v>
      </c>
      <c r="N22" s="92">
        <v>8</v>
      </c>
      <c r="O22" s="59">
        <v>2530</v>
      </c>
      <c r="P22" s="60">
        <f>Table2245789101123456789101112131415161718192021222324252627283[[#This Row],[PEMBULATAN]]*O22</f>
        <v>20240</v>
      </c>
      <c r="Q22" s="124"/>
    </row>
    <row r="23" spans="1:17" ht="26.25" customHeight="1" x14ac:dyDescent="0.2">
      <c r="A23" s="13"/>
      <c r="B23" s="70"/>
      <c r="C23" s="68" t="s">
        <v>1002</v>
      </c>
      <c r="D23" s="73" t="s">
        <v>106</v>
      </c>
      <c r="E23" s="12">
        <v>44671</v>
      </c>
      <c r="F23" s="71" t="s">
        <v>107</v>
      </c>
      <c r="G23" s="12">
        <v>44676</v>
      </c>
      <c r="H23" s="72" t="s">
        <v>772</v>
      </c>
      <c r="I23" s="15">
        <v>96</v>
      </c>
      <c r="J23" s="15">
        <v>32</v>
      </c>
      <c r="K23" s="15">
        <v>10</v>
      </c>
      <c r="L23" s="15">
        <v>1</v>
      </c>
      <c r="M23" s="76">
        <v>7.68</v>
      </c>
      <c r="N23" s="92">
        <v>8</v>
      </c>
      <c r="O23" s="59">
        <v>2530</v>
      </c>
      <c r="P23" s="60">
        <f>Table2245789101123456789101112131415161718192021222324252627283[[#This Row],[PEMBULATAN]]*O23</f>
        <v>20240</v>
      </c>
      <c r="Q23" s="124"/>
    </row>
    <row r="24" spans="1:17" ht="26.25" customHeight="1" x14ac:dyDescent="0.2">
      <c r="A24" s="13"/>
      <c r="B24" s="70"/>
      <c r="C24" s="68" t="s">
        <v>1003</v>
      </c>
      <c r="D24" s="73" t="s">
        <v>106</v>
      </c>
      <c r="E24" s="12">
        <v>44671</v>
      </c>
      <c r="F24" s="71" t="s">
        <v>107</v>
      </c>
      <c r="G24" s="12">
        <v>44676</v>
      </c>
      <c r="H24" s="72" t="s">
        <v>772</v>
      </c>
      <c r="I24" s="15">
        <v>41</v>
      </c>
      <c r="J24" s="15">
        <v>32</v>
      </c>
      <c r="K24" s="15">
        <v>23</v>
      </c>
      <c r="L24" s="15">
        <v>7</v>
      </c>
      <c r="M24" s="76">
        <v>7.5439999999999996</v>
      </c>
      <c r="N24" s="92">
        <v>8</v>
      </c>
      <c r="O24" s="59">
        <v>2530</v>
      </c>
      <c r="P24" s="60">
        <f>Table2245789101123456789101112131415161718192021222324252627283[[#This Row],[PEMBULATAN]]*O24</f>
        <v>20240</v>
      </c>
      <c r="Q24" s="124"/>
    </row>
    <row r="25" spans="1:17" ht="26.25" customHeight="1" x14ac:dyDescent="0.2">
      <c r="A25" s="13"/>
      <c r="B25" s="70"/>
      <c r="C25" s="68" t="s">
        <v>1004</v>
      </c>
      <c r="D25" s="73" t="s">
        <v>106</v>
      </c>
      <c r="E25" s="12">
        <v>44671</v>
      </c>
      <c r="F25" s="71" t="s">
        <v>107</v>
      </c>
      <c r="G25" s="12">
        <v>44676</v>
      </c>
      <c r="H25" s="72" t="s">
        <v>772</v>
      </c>
      <c r="I25" s="15">
        <v>42</v>
      </c>
      <c r="J25" s="15">
        <v>32</v>
      </c>
      <c r="K25" s="15">
        <v>30</v>
      </c>
      <c r="L25" s="15">
        <v>15</v>
      </c>
      <c r="M25" s="76">
        <v>10.08</v>
      </c>
      <c r="N25" s="92">
        <v>15</v>
      </c>
      <c r="O25" s="59">
        <v>2530</v>
      </c>
      <c r="P25" s="60">
        <f>Table2245789101123456789101112131415161718192021222324252627283[[#This Row],[PEMBULATAN]]*O25</f>
        <v>37950</v>
      </c>
      <c r="Q25" s="124"/>
    </row>
    <row r="26" spans="1:17" ht="26.25" customHeight="1" x14ac:dyDescent="0.2">
      <c r="A26" s="13"/>
      <c r="B26" s="70"/>
      <c r="C26" s="68" t="s">
        <v>1005</v>
      </c>
      <c r="D26" s="73" t="s">
        <v>106</v>
      </c>
      <c r="E26" s="12">
        <v>44671</v>
      </c>
      <c r="F26" s="71" t="s">
        <v>107</v>
      </c>
      <c r="G26" s="12">
        <v>44676</v>
      </c>
      <c r="H26" s="72" t="s">
        <v>772</v>
      </c>
      <c r="I26" s="15">
        <v>52</v>
      </c>
      <c r="J26" s="15">
        <v>32</v>
      </c>
      <c r="K26" s="15">
        <v>20</v>
      </c>
      <c r="L26" s="15">
        <v>1</v>
      </c>
      <c r="M26" s="76">
        <v>8.32</v>
      </c>
      <c r="N26" s="92">
        <v>9</v>
      </c>
      <c r="O26" s="59">
        <v>2530</v>
      </c>
      <c r="P26" s="60">
        <f>Table2245789101123456789101112131415161718192021222324252627283[[#This Row],[PEMBULATAN]]*O26</f>
        <v>22770</v>
      </c>
      <c r="Q26" s="124"/>
    </row>
    <row r="27" spans="1:17" ht="26.25" customHeight="1" x14ac:dyDescent="0.2">
      <c r="A27" s="13"/>
      <c r="B27" s="70"/>
      <c r="C27" s="68" t="s">
        <v>1006</v>
      </c>
      <c r="D27" s="73" t="s">
        <v>106</v>
      </c>
      <c r="E27" s="12">
        <v>44671</v>
      </c>
      <c r="F27" s="71" t="s">
        <v>107</v>
      </c>
      <c r="G27" s="12">
        <v>44676</v>
      </c>
      <c r="H27" s="72" t="s">
        <v>772</v>
      </c>
      <c r="I27" s="15">
        <v>112</v>
      </c>
      <c r="J27" s="15">
        <v>40</v>
      </c>
      <c r="K27" s="15">
        <v>30</v>
      </c>
      <c r="L27" s="15">
        <v>10</v>
      </c>
      <c r="M27" s="76">
        <v>33.6</v>
      </c>
      <c r="N27" s="92">
        <v>34</v>
      </c>
      <c r="O27" s="59">
        <v>2530</v>
      </c>
      <c r="P27" s="60">
        <f>Table2245789101123456789101112131415161718192021222324252627283[[#This Row],[PEMBULATAN]]*O27</f>
        <v>86020</v>
      </c>
      <c r="Q27" s="124"/>
    </row>
    <row r="28" spans="1:17" ht="26.25" customHeight="1" x14ac:dyDescent="0.2">
      <c r="A28" s="13"/>
      <c r="B28" s="70"/>
      <c r="C28" s="68" t="s">
        <v>1007</v>
      </c>
      <c r="D28" s="73" t="s">
        <v>106</v>
      </c>
      <c r="E28" s="12">
        <v>44671</v>
      </c>
      <c r="F28" s="71" t="s">
        <v>107</v>
      </c>
      <c r="G28" s="12">
        <v>44676</v>
      </c>
      <c r="H28" s="72" t="s">
        <v>772</v>
      </c>
      <c r="I28" s="15">
        <v>65</v>
      </c>
      <c r="J28" s="15">
        <v>52</v>
      </c>
      <c r="K28" s="15">
        <v>4</v>
      </c>
      <c r="L28" s="15">
        <v>2</v>
      </c>
      <c r="M28" s="76">
        <v>3.38</v>
      </c>
      <c r="N28" s="92">
        <v>4</v>
      </c>
      <c r="O28" s="59">
        <v>2530</v>
      </c>
      <c r="P28" s="60">
        <f>Table2245789101123456789101112131415161718192021222324252627283[[#This Row],[PEMBULATAN]]*O28</f>
        <v>10120</v>
      </c>
      <c r="Q28" s="124"/>
    </row>
    <row r="29" spans="1:17" ht="26.25" customHeight="1" x14ac:dyDescent="0.2">
      <c r="A29" s="94"/>
      <c r="B29" s="96" t="s">
        <v>1008</v>
      </c>
      <c r="C29" s="68" t="s">
        <v>1009</v>
      </c>
      <c r="D29" s="73" t="s">
        <v>106</v>
      </c>
      <c r="E29" s="12">
        <v>44671</v>
      </c>
      <c r="F29" s="71" t="s">
        <v>107</v>
      </c>
      <c r="G29" s="12">
        <v>44676</v>
      </c>
      <c r="H29" s="72" t="s">
        <v>772</v>
      </c>
      <c r="I29" s="15">
        <v>42</v>
      </c>
      <c r="J29" s="15">
        <v>32</v>
      </c>
      <c r="K29" s="15">
        <v>20</v>
      </c>
      <c r="L29" s="15">
        <v>2</v>
      </c>
      <c r="M29" s="76">
        <v>6.72</v>
      </c>
      <c r="N29" s="92">
        <v>7</v>
      </c>
      <c r="O29" s="59">
        <v>2530</v>
      </c>
      <c r="P29" s="60">
        <f>Table2245789101123456789101112131415161718192021222324252627283[[#This Row],[PEMBULATAN]]*O29</f>
        <v>17710</v>
      </c>
      <c r="Q29" s="124"/>
    </row>
    <row r="30" spans="1:17" ht="26.25" customHeight="1" x14ac:dyDescent="0.2">
      <c r="A30" s="78"/>
      <c r="B30" s="69" t="s">
        <v>1010</v>
      </c>
      <c r="C30" s="68" t="s">
        <v>1011</v>
      </c>
      <c r="D30" s="73" t="s">
        <v>106</v>
      </c>
      <c r="E30" s="12">
        <v>44671</v>
      </c>
      <c r="F30" s="71" t="s">
        <v>107</v>
      </c>
      <c r="G30" s="12">
        <v>44676</v>
      </c>
      <c r="H30" s="72" t="s">
        <v>772</v>
      </c>
      <c r="I30" s="15">
        <v>52</v>
      </c>
      <c r="J30" s="15">
        <v>36</v>
      </c>
      <c r="K30" s="15">
        <v>30</v>
      </c>
      <c r="L30" s="15">
        <v>4</v>
      </c>
      <c r="M30" s="76">
        <v>14.04</v>
      </c>
      <c r="N30" s="92">
        <v>14.04</v>
      </c>
      <c r="O30" s="59">
        <v>2530</v>
      </c>
      <c r="P30" s="60">
        <f>Table2245789101123456789101112131415161718192021222324252627283[[#This Row],[PEMBULATAN]]*O30</f>
        <v>35521.199999999997</v>
      </c>
      <c r="Q30" s="124"/>
    </row>
    <row r="31" spans="1:17" ht="26.25" customHeight="1" x14ac:dyDescent="0.2">
      <c r="A31" s="13"/>
      <c r="B31" s="70"/>
      <c r="C31" s="68" t="s">
        <v>1012</v>
      </c>
      <c r="D31" s="73" t="s">
        <v>106</v>
      </c>
      <c r="E31" s="12">
        <v>44671</v>
      </c>
      <c r="F31" s="71" t="s">
        <v>107</v>
      </c>
      <c r="G31" s="12">
        <v>44676</v>
      </c>
      <c r="H31" s="72" t="s">
        <v>772</v>
      </c>
      <c r="I31" s="15">
        <v>52</v>
      </c>
      <c r="J31" s="15">
        <v>38</v>
      </c>
      <c r="K31" s="15">
        <v>20</v>
      </c>
      <c r="L31" s="15">
        <v>7</v>
      </c>
      <c r="M31" s="76">
        <v>9.8800000000000008</v>
      </c>
      <c r="N31" s="92">
        <v>10</v>
      </c>
      <c r="O31" s="59">
        <v>2530</v>
      </c>
      <c r="P31" s="60">
        <f>Table2245789101123456789101112131415161718192021222324252627283[[#This Row],[PEMBULATAN]]*O31</f>
        <v>25300</v>
      </c>
      <c r="Q31" s="125"/>
    </row>
    <row r="32" spans="1:17" ht="22.5" customHeight="1" x14ac:dyDescent="0.2">
      <c r="A32" s="118" t="s">
        <v>30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20"/>
      <c r="M32" s="74">
        <f>SUBTOTAL(109,Table2245789101123456789101112131415161718192021222324252627283[KG VOLUME])</f>
        <v>356.48</v>
      </c>
      <c r="N32" s="63">
        <f>SUM(N3:N31)</f>
        <v>385.54500000000002</v>
      </c>
      <c r="O32" s="121">
        <f>SUM(P3:P31)</f>
        <v>975428.85</v>
      </c>
      <c r="P32" s="122"/>
    </row>
    <row r="33" spans="1:16" ht="18" customHeight="1" x14ac:dyDescent="0.2">
      <c r="A33" s="81"/>
      <c r="B33" s="53" t="s">
        <v>41</v>
      </c>
      <c r="C33" s="52"/>
      <c r="D33" s="54" t="s">
        <v>42</v>
      </c>
      <c r="E33" s="81"/>
      <c r="F33" s="81"/>
      <c r="G33" s="81"/>
      <c r="H33" s="81"/>
      <c r="I33" s="81"/>
      <c r="J33" s="81"/>
      <c r="K33" s="81"/>
      <c r="L33" s="81"/>
      <c r="M33" s="82"/>
      <c r="N33" s="83" t="s">
        <v>50</v>
      </c>
      <c r="O33" s="84"/>
      <c r="P33" s="84">
        <f>O32*10%</f>
        <v>97542.885000000009</v>
      </c>
    </row>
    <row r="34" spans="1:16" ht="18" customHeight="1" thickBot="1" x14ac:dyDescent="0.25">
      <c r="A34" s="81"/>
      <c r="B34" s="53"/>
      <c r="C34" s="52"/>
      <c r="D34" s="54"/>
      <c r="E34" s="81"/>
      <c r="F34" s="81"/>
      <c r="G34" s="81"/>
      <c r="H34" s="81"/>
      <c r="I34" s="81"/>
      <c r="J34" s="81"/>
      <c r="K34" s="81"/>
      <c r="L34" s="81"/>
      <c r="M34" s="82"/>
      <c r="N34" s="85" t="s">
        <v>51</v>
      </c>
      <c r="O34" s="86"/>
      <c r="P34" s="86">
        <f>O32-P33</f>
        <v>877885.96499999997</v>
      </c>
    </row>
    <row r="35" spans="1:16" ht="18" customHeight="1" x14ac:dyDescent="0.2">
      <c r="A35" s="10"/>
      <c r="H35" s="58"/>
      <c r="N35" s="57" t="s">
        <v>56</v>
      </c>
      <c r="P35" s="64">
        <f>P34*1.1%</f>
        <v>9656.7456149999998</v>
      </c>
    </row>
    <row r="36" spans="1:16" ht="18" customHeight="1" thickBot="1" x14ac:dyDescent="0.25">
      <c r="A36" s="10"/>
      <c r="H36" s="58"/>
      <c r="N36" s="57" t="s">
        <v>52</v>
      </c>
      <c r="P36" s="66">
        <f>P34*2%</f>
        <v>17557.719300000001</v>
      </c>
    </row>
    <row r="37" spans="1:16" ht="18" customHeight="1" x14ac:dyDescent="0.2">
      <c r="A37" s="10"/>
      <c r="H37" s="58"/>
      <c r="N37" s="61" t="s">
        <v>31</v>
      </c>
      <c r="O37" s="62"/>
      <c r="P37" s="65">
        <f>P34+P35-P36</f>
        <v>869984.99131499999</v>
      </c>
    </row>
    <row r="39" spans="1:16" x14ac:dyDescent="0.2">
      <c r="A39" s="10"/>
      <c r="H39" s="58"/>
      <c r="P39" s="66"/>
    </row>
    <row r="40" spans="1:16" x14ac:dyDescent="0.2">
      <c r="A40" s="10"/>
      <c r="H40" s="58"/>
      <c r="O40" s="55"/>
      <c r="P40" s="66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</sheetData>
  <mergeCells count="3">
    <mergeCell ref="A32:L32"/>
    <mergeCell ref="O32:P32"/>
    <mergeCell ref="Q3:Q31"/>
  </mergeCells>
  <conditionalFormatting sqref="B3:B31">
    <cfRule type="duplicateValues" dxfId="23" priority="9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FF00"/>
  </sheetPr>
  <dimension ref="A1:Q114"/>
  <sheetViews>
    <sheetView zoomScale="110" zoomScaleNormal="110" workbookViewId="0">
      <pane xSplit="3" ySplit="2" topLeftCell="D89" activePane="bottomRight" state="frozen"/>
      <selection pane="topRight" activeCell="B1" sqref="B1"/>
      <selection pane="bottomLeft" activeCell="A3" sqref="A3"/>
      <selection pane="bottomRight" activeCell="C85" sqref="C85:C93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7.28515625" style="3" customWidth="1"/>
    <col min="5" max="5" width="7.5703125" style="11" customWidth="1"/>
    <col min="6" max="6" width="9.2851562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404994</v>
      </c>
      <c r="B3" s="69" t="s">
        <v>1013</v>
      </c>
      <c r="C3" s="8" t="s">
        <v>1014</v>
      </c>
      <c r="D3" s="71" t="s">
        <v>106</v>
      </c>
      <c r="E3" s="12">
        <v>44671</v>
      </c>
      <c r="F3" s="71" t="s">
        <v>107</v>
      </c>
      <c r="G3" s="12">
        <v>44676</v>
      </c>
      <c r="H3" s="9" t="s">
        <v>772</v>
      </c>
      <c r="I3" s="1">
        <v>70</v>
      </c>
      <c r="J3" s="1">
        <v>56</v>
      </c>
      <c r="K3" s="1">
        <v>22</v>
      </c>
      <c r="L3" s="1">
        <v>11</v>
      </c>
      <c r="M3" s="75">
        <v>21.56</v>
      </c>
      <c r="N3" s="92">
        <v>22</v>
      </c>
      <c r="O3" s="59">
        <v>2530</v>
      </c>
      <c r="P3" s="60">
        <f>Table224578910112345678910111213141516171819202122232425262728329[[#This Row],[PEMBULATAN]]*O3</f>
        <v>55660</v>
      </c>
      <c r="Q3" s="123">
        <v>91</v>
      </c>
    </row>
    <row r="4" spans="1:17" ht="26.25" customHeight="1" x14ac:dyDescent="0.2">
      <c r="A4" s="13"/>
      <c r="B4" s="70"/>
      <c r="C4" s="68" t="s">
        <v>1015</v>
      </c>
      <c r="D4" s="73" t="s">
        <v>106</v>
      </c>
      <c r="E4" s="12">
        <v>44671</v>
      </c>
      <c r="F4" s="71" t="s">
        <v>107</v>
      </c>
      <c r="G4" s="12">
        <v>44676</v>
      </c>
      <c r="H4" s="72" t="s">
        <v>772</v>
      </c>
      <c r="I4" s="15">
        <v>65</v>
      </c>
      <c r="J4" s="15">
        <v>54</v>
      </c>
      <c r="K4" s="15">
        <v>11</v>
      </c>
      <c r="L4" s="15">
        <v>5</v>
      </c>
      <c r="M4" s="76">
        <v>9.6524999999999999</v>
      </c>
      <c r="N4" s="92">
        <v>10</v>
      </c>
      <c r="O4" s="59">
        <v>2530</v>
      </c>
      <c r="P4" s="60">
        <f>Table224578910112345678910111213141516171819202122232425262728329[[#This Row],[PEMBULATAN]]*O4</f>
        <v>25300</v>
      </c>
      <c r="Q4" s="124"/>
    </row>
    <row r="5" spans="1:17" ht="26.25" customHeight="1" x14ac:dyDescent="0.2">
      <c r="A5" s="13"/>
      <c r="B5" s="70"/>
      <c r="C5" s="68" t="s">
        <v>1016</v>
      </c>
      <c r="D5" s="73" t="s">
        <v>106</v>
      </c>
      <c r="E5" s="12">
        <v>44671</v>
      </c>
      <c r="F5" s="71" t="s">
        <v>107</v>
      </c>
      <c r="G5" s="12">
        <v>44676</v>
      </c>
      <c r="H5" s="72" t="s">
        <v>772</v>
      </c>
      <c r="I5" s="15">
        <v>105</v>
      </c>
      <c r="J5" s="15">
        <v>51</v>
      </c>
      <c r="K5" s="15">
        <v>7</v>
      </c>
      <c r="L5" s="15">
        <v>12</v>
      </c>
      <c r="M5" s="76">
        <v>9.3712499999999999</v>
      </c>
      <c r="N5" s="92">
        <v>12</v>
      </c>
      <c r="O5" s="59">
        <v>2530</v>
      </c>
      <c r="P5" s="60">
        <f>Table224578910112345678910111213141516171819202122232425262728329[[#This Row],[PEMBULATAN]]*O5</f>
        <v>30360</v>
      </c>
      <c r="Q5" s="124"/>
    </row>
    <row r="6" spans="1:17" ht="26.25" customHeight="1" x14ac:dyDescent="0.2">
      <c r="A6" s="13"/>
      <c r="B6" s="70"/>
      <c r="C6" s="68" t="s">
        <v>1017</v>
      </c>
      <c r="D6" s="73" t="s">
        <v>106</v>
      </c>
      <c r="E6" s="12">
        <v>44671</v>
      </c>
      <c r="F6" s="71" t="s">
        <v>107</v>
      </c>
      <c r="G6" s="12">
        <v>44676</v>
      </c>
      <c r="H6" s="72" t="s">
        <v>772</v>
      </c>
      <c r="I6" s="15">
        <v>90</v>
      </c>
      <c r="J6" s="15">
        <v>20</v>
      </c>
      <c r="K6" s="15">
        <v>11</v>
      </c>
      <c r="L6" s="15">
        <v>3</v>
      </c>
      <c r="M6" s="76">
        <v>4.95</v>
      </c>
      <c r="N6" s="92">
        <v>5</v>
      </c>
      <c r="O6" s="59">
        <v>2530</v>
      </c>
      <c r="P6" s="60">
        <f>Table224578910112345678910111213141516171819202122232425262728329[[#This Row],[PEMBULATAN]]*O6</f>
        <v>12650</v>
      </c>
      <c r="Q6" s="124"/>
    </row>
    <row r="7" spans="1:17" ht="26.25" customHeight="1" x14ac:dyDescent="0.2">
      <c r="A7" s="13"/>
      <c r="B7" s="70"/>
      <c r="C7" s="68" t="s">
        <v>1018</v>
      </c>
      <c r="D7" s="73" t="s">
        <v>106</v>
      </c>
      <c r="E7" s="12">
        <v>44671</v>
      </c>
      <c r="F7" s="71" t="s">
        <v>107</v>
      </c>
      <c r="G7" s="12">
        <v>44676</v>
      </c>
      <c r="H7" s="72" t="s">
        <v>772</v>
      </c>
      <c r="I7" s="15">
        <v>98</v>
      </c>
      <c r="J7" s="15">
        <v>66</v>
      </c>
      <c r="K7" s="15">
        <v>23</v>
      </c>
      <c r="L7" s="15">
        <v>20</v>
      </c>
      <c r="M7" s="76">
        <v>37.191000000000003</v>
      </c>
      <c r="N7" s="92">
        <v>37.191000000000003</v>
      </c>
      <c r="O7" s="59">
        <v>2530</v>
      </c>
      <c r="P7" s="60">
        <f>Table224578910112345678910111213141516171819202122232425262728329[[#This Row],[PEMBULATAN]]*O7</f>
        <v>94093.23000000001</v>
      </c>
      <c r="Q7" s="124"/>
    </row>
    <row r="8" spans="1:17" ht="26.25" customHeight="1" x14ac:dyDescent="0.2">
      <c r="A8" s="13"/>
      <c r="B8" s="70"/>
      <c r="C8" s="68" t="s">
        <v>1019</v>
      </c>
      <c r="D8" s="73" t="s">
        <v>106</v>
      </c>
      <c r="E8" s="12">
        <v>44671</v>
      </c>
      <c r="F8" s="71" t="s">
        <v>107</v>
      </c>
      <c r="G8" s="12">
        <v>44676</v>
      </c>
      <c r="H8" s="72" t="s">
        <v>772</v>
      </c>
      <c r="I8" s="15">
        <v>98</v>
      </c>
      <c r="J8" s="15">
        <v>57</v>
      </c>
      <c r="K8" s="15">
        <v>31</v>
      </c>
      <c r="L8" s="15">
        <v>25</v>
      </c>
      <c r="M8" s="76">
        <v>43.291499999999999</v>
      </c>
      <c r="N8" s="92">
        <v>43.291499999999999</v>
      </c>
      <c r="O8" s="59">
        <v>2530</v>
      </c>
      <c r="P8" s="60">
        <f>Table224578910112345678910111213141516171819202122232425262728329[[#This Row],[PEMBULATAN]]*O8</f>
        <v>109527.495</v>
      </c>
      <c r="Q8" s="124"/>
    </row>
    <row r="9" spans="1:17" ht="26.25" customHeight="1" x14ac:dyDescent="0.2">
      <c r="A9" s="13"/>
      <c r="B9" s="70"/>
      <c r="C9" s="68" t="s">
        <v>1020</v>
      </c>
      <c r="D9" s="73" t="s">
        <v>106</v>
      </c>
      <c r="E9" s="12">
        <v>44671</v>
      </c>
      <c r="F9" s="71" t="s">
        <v>107</v>
      </c>
      <c r="G9" s="12">
        <v>44676</v>
      </c>
      <c r="H9" s="72" t="s">
        <v>772</v>
      </c>
      <c r="I9" s="15">
        <v>89</v>
      </c>
      <c r="J9" s="15">
        <v>52</v>
      </c>
      <c r="K9" s="15">
        <v>26</v>
      </c>
      <c r="L9" s="15">
        <v>23</v>
      </c>
      <c r="M9" s="76">
        <v>30.082000000000001</v>
      </c>
      <c r="N9" s="92">
        <v>30.082000000000001</v>
      </c>
      <c r="O9" s="59">
        <v>2530</v>
      </c>
      <c r="P9" s="60">
        <f>Table224578910112345678910111213141516171819202122232425262728329[[#This Row],[PEMBULATAN]]*O9</f>
        <v>76107.460000000006</v>
      </c>
      <c r="Q9" s="124"/>
    </row>
    <row r="10" spans="1:17" ht="26.25" customHeight="1" x14ac:dyDescent="0.2">
      <c r="A10" s="13"/>
      <c r="B10" s="70"/>
      <c r="C10" s="68" t="s">
        <v>1021</v>
      </c>
      <c r="D10" s="73" t="s">
        <v>106</v>
      </c>
      <c r="E10" s="12">
        <v>44671</v>
      </c>
      <c r="F10" s="71" t="s">
        <v>107</v>
      </c>
      <c r="G10" s="12">
        <v>44676</v>
      </c>
      <c r="H10" s="72" t="s">
        <v>772</v>
      </c>
      <c r="I10" s="15">
        <v>83</v>
      </c>
      <c r="J10" s="15">
        <v>62</v>
      </c>
      <c r="K10" s="15">
        <v>21</v>
      </c>
      <c r="L10" s="15">
        <v>8</v>
      </c>
      <c r="M10" s="76">
        <v>27.016500000000001</v>
      </c>
      <c r="N10" s="92">
        <v>27.016500000000001</v>
      </c>
      <c r="O10" s="59">
        <v>2530</v>
      </c>
      <c r="P10" s="60">
        <f>Table224578910112345678910111213141516171819202122232425262728329[[#This Row],[PEMBULATAN]]*O10</f>
        <v>68351.744999999995</v>
      </c>
      <c r="Q10" s="124"/>
    </row>
    <row r="11" spans="1:17" ht="26.25" customHeight="1" x14ac:dyDescent="0.2">
      <c r="A11" s="13"/>
      <c r="B11" s="70"/>
      <c r="C11" s="68" t="s">
        <v>1022</v>
      </c>
      <c r="D11" s="73" t="s">
        <v>106</v>
      </c>
      <c r="E11" s="12">
        <v>44671</v>
      </c>
      <c r="F11" s="71" t="s">
        <v>107</v>
      </c>
      <c r="G11" s="12">
        <v>44676</v>
      </c>
      <c r="H11" s="72" t="s">
        <v>772</v>
      </c>
      <c r="I11" s="15">
        <v>56</v>
      </c>
      <c r="J11" s="15">
        <v>60</v>
      </c>
      <c r="K11" s="15">
        <v>18</v>
      </c>
      <c r="L11" s="15">
        <v>6</v>
      </c>
      <c r="M11" s="76">
        <v>15.12</v>
      </c>
      <c r="N11" s="92">
        <v>15.12</v>
      </c>
      <c r="O11" s="59">
        <v>2530</v>
      </c>
      <c r="P11" s="60">
        <f>Table224578910112345678910111213141516171819202122232425262728329[[#This Row],[PEMBULATAN]]*O11</f>
        <v>38253.599999999999</v>
      </c>
      <c r="Q11" s="124"/>
    </row>
    <row r="12" spans="1:17" ht="26.25" customHeight="1" x14ac:dyDescent="0.2">
      <c r="A12" s="13"/>
      <c r="B12" s="70"/>
      <c r="C12" s="68" t="s">
        <v>1023</v>
      </c>
      <c r="D12" s="73" t="s">
        <v>106</v>
      </c>
      <c r="E12" s="12">
        <v>44671</v>
      </c>
      <c r="F12" s="71" t="s">
        <v>107</v>
      </c>
      <c r="G12" s="12">
        <v>44676</v>
      </c>
      <c r="H12" s="72" t="s">
        <v>772</v>
      </c>
      <c r="I12" s="15">
        <v>93</v>
      </c>
      <c r="J12" s="15">
        <v>55</v>
      </c>
      <c r="K12" s="15">
        <v>26</v>
      </c>
      <c r="L12" s="15">
        <v>19</v>
      </c>
      <c r="M12" s="76">
        <v>33.247500000000002</v>
      </c>
      <c r="N12" s="92">
        <v>33.247500000000002</v>
      </c>
      <c r="O12" s="59">
        <v>2530</v>
      </c>
      <c r="P12" s="60">
        <f>Table224578910112345678910111213141516171819202122232425262728329[[#This Row],[PEMBULATAN]]*O12</f>
        <v>84116.175000000003</v>
      </c>
      <c r="Q12" s="124"/>
    </row>
    <row r="13" spans="1:17" ht="26.25" customHeight="1" x14ac:dyDescent="0.2">
      <c r="A13" s="13"/>
      <c r="B13" s="70"/>
      <c r="C13" s="68" t="s">
        <v>1024</v>
      </c>
      <c r="D13" s="73" t="s">
        <v>106</v>
      </c>
      <c r="E13" s="12">
        <v>44671</v>
      </c>
      <c r="F13" s="71" t="s">
        <v>107</v>
      </c>
      <c r="G13" s="12">
        <v>44676</v>
      </c>
      <c r="H13" s="72" t="s">
        <v>772</v>
      </c>
      <c r="I13" s="15">
        <v>60</v>
      </c>
      <c r="J13" s="15">
        <v>73</v>
      </c>
      <c r="K13" s="15">
        <v>33</v>
      </c>
      <c r="L13" s="15">
        <v>34</v>
      </c>
      <c r="M13" s="76">
        <v>36.134999999999998</v>
      </c>
      <c r="N13" s="92">
        <v>36.134999999999998</v>
      </c>
      <c r="O13" s="59">
        <v>2530</v>
      </c>
      <c r="P13" s="60">
        <f>Table224578910112345678910111213141516171819202122232425262728329[[#This Row],[PEMBULATAN]]*O13</f>
        <v>91421.549999999988</v>
      </c>
      <c r="Q13" s="124"/>
    </row>
    <row r="14" spans="1:17" ht="26.25" customHeight="1" x14ac:dyDescent="0.2">
      <c r="A14" s="13"/>
      <c r="B14" s="70"/>
      <c r="C14" s="68" t="s">
        <v>1025</v>
      </c>
      <c r="D14" s="73" t="s">
        <v>106</v>
      </c>
      <c r="E14" s="12">
        <v>44671</v>
      </c>
      <c r="F14" s="71" t="s">
        <v>107</v>
      </c>
      <c r="G14" s="12">
        <v>44676</v>
      </c>
      <c r="H14" s="72" t="s">
        <v>772</v>
      </c>
      <c r="I14" s="15">
        <v>87</v>
      </c>
      <c r="J14" s="15">
        <v>56</v>
      </c>
      <c r="K14" s="15">
        <v>27</v>
      </c>
      <c r="L14" s="15">
        <v>36</v>
      </c>
      <c r="M14" s="76">
        <v>32.886000000000003</v>
      </c>
      <c r="N14" s="92">
        <v>36</v>
      </c>
      <c r="O14" s="59">
        <v>2530</v>
      </c>
      <c r="P14" s="60">
        <f>Table224578910112345678910111213141516171819202122232425262728329[[#This Row],[PEMBULATAN]]*O14</f>
        <v>91080</v>
      </c>
      <c r="Q14" s="124"/>
    </row>
    <row r="15" spans="1:17" ht="26.25" customHeight="1" x14ac:dyDescent="0.2">
      <c r="A15" s="13"/>
      <c r="B15" s="70"/>
      <c r="C15" s="68" t="s">
        <v>1026</v>
      </c>
      <c r="D15" s="73" t="s">
        <v>106</v>
      </c>
      <c r="E15" s="12">
        <v>44671</v>
      </c>
      <c r="F15" s="71" t="s">
        <v>107</v>
      </c>
      <c r="G15" s="12">
        <v>44676</v>
      </c>
      <c r="H15" s="72" t="s">
        <v>772</v>
      </c>
      <c r="I15" s="15">
        <v>56</v>
      </c>
      <c r="J15" s="15">
        <v>40</v>
      </c>
      <c r="K15" s="15">
        <v>82</v>
      </c>
      <c r="L15" s="15">
        <v>42</v>
      </c>
      <c r="M15" s="76">
        <v>45.92</v>
      </c>
      <c r="N15" s="92">
        <v>46</v>
      </c>
      <c r="O15" s="59">
        <v>2530</v>
      </c>
      <c r="P15" s="60">
        <f>Table224578910112345678910111213141516171819202122232425262728329[[#This Row],[PEMBULATAN]]*O15</f>
        <v>116380</v>
      </c>
      <c r="Q15" s="124"/>
    </row>
    <row r="16" spans="1:17" ht="26.25" customHeight="1" x14ac:dyDescent="0.2">
      <c r="A16" s="13"/>
      <c r="B16" s="70"/>
      <c r="C16" s="68" t="s">
        <v>1027</v>
      </c>
      <c r="D16" s="73" t="s">
        <v>106</v>
      </c>
      <c r="E16" s="12">
        <v>44671</v>
      </c>
      <c r="F16" s="71" t="s">
        <v>107</v>
      </c>
      <c r="G16" s="12">
        <v>44676</v>
      </c>
      <c r="H16" s="72" t="s">
        <v>772</v>
      </c>
      <c r="I16" s="15">
        <v>25</v>
      </c>
      <c r="J16" s="15">
        <v>15</v>
      </c>
      <c r="K16" s="15">
        <v>6</v>
      </c>
      <c r="L16" s="15">
        <v>1</v>
      </c>
      <c r="M16" s="76">
        <v>0.5625</v>
      </c>
      <c r="N16" s="92">
        <v>1</v>
      </c>
      <c r="O16" s="59">
        <v>2530</v>
      </c>
      <c r="P16" s="60">
        <f>Table224578910112345678910111213141516171819202122232425262728329[[#This Row],[PEMBULATAN]]*O16</f>
        <v>2530</v>
      </c>
      <c r="Q16" s="124"/>
    </row>
    <row r="17" spans="1:17" ht="26.25" customHeight="1" x14ac:dyDescent="0.2">
      <c r="A17" s="13"/>
      <c r="B17" s="70"/>
      <c r="C17" s="68" t="s">
        <v>1028</v>
      </c>
      <c r="D17" s="73" t="s">
        <v>106</v>
      </c>
      <c r="E17" s="12">
        <v>44671</v>
      </c>
      <c r="F17" s="71" t="s">
        <v>107</v>
      </c>
      <c r="G17" s="12">
        <v>44676</v>
      </c>
      <c r="H17" s="72" t="s">
        <v>772</v>
      </c>
      <c r="I17" s="15">
        <v>80</v>
      </c>
      <c r="J17" s="15">
        <v>34</v>
      </c>
      <c r="K17" s="15">
        <v>25</v>
      </c>
      <c r="L17" s="15">
        <v>24</v>
      </c>
      <c r="M17" s="76">
        <v>17</v>
      </c>
      <c r="N17" s="92">
        <v>24</v>
      </c>
      <c r="O17" s="59">
        <v>2530</v>
      </c>
      <c r="P17" s="60">
        <f>Table224578910112345678910111213141516171819202122232425262728329[[#This Row],[PEMBULATAN]]*O17</f>
        <v>60720</v>
      </c>
      <c r="Q17" s="124"/>
    </row>
    <row r="18" spans="1:17" ht="26.25" customHeight="1" x14ac:dyDescent="0.2">
      <c r="A18" s="13"/>
      <c r="B18" s="70"/>
      <c r="C18" s="68" t="s">
        <v>1029</v>
      </c>
      <c r="D18" s="73" t="s">
        <v>106</v>
      </c>
      <c r="E18" s="12">
        <v>44671</v>
      </c>
      <c r="F18" s="71" t="s">
        <v>107</v>
      </c>
      <c r="G18" s="12">
        <v>44676</v>
      </c>
      <c r="H18" s="72" t="s">
        <v>772</v>
      </c>
      <c r="I18" s="15">
        <v>101</v>
      </c>
      <c r="J18" s="15">
        <v>52</v>
      </c>
      <c r="K18" s="15">
        <v>22</v>
      </c>
      <c r="L18" s="15">
        <v>20</v>
      </c>
      <c r="M18" s="76">
        <v>28.885999999999999</v>
      </c>
      <c r="N18" s="92">
        <v>29</v>
      </c>
      <c r="O18" s="59">
        <v>2530</v>
      </c>
      <c r="P18" s="60">
        <f>Table224578910112345678910111213141516171819202122232425262728329[[#This Row],[PEMBULATAN]]*O18</f>
        <v>73370</v>
      </c>
      <c r="Q18" s="124"/>
    </row>
    <row r="19" spans="1:17" ht="26.25" customHeight="1" x14ac:dyDescent="0.2">
      <c r="A19" s="13"/>
      <c r="B19" s="70"/>
      <c r="C19" s="68" t="s">
        <v>1030</v>
      </c>
      <c r="D19" s="73" t="s">
        <v>106</v>
      </c>
      <c r="E19" s="12">
        <v>44671</v>
      </c>
      <c r="F19" s="71" t="s">
        <v>107</v>
      </c>
      <c r="G19" s="12">
        <v>44676</v>
      </c>
      <c r="H19" s="72" t="s">
        <v>772</v>
      </c>
      <c r="I19" s="15">
        <v>82</v>
      </c>
      <c r="J19" s="15">
        <v>52</v>
      </c>
      <c r="K19" s="15">
        <v>26</v>
      </c>
      <c r="L19" s="15">
        <v>32</v>
      </c>
      <c r="M19" s="76">
        <v>27.716000000000001</v>
      </c>
      <c r="N19" s="92">
        <v>32</v>
      </c>
      <c r="O19" s="59">
        <v>2530</v>
      </c>
      <c r="P19" s="60">
        <f>Table224578910112345678910111213141516171819202122232425262728329[[#This Row],[PEMBULATAN]]*O19</f>
        <v>80960</v>
      </c>
      <c r="Q19" s="124"/>
    </row>
    <row r="20" spans="1:17" ht="26.25" customHeight="1" x14ac:dyDescent="0.2">
      <c r="A20" s="13"/>
      <c r="B20" s="70"/>
      <c r="C20" s="68" t="s">
        <v>1031</v>
      </c>
      <c r="D20" s="73" t="s">
        <v>106</v>
      </c>
      <c r="E20" s="12">
        <v>44671</v>
      </c>
      <c r="F20" s="71" t="s">
        <v>107</v>
      </c>
      <c r="G20" s="12">
        <v>44676</v>
      </c>
      <c r="H20" s="72" t="s">
        <v>772</v>
      </c>
      <c r="I20" s="15">
        <v>45</v>
      </c>
      <c r="J20" s="15">
        <v>32</v>
      </c>
      <c r="K20" s="15">
        <v>11</v>
      </c>
      <c r="L20" s="15">
        <v>1</v>
      </c>
      <c r="M20" s="76">
        <v>3.96</v>
      </c>
      <c r="N20" s="92">
        <v>4</v>
      </c>
      <c r="O20" s="59">
        <v>2530</v>
      </c>
      <c r="P20" s="60">
        <f>Table224578910112345678910111213141516171819202122232425262728329[[#This Row],[PEMBULATAN]]*O20</f>
        <v>10120</v>
      </c>
      <c r="Q20" s="124"/>
    </row>
    <row r="21" spans="1:17" ht="26.25" customHeight="1" x14ac:dyDescent="0.2">
      <c r="A21" s="13"/>
      <c r="B21" s="70"/>
      <c r="C21" s="68" t="s">
        <v>1032</v>
      </c>
      <c r="D21" s="73" t="s">
        <v>106</v>
      </c>
      <c r="E21" s="12">
        <v>44671</v>
      </c>
      <c r="F21" s="71" t="s">
        <v>107</v>
      </c>
      <c r="G21" s="12">
        <v>44676</v>
      </c>
      <c r="H21" s="72" t="s">
        <v>772</v>
      </c>
      <c r="I21" s="15">
        <v>98</v>
      </c>
      <c r="J21" s="15">
        <v>57</v>
      </c>
      <c r="K21" s="15">
        <v>23</v>
      </c>
      <c r="L21" s="15">
        <v>22</v>
      </c>
      <c r="M21" s="76">
        <v>32.119500000000002</v>
      </c>
      <c r="N21" s="92">
        <v>32.119500000000002</v>
      </c>
      <c r="O21" s="59">
        <v>2530</v>
      </c>
      <c r="P21" s="60">
        <f>Table224578910112345678910111213141516171819202122232425262728329[[#This Row],[PEMBULATAN]]*O21</f>
        <v>81262.335000000006</v>
      </c>
      <c r="Q21" s="124"/>
    </row>
    <row r="22" spans="1:17" ht="26.25" customHeight="1" x14ac:dyDescent="0.2">
      <c r="A22" s="13"/>
      <c r="B22" s="70"/>
      <c r="C22" s="68" t="s">
        <v>1033</v>
      </c>
      <c r="D22" s="73" t="s">
        <v>106</v>
      </c>
      <c r="E22" s="12">
        <v>44671</v>
      </c>
      <c r="F22" s="71" t="s">
        <v>107</v>
      </c>
      <c r="G22" s="12">
        <v>44676</v>
      </c>
      <c r="H22" s="72" t="s">
        <v>772</v>
      </c>
      <c r="I22" s="15">
        <v>41</v>
      </c>
      <c r="J22" s="15">
        <v>41</v>
      </c>
      <c r="K22" s="15">
        <v>39</v>
      </c>
      <c r="L22" s="15">
        <v>18</v>
      </c>
      <c r="M22" s="76">
        <v>16.389749999999999</v>
      </c>
      <c r="N22" s="92">
        <v>18</v>
      </c>
      <c r="O22" s="59">
        <v>2530</v>
      </c>
      <c r="P22" s="60">
        <f>Table224578910112345678910111213141516171819202122232425262728329[[#This Row],[PEMBULATAN]]*O22</f>
        <v>45540</v>
      </c>
      <c r="Q22" s="124"/>
    </row>
    <row r="23" spans="1:17" ht="26.25" customHeight="1" x14ac:dyDescent="0.2">
      <c r="A23" s="13"/>
      <c r="B23" s="70"/>
      <c r="C23" s="68" t="s">
        <v>1034</v>
      </c>
      <c r="D23" s="73" t="s">
        <v>106</v>
      </c>
      <c r="E23" s="12">
        <v>44671</v>
      </c>
      <c r="F23" s="71" t="s">
        <v>107</v>
      </c>
      <c r="G23" s="12">
        <v>44676</v>
      </c>
      <c r="H23" s="72" t="s">
        <v>772</v>
      </c>
      <c r="I23" s="15">
        <v>69</v>
      </c>
      <c r="J23" s="15">
        <v>60</v>
      </c>
      <c r="K23" s="15">
        <v>22</v>
      </c>
      <c r="L23" s="15">
        <v>10</v>
      </c>
      <c r="M23" s="76">
        <v>22.77</v>
      </c>
      <c r="N23" s="92">
        <v>23</v>
      </c>
      <c r="O23" s="59">
        <v>2530</v>
      </c>
      <c r="P23" s="60">
        <f>Table224578910112345678910111213141516171819202122232425262728329[[#This Row],[PEMBULATAN]]*O23</f>
        <v>58190</v>
      </c>
      <c r="Q23" s="124"/>
    </row>
    <row r="24" spans="1:17" ht="26.25" customHeight="1" x14ac:dyDescent="0.2">
      <c r="A24" s="13"/>
      <c r="B24" s="70"/>
      <c r="C24" s="68" t="s">
        <v>1035</v>
      </c>
      <c r="D24" s="73" t="s">
        <v>106</v>
      </c>
      <c r="E24" s="12">
        <v>44671</v>
      </c>
      <c r="F24" s="71" t="s">
        <v>107</v>
      </c>
      <c r="G24" s="12">
        <v>44676</v>
      </c>
      <c r="H24" s="72" t="s">
        <v>772</v>
      </c>
      <c r="I24" s="15">
        <v>111</v>
      </c>
      <c r="J24" s="15">
        <v>35</v>
      </c>
      <c r="K24" s="15">
        <v>18</v>
      </c>
      <c r="L24" s="15">
        <v>11</v>
      </c>
      <c r="M24" s="76">
        <v>17.482500000000002</v>
      </c>
      <c r="N24" s="92">
        <v>18</v>
      </c>
      <c r="O24" s="59">
        <v>2530</v>
      </c>
      <c r="P24" s="60">
        <f>Table224578910112345678910111213141516171819202122232425262728329[[#This Row],[PEMBULATAN]]*O24</f>
        <v>45540</v>
      </c>
      <c r="Q24" s="124"/>
    </row>
    <row r="25" spans="1:17" ht="26.25" customHeight="1" x14ac:dyDescent="0.2">
      <c r="A25" s="13"/>
      <c r="B25" s="70"/>
      <c r="C25" s="68" t="s">
        <v>1036</v>
      </c>
      <c r="D25" s="73" t="s">
        <v>106</v>
      </c>
      <c r="E25" s="12">
        <v>44671</v>
      </c>
      <c r="F25" s="71" t="s">
        <v>107</v>
      </c>
      <c r="G25" s="12">
        <v>44676</v>
      </c>
      <c r="H25" s="72" t="s">
        <v>772</v>
      </c>
      <c r="I25" s="15">
        <v>175</v>
      </c>
      <c r="J25" s="15">
        <v>40</v>
      </c>
      <c r="K25" s="15">
        <v>34</v>
      </c>
      <c r="L25" s="15">
        <v>12</v>
      </c>
      <c r="M25" s="76">
        <v>59.5</v>
      </c>
      <c r="N25" s="92">
        <v>60</v>
      </c>
      <c r="O25" s="59">
        <v>2530</v>
      </c>
      <c r="P25" s="60">
        <f>Table224578910112345678910111213141516171819202122232425262728329[[#This Row],[PEMBULATAN]]*O25</f>
        <v>151800</v>
      </c>
      <c r="Q25" s="124"/>
    </row>
    <row r="26" spans="1:17" ht="26.25" customHeight="1" x14ac:dyDescent="0.2">
      <c r="A26" s="13"/>
      <c r="B26" s="70"/>
      <c r="C26" s="68" t="s">
        <v>1037</v>
      </c>
      <c r="D26" s="73" t="s">
        <v>106</v>
      </c>
      <c r="E26" s="12">
        <v>44671</v>
      </c>
      <c r="F26" s="71" t="s">
        <v>107</v>
      </c>
      <c r="G26" s="12">
        <v>44676</v>
      </c>
      <c r="H26" s="72" t="s">
        <v>772</v>
      </c>
      <c r="I26" s="15">
        <v>51</v>
      </c>
      <c r="J26" s="15">
        <v>51</v>
      </c>
      <c r="K26" s="15">
        <v>20</v>
      </c>
      <c r="L26" s="15">
        <v>6</v>
      </c>
      <c r="M26" s="76">
        <v>13.005000000000001</v>
      </c>
      <c r="N26" s="92">
        <v>13.005000000000001</v>
      </c>
      <c r="O26" s="59">
        <v>2530</v>
      </c>
      <c r="P26" s="60">
        <f>Table224578910112345678910111213141516171819202122232425262728329[[#This Row],[PEMBULATAN]]*O26</f>
        <v>32902.65</v>
      </c>
      <c r="Q26" s="124"/>
    </row>
    <row r="27" spans="1:17" ht="26.25" customHeight="1" x14ac:dyDescent="0.2">
      <c r="A27" s="13"/>
      <c r="B27" s="70"/>
      <c r="C27" s="68" t="s">
        <v>1038</v>
      </c>
      <c r="D27" s="73" t="s">
        <v>106</v>
      </c>
      <c r="E27" s="12">
        <v>44671</v>
      </c>
      <c r="F27" s="71" t="s">
        <v>107</v>
      </c>
      <c r="G27" s="12">
        <v>44676</v>
      </c>
      <c r="H27" s="72" t="s">
        <v>772</v>
      </c>
      <c r="I27" s="15">
        <v>97</v>
      </c>
      <c r="J27" s="15">
        <v>56</v>
      </c>
      <c r="K27" s="15">
        <v>34</v>
      </c>
      <c r="L27" s="15">
        <v>34</v>
      </c>
      <c r="M27" s="76">
        <v>46.171999999999997</v>
      </c>
      <c r="N27" s="92">
        <v>46.171999999999997</v>
      </c>
      <c r="O27" s="59">
        <v>2530</v>
      </c>
      <c r="P27" s="60">
        <f>Table224578910112345678910111213141516171819202122232425262728329[[#This Row],[PEMBULATAN]]*O27</f>
        <v>116815.15999999999</v>
      </c>
      <c r="Q27" s="124"/>
    </row>
    <row r="28" spans="1:17" ht="26.25" customHeight="1" x14ac:dyDescent="0.2">
      <c r="A28" s="13"/>
      <c r="B28" s="70"/>
      <c r="C28" s="68" t="s">
        <v>1039</v>
      </c>
      <c r="D28" s="73" t="s">
        <v>106</v>
      </c>
      <c r="E28" s="12">
        <v>44671</v>
      </c>
      <c r="F28" s="71" t="s">
        <v>107</v>
      </c>
      <c r="G28" s="12">
        <v>44676</v>
      </c>
      <c r="H28" s="72" t="s">
        <v>772</v>
      </c>
      <c r="I28" s="15">
        <v>98</v>
      </c>
      <c r="J28" s="15">
        <v>57</v>
      </c>
      <c r="K28" s="15">
        <v>31</v>
      </c>
      <c r="L28" s="15">
        <v>23</v>
      </c>
      <c r="M28" s="76">
        <v>43.291499999999999</v>
      </c>
      <c r="N28" s="92">
        <v>43.291499999999999</v>
      </c>
      <c r="O28" s="59">
        <v>2530</v>
      </c>
      <c r="P28" s="60">
        <f>Table224578910112345678910111213141516171819202122232425262728329[[#This Row],[PEMBULATAN]]*O28</f>
        <v>109527.495</v>
      </c>
      <c r="Q28" s="124"/>
    </row>
    <row r="29" spans="1:17" ht="26.25" customHeight="1" x14ac:dyDescent="0.2">
      <c r="A29" s="13"/>
      <c r="B29" s="70"/>
      <c r="C29" s="68" t="s">
        <v>1040</v>
      </c>
      <c r="D29" s="73" t="s">
        <v>106</v>
      </c>
      <c r="E29" s="12">
        <v>44671</v>
      </c>
      <c r="F29" s="71" t="s">
        <v>107</v>
      </c>
      <c r="G29" s="12">
        <v>44676</v>
      </c>
      <c r="H29" s="72" t="s">
        <v>772</v>
      </c>
      <c r="I29" s="15">
        <v>56</v>
      </c>
      <c r="J29" s="15">
        <v>35</v>
      </c>
      <c r="K29" s="15">
        <v>35</v>
      </c>
      <c r="L29" s="15">
        <v>12</v>
      </c>
      <c r="M29" s="76">
        <v>17.149999999999999</v>
      </c>
      <c r="N29" s="92">
        <v>17.149999999999999</v>
      </c>
      <c r="O29" s="59">
        <v>2530</v>
      </c>
      <c r="P29" s="60">
        <f>Table224578910112345678910111213141516171819202122232425262728329[[#This Row],[PEMBULATAN]]*O29</f>
        <v>43389.5</v>
      </c>
      <c r="Q29" s="124"/>
    </row>
    <row r="30" spans="1:17" ht="26.25" customHeight="1" x14ac:dyDescent="0.2">
      <c r="A30" s="13"/>
      <c r="B30" s="70"/>
      <c r="C30" s="68" t="s">
        <v>1041</v>
      </c>
      <c r="D30" s="73" t="s">
        <v>106</v>
      </c>
      <c r="E30" s="12">
        <v>44671</v>
      </c>
      <c r="F30" s="71" t="s">
        <v>107</v>
      </c>
      <c r="G30" s="12">
        <v>44676</v>
      </c>
      <c r="H30" s="72" t="s">
        <v>772</v>
      </c>
      <c r="I30" s="15">
        <v>73</v>
      </c>
      <c r="J30" s="15">
        <v>40</v>
      </c>
      <c r="K30" s="15">
        <v>32</v>
      </c>
      <c r="L30" s="15">
        <v>15</v>
      </c>
      <c r="M30" s="76">
        <v>23.36</v>
      </c>
      <c r="N30" s="92">
        <v>24</v>
      </c>
      <c r="O30" s="59">
        <v>2530</v>
      </c>
      <c r="P30" s="60">
        <f>Table224578910112345678910111213141516171819202122232425262728329[[#This Row],[PEMBULATAN]]*O30</f>
        <v>60720</v>
      </c>
      <c r="Q30" s="124"/>
    </row>
    <row r="31" spans="1:17" ht="26.25" customHeight="1" x14ac:dyDescent="0.2">
      <c r="A31" s="13"/>
      <c r="B31" s="70"/>
      <c r="C31" s="68" t="s">
        <v>1042</v>
      </c>
      <c r="D31" s="73" t="s">
        <v>106</v>
      </c>
      <c r="E31" s="12">
        <v>44671</v>
      </c>
      <c r="F31" s="71" t="s">
        <v>107</v>
      </c>
      <c r="G31" s="12">
        <v>44676</v>
      </c>
      <c r="H31" s="72" t="s">
        <v>772</v>
      </c>
      <c r="I31" s="15">
        <v>50</v>
      </c>
      <c r="J31" s="15">
        <v>45</v>
      </c>
      <c r="K31" s="15">
        <v>29</v>
      </c>
      <c r="L31" s="15">
        <v>8</v>
      </c>
      <c r="M31" s="76">
        <v>16.3125</v>
      </c>
      <c r="N31" s="92">
        <v>17</v>
      </c>
      <c r="O31" s="59">
        <v>2530</v>
      </c>
      <c r="P31" s="60">
        <f>Table224578910112345678910111213141516171819202122232425262728329[[#This Row],[PEMBULATAN]]*O31</f>
        <v>43010</v>
      </c>
      <c r="Q31" s="124"/>
    </row>
    <row r="32" spans="1:17" ht="26.25" customHeight="1" x14ac:dyDescent="0.2">
      <c r="A32" s="13"/>
      <c r="B32" s="70"/>
      <c r="C32" s="68" t="s">
        <v>1043</v>
      </c>
      <c r="D32" s="73" t="s">
        <v>106</v>
      </c>
      <c r="E32" s="12">
        <v>44671</v>
      </c>
      <c r="F32" s="71" t="s">
        <v>107</v>
      </c>
      <c r="G32" s="12">
        <v>44676</v>
      </c>
      <c r="H32" s="72" t="s">
        <v>772</v>
      </c>
      <c r="I32" s="15">
        <v>92</v>
      </c>
      <c r="J32" s="15">
        <v>50</v>
      </c>
      <c r="K32" s="15">
        <v>30</v>
      </c>
      <c r="L32" s="15">
        <v>13</v>
      </c>
      <c r="M32" s="76">
        <v>34.5</v>
      </c>
      <c r="N32" s="92">
        <v>35</v>
      </c>
      <c r="O32" s="59">
        <v>2530</v>
      </c>
      <c r="P32" s="60">
        <f>Table224578910112345678910111213141516171819202122232425262728329[[#This Row],[PEMBULATAN]]*O32</f>
        <v>88550</v>
      </c>
      <c r="Q32" s="124"/>
    </row>
    <row r="33" spans="1:17" ht="26.25" customHeight="1" x14ac:dyDescent="0.2">
      <c r="A33" s="13"/>
      <c r="B33" s="70"/>
      <c r="C33" s="68" t="s">
        <v>1044</v>
      </c>
      <c r="D33" s="73" t="s">
        <v>106</v>
      </c>
      <c r="E33" s="12">
        <v>44671</v>
      </c>
      <c r="F33" s="71" t="s">
        <v>107</v>
      </c>
      <c r="G33" s="12">
        <v>44676</v>
      </c>
      <c r="H33" s="72" t="s">
        <v>772</v>
      </c>
      <c r="I33" s="15">
        <v>102</v>
      </c>
      <c r="J33" s="15">
        <v>55</v>
      </c>
      <c r="K33" s="15">
        <v>27</v>
      </c>
      <c r="L33" s="15">
        <v>27</v>
      </c>
      <c r="M33" s="76">
        <v>37.8675</v>
      </c>
      <c r="N33" s="92">
        <v>38</v>
      </c>
      <c r="O33" s="59">
        <v>2530</v>
      </c>
      <c r="P33" s="60">
        <f>Table224578910112345678910111213141516171819202122232425262728329[[#This Row],[PEMBULATAN]]*O33</f>
        <v>96140</v>
      </c>
      <c r="Q33" s="124"/>
    </row>
    <row r="34" spans="1:17" ht="26.25" customHeight="1" x14ac:dyDescent="0.2">
      <c r="A34" s="13"/>
      <c r="B34" s="70"/>
      <c r="C34" s="68" t="s">
        <v>1045</v>
      </c>
      <c r="D34" s="73" t="s">
        <v>106</v>
      </c>
      <c r="E34" s="12">
        <v>44671</v>
      </c>
      <c r="F34" s="71" t="s">
        <v>107</v>
      </c>
      <c r="G34" s="12">
        <v>44676</v>
      </c>
      <c r="H34" s="72" t="s">
        <v>772</v>
      </c>
      <c r="I34" s="15">
        <v>107</v>
      </c>
      <c r="J34" s="15">
        <v>65</v>
      </c>
      <c r="K34" s="15">
        <v>26</v>
      </c>
      <c r="L34" s="15">
        <v>21</v>
      </c>
      <c r="M34" s="76">
        <v>45.207500000000003</v>
      </c>
      <c r="N34" s="92">
        <v>45.207500000000003</v>
      </c>
      <c r="O34" s="59">
        <v>2530</v>
      </c>
      <c r="P34" s="60">
        <f>Table224578910112345678910111213141516171819202122232425262728329[[#This Row],[PEMBULATAN]]*O34</f>
        <v>114374.97500000001</v>
      </c>
      <c r="Q34" s="124"/>
    </row>
    <row r="35" spans="1:17" ht="26.25" customHeight="1" x14ac:dyDescent="0.2">
      <c r="A35" s="13"/>
      <c r="B35" s="70"/>
      <c r="C35" s="68" t="s">
        <v>1046</v>
      </c>
      <c r="D35" s="73" t="s">
        <v>106</v>
      </c>
      <c r="E35" s="12">
        <v>44671</v>
      </c>
      <c r="F35" s="71" t="s">
        <v>107</v>
      </c>
      <c r="G35" s="12">
        <v>44676</v>
      </c>
      <c r="H35" s="72" t="s">
        <v>772</v>
      </c>
      <c r="I35" s="15">
        <v>98</v>
      </c>
      <c r="J35" s="15">
        <v>56</v>
      </c>
      <c r="K35" s="15">
        <v>31</v>
      </c>
      <c r="L35" s="15">
        <v>21</v>
      </c>
      <c r="M35" s="76">
        <v>42.531999999999996</v>
      </c>
      <c r="N35" s="92">
        <v>43</v>
      </c>
      <c r="O35" s="59">
        <v>2530</v>
      </c>
      <c r="P35" s="60">
        <f>Table224578910112345678910111213141516171819202122232425262728329[[#This Row],[PEMBULATAN]]*O35</f>
        <v>108790</v>
      </c>
      <c r="Q35" s="124"/>
    </row>
    <row r="36" spans="1:17" ht="26.25" customHeight="1" x14ac:dyDescent="0.2">
      <c r="A36" s="13"/>
      <c r="B36" s="70"/>
      <c r="C36" s="68" t="s">
        <v>1047</v>
      </c>
      <c r="D36" s="73" t="s">
        <v>106</v>
      </c>
      <c r="E36" s="12">
        <v>44671</v>
      </c>
      <c r="F36" s="71" t="s">
        <v>107</v>
      </c>
      <c r="G36" s="12">
        <v>44676</v>
      </c>
      <c r="H36" s="72" t="s">
        <v>772</v>
      </c>
      <c r="I36" s="15">
        <v>101</v>
      </c>
      <c r="J36" s="15">
        <v>55</v>
      </c>
      <c r="K36" s="15">
        <v>30</v>
      </c>
      <c r="L36" s="15">
        <v>30</v>
      </c>
      <c r="M36" s="76">
        <v>41.662500000000001</v>
      </c>
      <c r="N36" s="92">
        <v>42</v>
      </c>
      <c r="O36" s="59">
        <v>2530</v>
      </c>
      <c r="P36" s="60">
        <f>Table224578910112345678910111213141516171819202122232425262728329[[#This Row],[PEMBULATAN]]*O36</f>
        <v>106260</v>
      </c>
      <c r="Q36" s="124"/>
    </row>
    <row r="37" spans="1:17" ht="26.25" customHeight="1" x14ac:dyDescent="0.2">
      <c r="A37" s="13"/>
      <c r="B37" s="70"/>
      <c r="C37" s="68" t="s">
        <v>1048</v>
      </c>
      <c r="D37" s="73" t="s">
        <v>106</v>
      </c>
      <c r="E37" s="12">
        <v>44671</v>
      </c>
      <c r="F37" s="71" t="s">
        <v>107</v>
      </c>
      <c r="G37" s="12">
        <v>44676</v>
      </c>
      <c r="H37" s="72" t="s">
        <v>772</v>
      </c>
      <c r="I37" s="15">
        <v>55</v>
      </c>
      <c r="J37" s="15">
        <v>55</v>
      </c>
      <c r="K37" s="15">
        <v>23</v>
      </c>
      <c r="L37" s="15">
        <v>13</v>
      </c>
      <c r="M37" s="76">
        <v>17.393750000000001</v>
      </c>
      <c r="N37" s="92">
        <v>18</v>
      </c>
      <c r="O37" s="59">
        <v>2530</v>
      </c>
      <c r="P37" s="60">
        <f>Table224578910112345678910111213141516171819202122232425262728329[[#This Row],[PEMBULATAN]]*O37</f>
        <v>45540</v>
      </c>
      <c r="Q37" s="124"/>
    </row>
    <row r="38" spans="1:17" ht="26.25" customHeight="1" x14ac:dyDescent="0.2">
      <c r="A38" s="13"/>
      <c r="B38" s="70"/>
      <c r="C38" s="68" t="s">
        <v>1049</v>
      </c>
      <c r="D38" s="73" t="s">
        <v>106</v>
      </c>
      <c r="E38" s="12">
        <v>44671</v>
      </c>
      <c r="F38" s="71" t="s">
        <v>107</v>
      </c>
      <c r="G38" s="12">
        <v>44676</v>
      </c>
      <c r="H38" s="72" t="s">
        <v>772</v>
      </c>
      <c r="I38" s="15">
        <v>46</v>
      </c>
      <c r="J38" s="15">
        <v>44</v>
      </c>
      <c r="K38" s="15">
        <v>22</v>
      </c>
      <c r="L38" s="15">
        <v>5</v>
      </c>
      <c r="M38" s="76">
        <v>11.132</v>
      </c>
      <c r="N38" s="92">
        <v>11.132</v>
      </c>
      <c r="O38" s="59">
        <v>2530</v>
      </c>
      <c r="P38" s="60">
        <f>Table224578910112345678910111213141516171819202122232425262728329[[#This Row],[PEMBULATAN]]*O38</f>
        <v>28163.96</v>
      </c>
      <c r="Q38" s="124"/>
    </row>
    <row r="39" spans="1:17" ht="26.25" customHeight="1" x14ac:dyDescent="0.2">
      <c r="A39" s="13"/>
      <c r="B39" s="70"/>
      <c r="C39" s="68" t="s">
        <v>1050</v>
      </c>
      <c r="D39" s="73" t="s">
        <v>106</v>
      </c>
      <c r="E39" s="12">
        <v>44671</v>
      </c>
      <c r="F39" s="71" t="s">
        <v>107</v>
      </c>
      <c r="G39" s="12">
        <v>44676</v>
      </c>
      <c r="H39" s="72" t="s">
        <v>772</v>
      </c>
      <c r="I39" s="15">
        <v>50</v>
      </c>
      <c r="J39" s="15">
        <v>46</v>
      </c>
      <c r="K39" s="15">
        <v>22</v>
      </c>
      <c r="L39" s="15">
        <v>13</v>
      </c>
      <c r="M39" s="76">
        <v>12.65</v>
      </c>
      <c r="N39" s="92">
        <v>13</v>
      </c>
      <c r="O39" s="59">
        <v>2530</v>
      </c>
      <c r="P39" s="60">
        <f>Table224578910112345678910111213141516171819202122232425262728329[[#This Row],[PEMBULATAN]]*O39</f>
        <v>32890</v>
      </c>
      <c r="Q39" s="124"/>
    </row>
    <row r="40" spans="1:17" ht="26.25" customHeight="1" x14ac:dyDescent="0.2">
      <c r="A40" s="13"/>
      <c r="B40" s="70"/>
      <c r="C40" s="68" t="s">
        <v>1051</v>
      </c>
      <c r="D40" s="73" t="s">
        <v>106</v>
      </c>
      <c r="E40" s="12">
        <v>44671</v>
      </c>
      <c r="F40" s="71" t="s">
        <v>107</v>
      </c>
      <c r="G40" s="12">
        <v>44676</v>
      </c>
      <c r="H40" s="72" t="s">
        <v>772</v>
      </c>
      <c r="I40" s="15">
        <v>68</v>
      </c>
      <c r="J40" s="15">
        <v>35</v>
      </c>
      <c r="K40" s="15">
        <v>50</v>
      </c>
      <c r="L40" s="15">
        <v>14</v>
      </c>
      <c r="M40" s="76">
        <v>29.75</v>
      </c>
      <c r="N40" s="92">
        <v>30</v>
      </c>
      <c r="O40" s="59">
        <v>2530</v>
      </c>
      <c r="P40" s="60">
        <f>Table224578910112345678910111213141516171819202122232425262728329[[#This Row],[PEMBULATAN]]*O40</f>
        <v>75900</v>
      </c>
      <c r="Q40" s="124"/>
    </row>
    <row r="41" spans="1:17" ht="26.25" customHeight="1" x14ac:dyDescent="0.2">
      <c r="A41" s="13"/>
      <c r="B41" s="70"/>
      <c r="C41" s="68" t="s">
        <v>1052</v>
      </c>
      <c r="D41" s="73" t="s">
        <v>106</v>
      </c>
      <c r="E41" s="12">
        <v>44671</v>
      </c>
      <c r="F41" s="71" t="s">
        <v>107</v>
      </c>
      <c r="G41" s="12">
        <v>44676</v>
      </c>
      <c r="H41" s="72" t="s">
        <v>772</v>
      </c>
      <c r="I41" s="15">
        <v>71</v>
      </c>
      <c r="J41" s="15">
        <v>66</v>
      </c>
      <c r="K41" s="15">
        <v>23</v>
      </c>
      <c r="L41" s="15">
        <v>9</v>
      </c>
      <c r="M41" s="76">
        <v>26.944500000000001</v>
      </c>
      <c r="N41" s="92">
        <v>27</v>
      </c>
      <c r="O41" s="59">
        <v>2530</v>
      </c>
      <c r="P41" s="60">
        <f>Table224578910112345678910111213141516171819202122232425262728329[[#This Row],[PEMBULATAN]]*O41</f>
        <v>68310</v>
      </c>
      <c r="Q41" s="124"/>
    </row>
    <row r="42" spans="1:17" ht="26.25" customHeight="1" x14ac:dyDescent="0.2">
      <c r="A42" s="13"/>
      <c r="B42" s="70"/>
      <c r="C42" s="68" t="s">
        <v>1053</v>
      </c>
      <c r="D42" s="73" t="s">
        <v>106</v>
      </c>
      <c r="E42" s="12">
        <v>44671</v>
      </c>
      <c r="F42" s="71" t="s">
        <v>107</v>
      </c>
      <c r="G42" s="12">
        <v>44676</v>
      </c>
      <c r="H42" s="72" t="s">
        <v>772</v>
      </c>
      <c r="I42" s="15">
        <v>50</v>
      </c>
      <c r="J42" s="15">
        <v>35</v>
      </c>
      <c r="K42" s="15">
        <v>35</v>
      </c>
      <c r="L42" s="15">
        <v>5</v>
      </c>
      <c r="M42" s="76">
        <v>15.3125</v>
      </c>
      <c r="N42" s="92">
        <v>16</v>
      </c>
      <c r="O42" s="59">
        <v>2530</v>
      </c>
      <c r="P42" s="60">
        <f>Table224578910112345678910111213141516171819202122232425262728329[[#This Row],[PEMBULATAN]]*O42</f>
        <v>40480</v>
      </c>
      <c r="Q42" s="124"/>
    </row>
    <row r="43" spans="1:17" ht="26.25" customHeight="1" x14ac:dyDescent="0.2">
      <c r="A43" s="13"/>
      <c r="B43" s="70"/>
      <c r="C43" s="68" t="s">
        <v>1054</v>
      </c>
      <c r="D43" s="73" t="s">
        <v>106</v>
      </c>
      <c r="E43" s="12">
        <v>44671</v>
      </c>
      <c r="F43" s="71" t="s">
        <v>107</v>
      </c>
      <c r="G43" s="12">
        <v>44676</v>
      </c>
      <c r="H43" s="72" t="s">
        <v>772</v>
      </c>
      <c r="I43" s="15">
        <v>98</v>
      </c>
      <c r="J43" s="15">
        <v>55</v>
      </c>
      <c r="K43" s="15">
        <v>32</v>
      </c>
      <c r="L43" s="15">
        <v>27</v>
      </c>
      <c r="M43" s="76">
        <v>43.12</v>
      </c>
      <c r="N43" s="92">
        <v>43.12</v>
      </c>
      <c r="O43" s="59">
        <v>2530</v>
      </c>
      <c r="P43" s="60">
        <f>Table224578910112345678910111213141516171819202122232425262728329[[#This Row],[PEMBULATAN]]*O43</f>
        <v>109093.59999999999</v>
      </c>
      <c r="Q43" s="124"/>
    </row>
    <row r="44" spans="1:17" ht="26.25" customHeight="1" x14ac:dyDescent="0.2">
      <c r="A44" s="13"/>
      <c r="B44" s="70"/>
      <c r="C44" s="68" t="s">
        <v>1055</v>
      </c>
      <c r="D44" s="73" t="s">
        <v>106</v>
      </c>
      <c r="E44" s="12">
        <v>44671</v>
      </c>
      <c r="F44" s="71" t="s">
        <v>107</v>
      </c>
      <c r="G44" s="12">
        <v>44676</v>
      </c>
      <c r="H44" s="72" t="s">
        <v>772</v>
      </c>
      <c r="I44" s="15">
        <v>87</v>
      </c>
      <c r="J44" s="15">
        <v>56</v>
      </c>
      <c r="K44" s="15">
        <v>25</v>
      </c>
      <c r="L44" s="15">
        <v>21</v>
      </c>
      <c r="M44" s="76">
        <v>30.45</v>
      </c>
      <c r="N44" s="92">
        <v>31</v>
      </c>
      <c r="O44" s="59">
        <v>2530</v>
      </c>
      <c r="P44" s="60">
        <f>Table224578910112345678910111213141516171819202122232425262728329[[#This Row],[PEMBULATAN]]*O44</f>
        <v>78430</v>
      </c>
      <c r="Q44" s="124"/>
    </row>
    <row r="45" spans="1:17" ht="26.25" customHeight="1" x14ac:dyDescent="0.2">
      <c r="A45" s="13"/>
      <c r="B45" s="70"/>
      <c r="C45" s="68" t="s">
        <v>1056</v>
      </c>
      <c r="D45" s="73" t="s">
        <v>106</v>
      </c>
      <c r="E45" s="12">
        <v>44671</v>
      </c>
      <c r="F45" s="71" t="s">
        <v>107</v>
      </c>
      <c r="G45" s="12">
        <v>44676</v>
      </c>
      <c r="H45" s="72" t="s">
        <v>772</v>
      </c>
      <c r="I45" s="15">
        <v>96</v>
      </c>
      <c r="J45" s="15">
        <v>54</v>
      </c>
      <c r="K45" s="15">
        <v>29</v>
      </c>
      <c r="L45" s="15">
        <v>31</v>
      </c>
      <c r="M45" s="76">
        <v>37.584000000000003</v>
      </c>
      <c r="N45" s="92">
        <v>38</v>
      </c>
      <c r="O45" s="59">
        <v>2530</v>
      </c>
      <c r="P45" s="60">
        <f>Table224578910112345678910111213141516171819202122232425262728329[[#This Row],[PEMBULATAN]]*O45</f>
        <v>96140</v>
      </c>
      <c r="Q45" s="124"/>
    </row>
    <row r="46" spans="1:17" ht="26.25" customHeight="1" x14ac:dyDescent="0.2">
      <c r="A46" s="13"/>
      <c r="B46" s="70"/>
      <c r="C46" s="68" t="s">
        <v>1057</v>
      </c>
      <c r="D46" s="73" t="s">
        <v>106</v>
      </c>
      <c r="E46" s="12">
        <v>44671</v>
      </c>
      <c r="F46" s="71" t="s">
        <v>107</v>
      </c>
      <c r="G46" s="12">
        <v>44676</v>
      </c>
      <c r="H46" s="72" t="s">
        <v>772</v>
      </c>
      <c r="I46" s="15">
        <v>101</v>
      </c>
      <c r="J46" s="15">
        <v>65</v>
      </c>
      <c r="K46" s="15">
        <v>25</v>
      </c>
      <c r="L46" s="15">
        <v>22</v>
      </c>
      <c r="M46" s="76">
        <v>41.03125</v>
      </c>
      <c r="N46" s="92">
        <v>41.03125</v>
      </c>
      <c r="O46" s="59">
        <v>2530</v>
      </c>
      <c r="P46" s="60">
        <f>Table224578910112345678910111213141516171819202122232425262728329[[#This Row],[PEMBULATAN]]*O46</f>
        <v>103809.0625</v>
      </c>
      <c r="Q46" s="124"/>
    </row>
    <row r="47" spans="1:17" ht="26.25" customHeight="1" x14ac:dyDescent="0.2">
      <c r="A47" s="13"/>
      <c r="B47" s="70"/>
      <c r="C47" s="68" t="s">
        <v>1058</v>
      </c>
      <c r="D47" s="73" t="s">
        <v>106</v>
      </c>
      <c r="E47" s="12">
        <v>44671</v>
      </c>
      <c r="F47" s="71" t="s">
        <v>107</v>
      </c>
      <c r="G47" s="12">
        <v>44676</v>
      </c>
      <c r="H47" s="72" t="s">
        <v>772</v>
      </c>
      <c r="I47" s="15">
        <v>95</v>
      </c>
      <c r="J47" s="15">
        <v>58</v>
      </c>
      <c r="K47" s="15">
        <v>23</v>
      </c>
      <c r="L47" s="15">
        <v>21</v>
      </c>
      <c r="M47" s="76">
        <v>31.682500000000001</v>
      </c>
      <c r="N47" s="92">
        <v>32</v>
      </c>
      <c r="O47" s="59">
        <v>2530</v>
      </c>
      <c r="P47" s="60">
        <f>Table224578910112345678910111213141516171819202122232425262728329[[#This Row],[PEMBULATAN]]*O47</f>
        <v>80960</v>
      </c>
      <c r="Q47" s="124"/>
    </row>
    <row r="48" spans="1:17" ht="26.25" customHeight="1" x14ac:dyDescent="0.2">
      <c r="A48" s="13"/>
      <c r="B48" s="70"/>
      <c r="C48" s="68" t="s">
        <v>1059</v>
      </c>
      <c r="D48" s="73" t="s">
        <v>106</v>
      </c>
      <c r="E48" s="12">
        <v>44671</v>
      </c>
      <c r="F48" s="71" t="s">
        <v>107</v>
      </c>
      <c r="G48" s="12">
        <v>44676</v>
      </c>
      <c r="H48" s="72" t="s">
        <v>772</v>
      </c>
      <c r="I48" s="15">
        <v>77</v>
      </c>
      <c r="J48" s="15">
        <v>47</v>
      </c>
      <c r="K48" s="15">
        <v>32</v>
      </c>
      <c r="L48" s="15">
        <v>14</v>
      </c>
      <c r="M48" s="76">
        <v>28.952000000000002</v>
      </c>
      <c r="N48" s="92">
        <v>29</v>
      </c>
      <c r="O48" s="59">
        <v>2530</v>
      </c>
      <c r="P48" s="60">
        <f>Table224578910112345678910111213141516171819202122232425262728329[[#This Row],[PEMBULATAN]]*O48</f>
        <v>73370</v>
      </c>
      <c r="Q48" s="124"/>
    </row>
    <row r="49" spans="1:17" ht="26.25" customHeight="1" x14ac:dyDescent="0.2">
      <c r="A49" s="13"/>
      <c r="B49" s="70"/>
      <c r="C49" s="68" t="s">
        <v>1060</v>
      </c>
      <c r="D49" s="73" t="s">
        <v>106</v>
      </c>
      <c r="E49" s="12">
        <v>44671</v>
      </c>
      <c r="F49" s="71" t="s">
        <v>107</v>
      </c>
      <c r="G49" s="12">
        <v>44676</v>
      </c>
      <c r="H49" s="72" t="s">
        <v>772</v>
      </c>
      <c r="I49" s="15">
        <v>93</v>
      </c>
      <c r="J49" s="15">
        <v>50</v>
      </c>
      <c r="K49" s="15">
        <v>25</v>
      </c>
      <c r="L49" s="15">
        <v>19</v>
      </c>
      <c r="M49" s="76">
        <v>29.0625</v>
      </c>
      <c r="N49" s="92">
        <v>29.0625</v>
      </c>
      <c r="O49" s="59">
        <v>2530</v>
      </c>
      <c r="P49" s="60">
        <f>Table224578910112345678910111213141516171819202122232425262728329[[#This Row],[PEMBULATAN]]*O49</f>
        <v>73528.125</v>
      </c>
      <c r="Q49" s="124"/>
    </row>
    <row r="50" spans="1:17" ht="26.25" customHeight="1" x14ac:dyDescent="0.2">
      <c r="A50" s="13"/>
      <c r="B50" s="70"/>
      <c r="C50" s="68" t="s">
        <v>1061</v>
      </c>
      <c r="D50" s="73" t="s">
        <v>106</v>
      </c>
      <c r="E50" s="12">
        <v>44671</v>
      </c>
      <c r="F50" s="71" t="s">
        <v>107</v>
      </c>
      <c r="G50" s="12">
        <v>44676</v>
      </c>
      <c r="H50" s="72" t="s">
        <v>772</v>
      </c>
      <c r="I50" s="15">
        <v>98</v>
      </c>
      <c r="J50" s="15">
        <v>57</v>
      </c>
      <c r="K50" s="15">
        <v>32</v>
      </c>
      <c r="L50" s="15">
        <v>32</v>
      </c>
      <c r="M50" s="76">
        <v>44.688000000000002</v>
      </c>
      <c r="N50" s="92">
        <v>45</v>
      </c>
      <c r="O50" s="59">
        <v>2530</v>
      </c>
      <c r="P50" s="60">
        <f>Table224578910112345678910111213141516171819202122232425262728329[[#This Row],[PEMBULATAN]]*O50</f>
        <v>113850</v>
      </c>
      <c r="Q50" s="124"/>
    </row>
    <row r="51" spans="1:17" ht="26.25" customHeight="1" x14ac:dyDescent="0.2">
      <c r="A51" s="13"/>
      <c r="B51" s="70"/>
      <c r="C51" s="68" t="s">
        <v>1062</v>
      </c>
      <c r="D51" s="73" t="s">
        <v>106</v>
      </c>
      <c r="E51" s="12">
        <v>44671</v>
      </c>
      <c r="F51" s="71" t="s">
        <v>107</v>
      </c>
      <c r="G51" s="12">
        <v>44676</v>
      </c>
      <c r="H51" s="72" t="s">
        <v>772</v>
      </c>
      <c r="I51" s="15">
        <v>100</v>
      </c>
      <c r="J51" s="15">
        <v>50</v>
      </c>
      <c r="K51" s="15">
        <v>45</v>
      </c>
      <c r="L51" s="15">
        <v>22</v>
      </c>
      <c r="M51" s="76">
        <v>56.25</v>
      </c>
      <c r="N51" s="92">
        <v>56.25</v>
      </c>
      <c r="O51" s="59">
        <v>2530</v>
      </c>
      <c r="P51" s="60">
        <f>Table224578910112345678910111213141516171819202122232425262728329[[#This Row],[PEMBULATAN]]*O51</f>
        <v>142312.5</v>
      </c>
      <c r="Q51" s="124"/>
    </row>
    <row r="52" spans="1:17" ht="26.25" customHeight="1" x14ac:dyDescent="0.2">
      <c r="A52" s="13"/>
      <c r="B52" s="70"/>
      <c r="C52" s="68" t="s">
        <v>1063</v>
      </c>
      <c r="D52" s="73" t="s">
        <v>106</v>
      </c>
      <c r="E52" s="12">
        <v>44671</v>
      </c>
      <c r="F52" s="71" t="s">
        <v>107</v>
      </c>
      <c r="G52" s="12">
        <v>44676</v>
      </c>
      <c r="H52" s="72" t="s">
        <v>772</v>
      </c>
      <c r="I52" s="15">
        <v>76</v>
      </c>
      <c r="J52" s="15">
        <v>55</v>
      </c>
      <c r="K52" s="15">
        <v>25</v>
      </c>
      <c r="L52" s="15">
        <v>10</v>
      </c>
      <c r="M52" s="76">
        <v>26.125</v>
      </c>
      <c r="N52" s="92">
        <v>26.125</v>
      </c>
      <c r="O52" s="59">
        <v>2530</v>
      </c>
      <c r="P52" s="60">
        <f>Table224578910112345678910111213141516171819202122232425262728329[[#This Row],[PEMBULATAN]]*O52</f>
        <v>66096.25</v>
      </c>
      <c r="Q52" s="124"/>
    </row>
    <row r="53" spans="1:17" ht="26.25" customHeight="1" x14ac:dyDescent="0.2">
      <c r="A53" s="13"/>
      <c r="B53" s="70"/>
      <c r="C53" s="68" t="s">
        <v>1064</v>
      </c>
      <c r="D53" s="73" t="s">
        <v>106</v>
      </c>
      <c r="E53" s="12">
        <v>44671</v>
      </c>
      <c r="F53" s="71" t="s">
        <v>107</v>
      </c>
      <c r="G53" s="12">
        <v>44676</v>
      </c>
      <c r="H53" s="72" t="s">
        <v>772</v>
      </c>
      <c r="I53" s="15">
        <v>46</v>
      </c>
      <c r="J53" s="15">
        <v>46</v>
      </c>
      <c r="K53" s="15">
        <v>33</v>
      </c>
      <c r="L53" s="15">
        <v>15</v>
      </c>
      <c r="M53" s="76">
        <v>17.457000000000001</v>
      </c>
      <c r="N53" s="92">
        <v>18</v>
      </c>
      <c r="O53" s="59">
        <v>2530</v>
      </c>
      <c r="P53" s="60">
        <f>Table224578910112345678910111213141516171819202122232425262728329[[#This Row],[PEMBULATAN]]*O53</f>
        <v>45540</v>
      </c>
      <c r="Q53" s="124"/>
    </row>
    <row r="54" spans="1:17" ht="26.25" customHeight="1" x14ac:dyDescent="0.2">
      <c r="A54" s="13"/>
      <c r="B54" s="70"/>
      <c r="C54" s="68" t="s">
        <v>1065</v>
      </c>
      <c r="D54" s="73" t="s">
        <v>106</v>
      </c>
      <c r="E54" s="12">
        <v>44671</v>
      </c>
      <c r="F54" s="71" t="s">
        <v>107</v>
      </c>
      <c r="G54" s="12">
        <v>44676</v>
      </c>
      <c r="H54" s="72" t="s">
        <v>772</v>
      </c>
      <c r="I54" s="15">
        <v>73</v>
      </c>
      <c r="J54" s="15">
        <v>60</v>
      </c>
      <c r="K54" s="15">
        <v>22</v>
      </c>
      <c r="L54" s="15">
        <v>9</v>
      </c>
      <c r="M54" s="76">
        <v>24.09</v>
      </c>
      <c r="N54" s="92">
        <v>24.09</v>
      </c>
      <c r="O54" s="59">
        <v>2530</v>
      </c>
      <c r="P54" s="60">
        <f>Table224578910112345678910111213141516171819202122232425262728329[[#This Row],[PEMBULATAN]]*O54</f>
        <v>60947.7</v>
      </c>
      <c r="Q54" s="124"/>
    </row>
    <row r="55" spans="1:17" ht="26.25" customHeight="1" x14ac:dyDescent="0.2">
      <c r="A55" s="13"/>
      <c r="B55" s="70"/>
      <c r="C55" s="68" t="s">
        <v>1066</v>
      </c>
      <c r="D55" s="73" t="s">
        <v>106</v>
      </c>
      <c r="E55" s="12">
        <v>44671</v>
      </c>
      <c r="F55" s="71" t="s">
        <v>107</v>
      </c>
      <c r="G55" s="12">
        <v>44676</v>
      </c>
      <c r="H55" s="72" t="s">
        <v>772</v>
      </c>
      <c r="I55" s="15">
        <v>82</v>
      </c>
      <c r="J55" s="15">
        <v>57</v>
      </c>
      <c r="K55" s="15">
        <v>24</v>
      </c>
      <c r="L55" s="15">
        <v>16</v>
      </c>
      <c r="M55" s="76">
        <v>28.044</v>
      </c>
      <c r="N55" s="92">
        <v>28.044</v>
      </c>
      <c r="O55" s="59">
        <v>2530</v>
      </c>
      <c r="P55" s="60">
        <f>Table224578910112345678910111213141516171819202122232425262728329[[#This Row],[PEMBULATAN]]*O55</f>
        <v>70951.320000000007</v>
      </c>
      <c r="Q55" s="124"/>
    </row>
    <row r="56" spans="1:17" ht="26.25" customHeight="1" x14ac:dyDescent="0.2">
      <c r="A56" s="13"/>
      <c r="B56" s="70"/>
      <c r="C56" s="68" t="s">
        <v>1067</v>
      </c>
      <c r="D56" s="73" t="s">
        <v>106</v>
      </c>
      <c r="E56" s="12">
        <v>44671</v>
      </c>
      <c r="F56" s="71" t="s">
        <v>107</v>
      </c>
      <c r="G56" s="12">
        <v>44676</v>
      </c>
      <c r="H56" s="72" t="s">
        <v>772</v>
      </c>
      <c r="I56" s="15">
        <v>95</v>
      </c>
      <c r="J56" s="15">
        <v>69</v>
      </c>
      <c r="K56" s="15">
        <v>23</v>
      </c>
      <c r="L56" s="15">
        <v>18</v>
      </c>
      <c r="M56" s="76">
        <v>37.691249999999997</v>
      </c>
      <c r="N56" s="92">
        <v>38</v>
      </c>
      <c r="O56" s="59">
        <v>2530</v>
      </c>
      <c r="P56" s="60">
        <f>Table224578910112345678910111213141516171819202122232425262728329[[#This Row],[PEMBULATAN]]*O56</f>
        <v>96140</v>
      </c>
      <c r="Q56" s="124"/>
    </row>
    <row r="57" spans="1:17" ht="26.25" customHeight="1" x14ac:dyDescent="0.2">
      <c r="A57" s="13"/>
      <c r="B57" s="70"/>
      <c r="C57" s="68" t="s">
        <v>1068</v>
      </c>
      <c r="D57" s="73" t="s">
        <v>106</v>
      </c>
      <c r="E57" s="12">
        <v>44671</v>
      </c>
      <c r="F57" s="71" t="s">
        <v>107</v>
      </c>
      <c r="G57" s="12">
        <v>44676</v>
      </c>
      <c r="H57" s="72" t="s">
        <v>772</v>
      </c>
      <c r="I57" s="15">
        <v>205</v>
      </c>
      <c r="J57" s="15">
        <v>26</v>
      </c>
      <c r="K57" s="15">
        <v>15</v>
      </c>
      <c r="L57" s="15">
        <v>29</v>
      </c>
      <c r="M57" s="76">
        <v>19.987500000000001</v>
      </c>
      <c r="N57" s="92">
        <v>29</v>
      </c>
      <c r="O57" s="59">
        <v>2530</v>
      </c>
      <c r="P57" s="60">
        <f>Table224578910112345678910111213141516171819202122232425262728329[[#This Row],[PEMBULATAN]]*O57</f>
        <v>73370</v>
      </c>
      <c r="Q57" s="124"/>
    </row>
    <row r="58" spans="1:17" ht="26.25" customHeight="1" x14ac:dyDescent="0.2">
      <c r="A58" s="13"/>
      <c r="B58" s="70"/>
      <c r="C58" s="68" t="s">
        <v>1069</v>
      </c>
      <c r="D58" s="73" t="s">
        <v>106</v>
      </c>
      <c r="E58" s="12">
        <v>44671</v>
      </c>
      <c r="F58" s="71" t="s">
        <v>107</v>
      </c>
      <c r="G58" s="12">
        <v>44676</v>
      </c>
      <c r="H58" s="72" t="s">
        <v>772</v>
      </c>
      <c r="I58" s="15">
        <v>80</v>
      </c>
      <c r="J58" s="15">
        <v>53</v>
      </c>
      <c r="K58" s="15">
        <v>25</v>
      </c>
      <c r="L58" s="15">
        <v>5</v>
      </c>
      <c r="M58" s="76">
        <v>26.5</v>
      </c>
      <c r="N58" s="92">
        <v>27</v>
      </c>
      <c r="O58" s="59">
        <v>2530</v>
      </c>
      <c r="P58" s="60">
        <f>Table224578910112345678910111213141516171819202122232425262728329[[#This Row],[PEMBULATAN]]*O58</f>
        <v>68310</v>
      </c>
      <c r="Q58" s="124"/>
    </row>
    <row r="59" spans="1:17" ht="26.25" customHeight="1" x14ac:dyDescent="0.2">
      <c r="A59" s="13"/>
      <c r="B59" s="70"/>
      <c r="C59" s="68" t="s">
        <v>1070</v>
      </c>
      <c r="D59" s="73" t="s">
        <v>106</v>
      </c>
      <c r="E59" s="12">
        <v>44671</v>
      </c>
      <c r="F59" s="71" t="s">
        <v>107</v>
      </c>
      <c r="G59" s="12">
        <v>44676</v>
      </c>
      <c r="H59" s="72" t="s">
        <v>772</v>
      </c>
      <c r="I59" s="15">
        <v>180</v>
      </c>
      <c r="J59" s="15">
        <v>26</v>
      </c>
      <c r="K59" s="15">
        <v>11</v>
      </c>
      <c r="L59" s="15">
        <v>6</v>
      </c>
      <c r="M59" s="76">
        <v>12.87</v>
      </c>
      <c r="N59" s="92">
        <v>13</v>
      </c>
      <c r="O59" s="59">
        <v>2530</v>
      </c>
      <c r="P59" s="60">
        <f>Table224578910112345678910111213141516171819202122232425262728329[[#This Row],[PEMBULATAN]]*O59</f>
        <v>32890</v>
      </c>
      <c r="Q59" s="124"/>
    </row>
    <row r="60" spans="1:17" ht="26.25" customHeight="1" x14ac:dyDescent="0.2">
      <c r="A60" s="13"/>
      <c r="B60" s="70"/>
      <c r="C60" s="68" t="s">
        <v>1071</v>
      </c>
      <c r="D60" s="73" t="s">
        <v>106</v>
      </c>
      <c r="E60" s="12">
        <v>44671</v>
      </c>
      <c r="F60" s="71" t="s">
        <v>107</v>
      </c>
      <c r="G60" s="12">
        <v>44676</v>
      </c>
      <c r="H60" s="72" t="s">
        <v>772</v>
      </c>
      <c r="I60" s="15">
        <v>68</v>
      </c>
      <c r="J60" s="15">
        <v>52</v>
      </c>
      <c r="K60" s="15">
        <v>21</v>
      </c>
      <c r="L60" s="15">
        <v>11</v>
      </c>
      <c r="M60" s="76">
        <v>18.564</v>
      </c>
      <c r="N60" s="92">
        <v>19</v>
      </c>
      <c r="O60" s="59">
        <v>2530</v>
      </c>
      <c r="P60" s="60">
        <f>Table224578910112345678910111213141516171819202122232425262728329[[#This Row],[PEMBULATAN]]*O60</f>
        <v>48070</v>
      </c>
      <c r="Q60" s="124"/>
    </row>
    <row r="61" spans="1:17" ht="26.25" customHeight="1" x14ac:dyDescent="0.2">
      <c r="A61" s="13"/>
      <c r="B61" s="70"/>
      <c r="C61" s="68" t="s">
        <v>1072</v>
      </c>
      <c r="D61" s="73" t="s">
        <v>106</v>
      </c>
      <c r="E61" s="12">
        <v>44671</v>
      </c>
      <c r="F61" s="71" t="s">
        <v>107</v>
      </c>
      <c r="G61" s="12">
        <v>44676</v>
      </c>
      <c r="H61" s="72" t="s">
        <v>772</v>
      </c>
      <c r="I61" s="15">
        <v>45</v>
      </c>
      <c r="J61" s="15">
        <v>32</v>
      </c>
      <c r="K61" s="15">
        <v>12</v>
      </c>
      <c r="L61" s="15">
        <v>1</v>
      </c>
      <c r="M61" s="76">
        <v>4.32</v>
      </c>
      <c r="N61" s="92">
        <v>5</v>
      </c>
      <c r="O61" s="59">
        <v>2530</v>
      </c>
      <c r="P61" s="60">
        <f>Table224578910112345678910111213141516171819202122232425262728329[[#This Row],[PEMBULATAN]]*O61</f>
        <v>12650</v>
      </c>
      <c r="Q61" s="124"/>
    </row>
    <row r="62" spans="1:17" ht="26.25" customHeight="1" x14ac:dyDescent="0.2">
      <c r="A62" s="13"/>
      <c r="B62" s="70"/>
      <c r="C62" s="68" t="s">
        <v>1073</v>
      </c>
      <c r="D62" s="73" t="s">
        <v>106</v>
      </c>
      <c r="E62" s="12">
        <v>44671</v>
      </c>
      <c r="F62" s="71" t="s">
        <v>107</v>
      </c>
      <c r="G62" s="12">
        <v>44676</v>
      </c>
      <c r="H62" s="72" t="s">
        <v>772</v>
      </c>
      <c r="I62" s="15">
        <v>51</v>
      </c>
      <c r="J62" s="15">
        <v>26</v>
      </c>
      <c r="K62" s="15">
        <v>15</v>
      </c>
      <c r="L62" s="15">
        <v>10</v>
      </c>
      <c r="M62" s="76">
        <v>4.9725000000000001</v>
      </c>
      <c r="N62" s="92">
        <v>10</v>
      </c>
      <c r="O62" s="59">
        <v>2530</v>
      </c>
      <c r="P62" s="60">
        <f>Table224578910112345678910111213141516171819202122232425262728329[[#This Row],[PEMBULATAN]]*O62</f>
        <v>25300</v>
      </c>
      <c r="Q62" s="124"/>
    </row>
    <row r="63" spans="1:17" ht="26.25" customHeight="1" x14ac:dyDescent="0.2">
      <c r="A63" s="13"/>
      <c r="B63" s="70"/>
      <c r="C63" s="68" t="s">
        <v>1074</v>
      </c>
      <c r="D63" s="73" t="s">
        <v>106</v>
      </c>
      <c r="E63" s="12">
        <v>44671</v>
      </c>
      <c r="F63" s="71" t="s">
        <v>107</v>
      </c>
      <c r="G63" s="12">
        <v>44676</v>
      </c>
      <c r="H63" s="72" t="s">
        <v>772</v>
      </c>
      <c r="I63" s="15">
        <v>69</v>
      </c>
      <c r="J63" s="15">
        <v>55</v>
      </c>
      <c r="K63" s="15">
        <v>22</v>
      </c>
      <c r="L63" s="15">
        <v>13</v>
      </c>
      <c r="M63" s="76">
        <v>20.872499999999999</v>
      </c>
      <c r="N63" s="92">
        <v>21</v>
      </c>
      <c r="O63" s="59">
        <v>2530</v>
      </c>
      <c r="P63" s="60">
        <f>Table224578910112345678910111213141516171819202122232425262728329[[#This Row],[PEMBULATAN]]*O63</f>
        <v>53130</v>
      </c>
      <c r="Q63" s="124"/>
    </row>
    <row r="64" spans="1:17" ht="26.25" customHeight="1" x14ac:dyDescent="0.2">
      <c r="A64" s="13"/>
      <c r="B64" s="70"/>
      <c r="C64" s="68" t="s">
        <v>1075</v>
      </c>
      <c r="D64" s="73" t="s">
        <v>106</v>
      </c>
      <c r="E64" s="12">
        <v>44671</v>
      </c>
      <c r="F64" s="71" t="s">
        <v>107</v>
      </c>
      <c r="G64" s="12">
        <v>44676</v>
      </c>
      <c r="H64" s="72" t="s">
        <v>772</v>
      </c>
      <c r="I64" s="15">
        <v>60</v>
      </c>
      <c r="J64" s="15">
        <v>45</v>
      </c>
      <c r="K64" s="15">
        <v>45</v>
      </c>
      <c r="L64" s="15">
        <v>1</v>
      </c>
      <c r="M64" s="76">
        <v>30.375</v>
      </c>
      <c r="N64" s="92">
        <v>31</v>
      </c>
      <c r="O64" s="59">
        <v>2530</v>
      </c>
      <c r="P64" s="60">
        <f>Table224578910112345678910111213141516171819202122232425262728329[[#This Row],[PEMBULATAN]]*O64</f>
        <v>78430</v>
      </c>
      <c r="Q64" s="124"/>
    </row>
    <row r="65" spans="1:17" ht="26.25" customHeight="1" x14ac:dyDescent="0.2">
      <c r="A65" s="13"/>
      <c r="B65" s="70"/>
      <c r="C65" s="68" t="s">
        <v>1076</v>
      </c>
      <c r="D65" s="73" t="s">
        <v>106</v>
      </c>
      <c r="E65" s="12">
        <v>44671</v>
      </c>
      <c r="F65" s="71" t="s">
        <v>107</v>
      </c>
      <c r="G65" s="12">
        <v>44676</v>
      </c>
      <c r="H65" s="72" t="s">
        <v>772</v>
      </c>
      <c r="I65" s="15">
        <v>63</v>
      </c>
      <c r="J65" s="15">
        <v>53</v>
      </c>
      <c r="K65" s="15">
        <v>45</v>
      </c>
      <c r="L65" s="15">
        <v>17</v>
      </c>
      <c r="M65" s="76">
        <v>37.563749999999999</v>
      </c>
      <c r="N65" s="92">
        <v>38</v>
      </c>
      <c r="O65" s="59">
        <v>2530</v>
      </c>
      <c r="P65" s="60">
        <f>Table224578910112345678910111213141516171819202122232425262728329[[#This Row],[PEMBULATAN]]*O65</f>
        <v>96140</v>
      </c>
      <c r="Q65" s="124"/>
    </row>
    <row r="66" spans="1:17" ht="26.25" customHeight="1" x14ac:dyDescent="0.2">
      <c r="A66" s="13"/>
      <c r="B66" s="70"/>
      <c r="C66" s="68" t="s">
        <v>1077</v>
      </c>
      <c r="D66" s="73" t="s">
        <v>106</v>
      </c>
      <c r="E66" s="12">
        <v>44671</v>
      </c>
      <c r="F66" s="71" t="s">
        <v>107</v>
      </c>
      <c r="G66" s="12">
        <v>44676</v>
      </c>
      <c r="H66" s="72" t="s">
        <v>772</v>
      </c>
      <c r="I66" s="15">
        <v>65</v>
      </c>
      <c r="J66" s="15">
        <v>55</v>
      </c>
      <c r="K66" s="15">
        <v>21</v>
      </c>
      <c r="L66" s="15">
        <v>8</v>
      </c>
      <c r="M66" s="76">
        <v>18.768750000000001</v>
      </c>
      <c r="N66" s="92">
        <v>19</v>
      </c>
      <c r="O66" s="59">
        <v>2530</v>
      </c>
      <c r="P66" s="60">
        <f>Table224578910112345678910111213141516171819202122232425262728329[[#This Row],[PEMBULATAN]]*O66</f>
        <v>48070</v>
      </c>
      <c r="Q66" s="124"/>
    </row>
    <row r="67" spans="1:17" ht="26.25" customHeight="1" x14ac:dyDescent="0.2">
      <c r="A67" s="13"/>
      <c r="B67" s="70"/>
      <c r="C67" s="68" t="s">
        <v>1078</v>
      </c>
      <c r="D67" s="73" t="s">
        <v>106</v>
      </c>
      <c r="E67" s="12">
        <v>44671</v>
      </c>
      <c r="F67" s="71" t="s">
        <v>107</v>
      </c>
      <c r="G67" s="12">
        <v>44676</v>
      </c>
      <c r="H67" s="72" t="s">
        <v>772</v>
      </c>
      <c r="I67" s="15">
        <v>104</v>
      </c>
      <c r="J67" s="15">
        <v>15</v>
      </c>
      <c r="K67" s="15">
        <v>15</v>
      </c>
      <c r="L67" s="15">
        <v>4</v>
      </c>
      <c r="M67" s="76">
        <v>5.85</v>
      </c>
      <c r="N67" s="92">
        <v>6</v>
      </c>
      <c r="O67" s="59">
        <v>2530</v>
      </c>
      <c r="P67" s="60">
        <f>Table224578910112345678910111213141516171819202122232425262728329[[#This Row],[PEMBULATAN]]*O67</f>
        <v>15180</v>
      </c>
      <c r="Q67" s="124"/>
    </row>
    <row r="68" spans="1:17" ht="26.25" customHeight="1" x14ac:dyDescent="0.2">
      <c r="A68" s="13"/>
      <c r="B68" s="70"/>
      <c r="C68" s="68" t="s">
        <v>1079</v>
      </c>
      <c r="D68" s="73" t="s">
        <v>106</v>
      </c>
      <c r="E68" s="12">
        <v>44671</v>
      </c>
      <c r="F68" s="71" t="s">
        <v>107</v>
      </c>
      <c r="G68" s="12">
        <v>44676</v>
      </c>
      <c r="H68" s="72" t="s">
        <v>772</v>
      </c>
      <c r="I68" s="15">
        <v>66</v>
      </c>
      <c r="J68" s="15">
        <v>30</v>
      </c>
      <c r="K68" s="15">
        <v>25</v>
      </c>
      <c r="L68" s="15">
        <v>8</v>
      </c>
      <c r="M68" s="76">
        <v>12.375</v>
      </c>
      <c r="N68" s="92">
        <v>13</v>
      </c>
      <c r="O68" s="59">
        <v>2530</v>
      </c>
      <c r="P68" s="60">
        <f>Table224578910112345678910111213141516171819202122232425262728329[[#This Row],[PEMBULATAN]]*O68</f>
        <v>32890</v>
      </c>
      <c r="Q68" s="124"/>
    </row>
    <row r="69" spans="1:17" ht="26.25" customHeight="1" x14ac:dyDescent="0.2">
      <c r="A69" s="13"/>
      <c r="B69" s="70"/>
      <c r="C69" s="68" t="s">
        <v>1080</v>
      </c>
      <c r="D69" s="73" t="s">
        <v>106</v>
      </c>
      <c r="E69" s="12">
        <v>44671</v>
      </c>
      <c r="F69" s="71" t="s">
        <v>107</v>
      </c>
      <c r="G69" s="12">
        <v>44676</v>
      </c>
      <c r="H69" s="72" t="s">
        <v>772</v>
      </c>
      <c r="I69" s="15">
        <v>138</v>
      </c>
      <c r="J69" s="15">
        <v>20</v>
      </c>
      <c r="K69" s="15">
        <v>33</v>
      </c>
      <c r="L69" s="15">
        <v>10</v>
      </c>
      <c r="M69" s="76">
        <v>22.77</v>
      </c>
      <c r="N69" s="92">
        <v>23</v>
      </c>
      <c r="O69" s="59">
        <v>2530</v>
      </c>
      <c r="P69" s="60">
        <f>Table224578910112345678910111213141516171819202122232425262728329[[#This Row],[PEMBULATAN]]*O69</f>
        <v>58190</v>
      </c>
      <c r="Q69" s="124"/>
    </row>
    <row r="70" spans="1:17" ht="26.25" customHeight="1" x14ac:dyDescent="0.2">
      <c r="A70" s="13"/>
      <c r="B70" s="70"/>
      <c r="C70" s="68" t="s">
        <v>1081</v>
      </c>
      <c r="D70" s="73" t="s">
        <v>106</v>
      </c>
      <c r="E70" s="12">
        <v>44671</v>
      </c>
      <c r="F70" s="71" t="s">
        <v>107</v>
      </c>
      <c r="G70" s="12">
        <v>44676</v>
      </c>
      <c r="H70" s="72" t="s">
        <v>772</v>
      </c>
      <c r="I70" s="15">
        <v>90</v>
      </c>
      <c r="J70" s="15">
        <v>12</v>
      </c>
      <c r="K70" s="15">
        <v>12</v>
      </c>
      <c r="L70" s="15">
        <v>3</v>
      </c>
      <c r="M70" s="76">
        <v>3.24</v>
      </c>
      <c r="N70" s="92">
        <v>3.24</v>
      </c>
      <c r="O70" s="59">
        <v>2530</v>
      </c>
      <c r="P70" s="60">
        <f>Table224578910112345678910111213141516171819202122232425262728329[[#This Row],[PEMBULATAN]]*O70</f>
        <v>8197.2000000000007</v>
      </c>
      <c r="Q70" s="124"/>
    </row>
    <row r="71" spans="1:17" ht="26.25" customHeight="1" x14ac:dyDescent="0.2">
      <c r="A71" s="13"/>
      <c r="B71" s="70"/>
      <c r="C71" s="68" t="s">
        <v>1082</v>
      </c>
      <c r="D71" s="73" t="s">
        <v>106</v>
      </c>
      <c r="E71" s="12">
        <v>44671</v>
      </c>
      <c r="F71" s="71" t="s">
        <v>107</v>
      </c>
      <c r="G71" s="12">
        <v>44676</v>
      </c>
      <c r="H71" s="72" t="s">
        <v>772</v>
      </c>
      <c r="I71" s="15">
        <v>36</v>
      </c>
      <c r="J71" s="15">
        <v>20</v>
      </c>
      <c r="K71" s="15">
        <v>18</v>
      </c>
      <c r="L71" s="15">
        <v>1</v>
      </c>
      <c r="M71" s="76">
        <v>3.24</v>
      </c>
      <c r="N71" s="92">
        <v>3.24</v>
      </c>
      <c r="O71" s="59">
        <v>2530</v>
      </c>
      <c r="P71" s="60">
        <f>Table224578910112345678910111213141516171819202122232425262728329[[#This Row],[PEMBULATAN]]*O71</f>
        <v>8197.2000000000007</v>
      </c>
      <c r="Q71" s="124"/>
    </row>
    <row r="72" spans="1:17" ht="26.25" customHeight="1" x14ac:dyDescent="0.2">
      <c r="A72" s="13"/>
      <c r="B72" s="70"/>
      <c r="C72" s="68" t="s">
        <v>1083</v>
      </c>
      <c r="D72" s="73" t="s">
        <v>106</v>
      </c>
      <c r="E72" s="12">
        <v>44671</v>
      </c>
      <c r="F72" s="71" t="s">
        <v>107</v>
      </c>
      <c r="G72" s="12">
        <v>44676</v>
      </c>
      <c r="H72" s="72" t="s">
        <v>772</v>
      </c>
      <c r="I72" s="15">
        <v>100</v>
      </c>
      <c r="J72" s="15">
        <v>30</v>
      </c>
      <c r="K72" s="15">
        <v>11</v>
      </c>
      <c r="L72" s="15">
        <v>2</v>
      </c>
      <c r="M72" s="76">
        <v>8.25</v>
      </c>
      <c r="N72" s="92">
        <v>8.25</v>
      </c>
      <c r="O72" s="59">
        <v>2530</v>
      </c>
      <c r="P72" s="60">
        <f>Table224578910112345678910111213141516171819202122232425262728329[[#This Row],[PEMBULATAN]]*O72</f>
        <v>20872.5</v>
      </c>
      <c r="Q72" s="124"/>
    </row>
    <row r="73" spans="1:17" ht="26.25" customHeight="1" x14ac:dyDescent="0.2">
      <c r="A73" s="13"/>
      <c r="B73" s="70"/>
      <c r="C73" s="68" t="s">
        <v>1084</v>
      </c>
      <c r="D73" s="73" t="s">
        <v>106</v>
      </c>
      <c r="E73" s="12">
        <v>44671</v>
      </c>
      <c r="F73" s="71" t="s">
        <v>107</v>
      </c>
      <c r="G73" s="12">
        <v>44676</v>
      </c>
      <c r="H73" s="72" t="s">
        <v>772</v>
      </c>
      <c r="I73" s="15">
        <v>78</v>
      </c>
      <c r="J73" s="15">
        <v>35</v>
      </c>
      <c r="K73" s="15">
        <v>12</v>
      </c>
      <c r="L73" s="15">
        <v>1</v>
      </c>
      <c r="M73" s="76">
        <v>8.19</v>
      </c>
      <c r="N73" s="92">
        <v>8.19</v>
      </c>
      <c r="O73" s="59">
        <v>2530</v>
      </c>
      <c r="P73" s="60">
        <f>Table224578910112345678910111213141516171819202122232425262728329[[#This Row],[PEMBULATAN]]*O73</f>
        <v>20720.699999999997</v>
      </c>
      <c r="Q73" s="124"/>
    </row>
    <row r="74" spans="1:17" ht="26.25" customHeight="1" x14ac:dyDescent="0.2">
      <c r="A74" s="13"/>
      <c r="B74" s="70"/>
      <c r="C74" s="68" t="s">
        <v>1085</v>
      </c>
      <c r="D74" s="73" t="s">
        <v>106</v>
      </c>
      <c r="E74" s="12">
        <v>44671</v>
      </c>
      <c r="F74" s="71" t="s">
        <v>107</v>
      </c>
      <c r="G74" s="12">
        <v>44676</v>
      </c>
      <c r="H74" s="72" t="s">
        <v>772</v>
      </c>
      <c r="I74" s="15">
        <v>130</v>
      </c>
      <c r="J74" s="15">
        <v>28</v>
      </c>
      <c r="K74" s="15">
        <v>11</v>
      </c>
      <c r="L74" s="15">
        <v>1</v>
      </c>
      <c r="M74" s="76">
        <v>10.01</v>
      </c>
      <c r="N74" s="92">
        <v>10.01</v>
      </c>
      <c r="O74" s="59">
        <v>2530</v>
      </c>
      <c r="P74" s="60">
        <f>Table224578910112345678910111213141516171819202122232425262728329[[#This Row],[PEMBULATAN]]*O74</f>
        <v>25325.3</v>
      </c>
      <c r="Q74" s="124"/>
    </row>
    <row r="75" spans="1:17" ht="26.25" customHeight="1" x14ac:dyDescent="0.2">
      <c r="A75" s="13"/>
      <c r="B75" s="70"/>
      <c r="C75" s="68" t="s">
        <v>1086</v>
      </c>
      <c r="D75" s="73" t="s">
        <v>106</v>
      </c>
      <c r="E75" s="12">
        <v>44671</v>
      </c>
      <c r="F75" s="71" t="s">
        <v>107</v>
      </c>
      <c r="G75" s="12">
        <v>44676</v>
      </c>
      <c r="H75" s="72" t="s">
        <v>772</v>
      </c>
      <c r="I75" s="15">
        <v>63</v>
      </c>
      <c r="J75" s="15">
        <v>50</v>
      </c>
      <c r="K75" s="15">
        <v>21</v>
      </c>
      <c r="L75" s="15">
        <v>8</v>
      </c>
      <c r="M75" s="76">
        <v>16.537500000000001</v>
      </c>
      <c r="N75" s="92">
        <v>17</v>
      </c>
      <c r="O75" s="59">
        <v>2530</v>
      </c>
      <c r="P75" s="60">
        <f>Table224578910112345678910111213141516171819202122232425262728329[[#This Row],[PEMBULATAN]]*O75</f>
        <v>43010</v>
      </c>
      <c r="Q75" s="124"/>
    </row>
    <row r="76" spans="1:17" ht="26.25" customHeight="1" x14ac:dyDescent="0.2">
      <c r="A76" s="13"/>
      <c r="B76" s="70"/>
      <c r="C76" s="68" t="s">
        <v>1087</v>
      </c>
      <c r="D76" s="73" t="s">
        <v>106</v>
      </c>
      <c r="E76" s="12">
        <v>44671</v>
      </c>
      <c r="F76" s="71" t="s">
        <v>107</v>
      </c>
      <c r="G76" s="12">
        <v>44676</v>
      </c>
      <c r="H76" s="72" t="s">
        <v>772</v>
      </c>
      <c r="I76" s="15">
        <v>44</v>
      </c>
      <c r="J76" s="15">
        <v>34</v>
      </c>
      <c r="K76" s="15">
        <v>22</v>
      </c>
      <c r="L76" s="15">
        <v>3</v>
      </c>
      <c r="M76" s="76">
        <v>8.2279999999999998</v>
      </c>
      <c r="N76" s="92">
        <v>8.2279999999999998</v>
      </c>
      <c r="O76" s="59">
        <v>2530</v>
      </c>
      <c r="P76" s="60">
        <f>Table224578910112345678910111213141516171819202122232425262728329[[#This Row],[PEMBULATAN]]*O76</f>
        <v>20816.84</v>
      </c>
      <c r="Q76" s="124"/>
    </row>
    <row r="77" spans="1:17" ht="26.25" customHeight="1" x14ac:dyDescent="0.2">
      <c r="A77" s="13"/>
      <c r="B77" s="70"/>
      <c r="C77" s="68" t="s">
        <v>1088</v>
      </c>
      <c r="D77" s="73" t="s">
        <v>106</v>
      </c>
      <c r="E77" s="12">
        <v>44671</v>
      </c>
      <c r="F77" s="71" t="s">
        <v>107</v>
      </c>
      <c r="G77" s="12">
        <v>44676</v>
      </c>
      <c r="H77" s="72" t="s">
        <v>772</v>
      </c>
      <c r="I77" s="15">
        <v>102</v>
      </c>
      <c r="J77" s="15">
        <v>34</v>
      </c>
      <c r="K77" s="15">
        <v>22</v>
      </c>
      <c r="L77" s="15">
        <v>1</v>
      </c>
      <c r="M77" s="76">
        <v>19.074000000000002</v>
      </c>
      <c r="N77" s="92">
        <v>19.074000000000002</v>
      </c>
      <c r="O77" s="59">
        <v>2530</v>
      </c>
      <c r="P77" s="60">
        <f>Table224578910112345678910111213141516171819202122232425262728329[[#This Row],[PEMBULATAN]]*O77</f>
        <v>48257.22</v>
      </c>
      <c r="Q77" s="124"/>
    </row>
    <row r="78" spans="1:17" ht="26.25" customHeight="1" x14ac:dyDescent="0.2">
      <c r="A78" s="13"/>
      <c r="B78" s="70"/>
      <c r="C78" s="68" t="s">
        <v>1089</v>
      </c>
      <c r="D78" s="73" t="s">
        <v>106</v>
      </c>
      <c r="E78" s="12">
        <v>44671</v>
      </c>
      <c r="F78" s="71" t="s">
        <v>107</v>
      </c>
      <c r="G78" s="12">
        <v>44676</v>
      </c>
      <c r="H78" s="72" t="s">
        <v>772</v>
      </c>
      <c r="I78" s="15">
        <v>67</v>
      </c>
      <c r="J78" s="15">
        <v>30</v>
      </c>
      <c r="K78" s="15">
        <v>11</v>
      </c>
      <c r="L78" s="15">
        <v>3</v>
      </c>
      <c r="M78" s="76">
        <v>5.5274999999999999</v>
      </c>
      <c r="N78" s="92">
        <v>6</v>
      </c>
      <c r="O78" s="59">
        <v>2530</v>
      </c>
      <c r="P78" s="60">
        <f>Table224578910112345678910111213141516171819202122232425262728329[[#This Row],[PEMBULATAN]]*O78</f>
        <v>15180</v>
      </c>
      <c r="Q78" s="124"/>
    </row>
    <row r="79" spans="1:17" ht="26.25" customHeight="1" x14ac:dyDescent="0.2">
      <c r="A79" s="13"/>
      <c r="B79" s="70"/>
      <c r="C79" s="68" t="s">
        <v>1090</v>
      </c>
      <c r="D79" s="73" t="s">
        <v>106</v>
      </c>
      <c r="E79" s="12">
        <v>44671</v>
      </c>
      <c r="F79" s="71" t="s">
        <v>107</v>
      </c>
      <c r="G79" s="12">
        <v>44676</v>
      </c>
      <c r="H79" s="72" t="s">
        <v>772</v>
      </c>
      <c r="I79" s="15">
        <v>58</v>
      </c>
      <c r="J79" s="15">
        <v>30</v>
      </c>
      <c r="K79" s="15">
        <v>12</v>
      </c>
      <c r="L79" s="15">
        <v>1</v>
      </c>
      <c r="M79" s="76">
        <v>5.22</v>
      </c>
      <c r="N79" s="92">
        <v>5.22</v>
      </c>
      <c r="O79" s="59">
        <v>2530</v>
      </c>
      <c r="P79" s="60">
        <f>Table224578910112345678910111213141516171819202122232425262728329[[#This Row],[PEMBULATAN]]*O79</f>
        <v>13206.599999999999</v>
      </c>
      <c r="Q79" s="124"/>
    </row>
    <row r="80" spans="1:17" ht="26.25" customHeight="1" x14ac:dyDescent="0.2">
      <c r="A80" s="13"/>
      <c r="B80" s="70"/>
      <c r="C80" s="68" t="s">
        <v>1091</v>
      </c>
      <c r="D80" s="73" t="s">
        <v>106</v>
      </c>
      <c r="E80" s="12">
        <v>44671</v>
      </c>
      <c r="F80" s="71" t="s">
        <v>107</v>
      </c>
      <c r="G80" s="12">
        <v>44676</v>
      </c>
      <c r="H80" s="72" t="s">
        <v>772</v>
      </c>
      <c r="I80" s="15">
        <v>55</v>
      </c>
      <c r="J80" s="15">
        <v>42</v>
      </c>
      <c r="K80" s="15">
        <v>13</v>
      </c>
      <c r="L80" s="15">
        <v>3</v>
      </c>
      <c r="M80" s="76">
        <v>7.5075000000000003</v>
      </c>
      <c r="N80" s="92">
        <v>8</v>
      </c>
      <c r="O80" s="59">
        <v>2530</v>
      </c>
      <c r="P80" s="60">
        <f>Table224578910112345678910111213141516171819202122232425262728329[[#This Row],[PEMBULATAN]]*O80</f>
        <v>20240</v>
      </c>
      <c r="Q80" s="124"/>
    </row>
    <row r="81" spans="1:17" ht="26.25" customHeight="1" x14ac:dyDescent="0.2">
      <c r="A81" s="13"/>
      <c r="B81" s="70"/>
      <c r="C81" s="68" t="s">
        <v>1092</v>
      </c>
      <c r="D81" s="73" t="s">
        <v>106</v>
      </c>
      <c r="E81" s="12">
        <v>44671</v>
      </c>
      <c r="F81" s="71" t="s">
        <v>107</v>
      </c>
      <c r="G81" s="12">
        <v>44676</v>
      </c>
      <c r="H81" s="72" t="s">
        <v>772</v>
      </c>
      <c r="I81" s="15">
        <v>55</v>
      </c>
      <c r="J81" s="15">
        <v>38</v>
      </c>
      <c r="K81" s="15">
        <v>38</v>
      </c>
      <c r="L81" s="15">
        <v>13</v>
      </c>
      <c r="M81" s="76">
        <v>19.855</v>
      </c>
      <c r="N81" s="92">
        <v>20</v>
      </c>
      <c r="O81" s="59">
        <v>2530</v>
      </c>
      <c r="P81" s="60">
        <f>Table224578910112345678910111213141516171819202122232425262728329[[#This Row],[PEMBULATAN]]*O81</f>
        <v>50600</v>
      </c>
      <c r="Q81" s="124"/>
    </row>
    <row r="82" spans="1:17" ht="26.25" customHeight="1" x14ac:dyDescent="0.2">
      <c r="A82" s="13"/>
      <c r="B82" s="70"/>
      <c r="C82" s="68" t="s">
        <v>1093</v>
      </c>
      <c r="D82" s="73" t="s">
        <v>106</v>
      </c>
      <c r="E82" s="12">
        <v>44671</v>
      </c>
      <c r="F82" s="71" t="s">
        <v>107</v>
      </c>
      <c r="G82" s="12">
        <v>44676</v>
      </c>
      <c r="H82" s="72" t="s">
        <v>772</v>
      </c>
      <c r="I82" s="15">
        <v>70</v>
      </c>
      <c r="J82" s="15">
        <v>25</v>
      </c>
      <c r="K82" s="15">
        <v>25</v>
      </c>
      <c r="L82" s="15">
        <v>6</v>
      </c>
      <c r="M82" s="76">
        <v>10.9375</v>
      </c>
      <c r="N82" s="92">
        <v>11</v>
      </c>
      <c r="O82" s="59">
        <v>2530</v>
      </c>
      <c r="P82" s="60">
        <f>Table224578910112345678910111213141516171819202122232425262728329[[#This Row],[PEMBULATAN]]*O82</f>
        <v>27830</v>
      </c>
      <c r="Q82" s="124"/>
    </row>
    <row r="83" spans="1:17" ht="26.25" customHeight="1" x14ac:dyDescent="0.2">
      <c r="A83" s="13"/>
      <c r="B83" s="70"/>
      <c r="C83" s="68" t="s">
        <v>1094</v>
      </c>
      <c r="D83" s="73" t="s">
        <v>106</v>
      </c>
      <c r="E83" s="12">
        <v>44671</v>
      </c>
      <c r="F83" s="71" t="s">
        <v>107</v>
      </c>
      <c r="G83" s="12">
        <v>44676</v>
      </c>
      <c r="H83" s="72" t="s">
        <v>772</v>
      </c>
      <c r="I83" s="15">
        <v>100</v>
      </c>
      <c r="J83" s="15">
        <v>61</v>
      </c>
      <c r="K83" s="15">
        <v>22</v>
      </c>
      <c r="L83" s="15">
        <v>18</v>
      </c>
      <c r="M83" s="76">
        <v>33.549999999999997</v>
      </c>
      <c r="N83" s="92">
        <v>34</v>
      </c>
      <c r="O83" s="59">
        <v>2530</v>
      </c>
      <c r="P83" s="60">
        <f>Table224578910112345678910111213141516171819202122232425262728329[[#This Row],[PEMBULATAN]]*O83</f>
        <v>86020</v>
      </c>
      <c r="Q83" s="124"/>
    </row>
    <row r="84" spans="1:17" ht="26.25" customHeight="1" x14ac:dyDescent="0.2">
      <c r="A84" s="13"/>
      <c r="B84" s="70"/>
      <c r="C84" s="68" t="s">
        <v>1095</v>
      </c>
      <c r="D84" s="73" t="s">
        <v>106</v>
      </c>
      <c r="E84" s="12">
        <v>44671</v>
      </c>
      <c r="F84" s="71" t="s">
        <v>107</v>
      </c>
      <c r="G84" s="12">
        <v>44676</v>
      </c>
      <c r="H84" s="72" t="s">
        <v>772</v>
      </c>
      <c r="I84" s="15">
        <v>204</v>
      </c>
      <c r="J84" s="15">
        <v>59</v>
      </c>
      <c r="K84" s="15">
        <v>6</v>
      </c>
      <c r="L84" s="15">
        <v>9</v>
      </c>
      <c r="M84" s="76">
        <v>18.053999999999998</v>
      </c>
      <c r="N84" s="92">
        <v>18.053999999999998</v>
      </c>
      <c r="O84" s="59">
        <v>2530</v>
      </c>
      <c r="P84" s="60">
        <f>Table224578910112345678910111213141516171819202122232425262728329[[#This Row],[PEMBULATAN]]*O84</f>
        <v>45676.619999999995</v>
      </c>
      <c r="Q84" s="124"/>
    </row>
    <row r="85" spans="1:17" ht="26.25" customHeight="1" x14ac:dyDescent="0.2">
      <c r="A85" s="78"/>
      <c r="B85" s="69" t="s">
        <v>1096</v>
      </c>
      <c r="C85" s="68" t="s">
        <v>1097</v>
      </c>
      <c r="D85" s="73" t="s">
        <v>106</v>
      </c>
      <c r="E85" s="12">
        <v>44671</v>
      </c>
      <c r="F85" s="71" t="s">
        <v>107</v>
      </c>
      <c r="G85" s="12">
        <v>44676</v>
      </c>
      <c r="H85" s="72" t="s">
        <v>772</v>
      </c>
      <c r="I85" s="15">
        <v>10</v>
      </c>
      <c r="J85" s="15">
        <v>8</v>
      </c>
      <c r="K85" s="15">
        <v>7</v>
      </c>
      <c r="L85" s="15">
        <v>1</v>
      </c>
      <c r="M85" s="76">
        <v>0.14000000000000001</v>
      </c>
      <c r="N85" s="92">
        <v>1</v>
      </c>
      <c r="O85" s="59">
        <v>2530</v>
      </c>
      <c r="P85" s="60">
        <f>Table224578910112345678910111213141516171819202122232425262728329[[#This Row],[PEMBULATAN]]*O85</f>
        <v>2530</v>
      </c>
      <c r="Q85" s="124"/>
    </row>
    <row r="86" spans="1:17" ht="26.25" customHeight="1" x14ac:dyDescent="0.2">
      <c r="A86" s="13"/>
      <c r="B86" s="70"/>
      <c r="C86" s="68" t="s">
        <v>1098</v>
      </c>
      <c r="D86" s="73" t="s">
        <v>106</v>
      </c>
      <c r="E86" s="12">
        <v>44671</v>
      </c>
      <c r="F86" s="71" t="s">
        <v>107</v>
      </c>
      <c r="G86" s="12">
        <v>44676</v>
      </c>
      <c r="H86" s="72" t="s">
        <v>772</v>
      </c>
      <c r="I86" s="15">
        <v>45</v>
      </c>
      <c r="J86" s="15">
        <v>30</v>
      </c>
      <c r="K86" s="15">
        <v>9</v>
      </c>
      <c r="L86" s="15">
        <v>1</v>
      </c>
      <c r="M86" s="76">
        <v>3.0375000000000001</v>
      </c>
      <c r="N86" s="92">
        <v>3.0375000000000001</v>
      </c>
      <c r="O86" s="59">
        <v>2530</v>
      </c>
      <c r="P86" s="60">
        <f>Table224578910112345678910111213141516171819202122232425262728329[[#This Row],[PEMBULATAN]]*O86</f>
        <v>7684.875</v>
      </c>
      <c r="Q86" s="124"/>
    </row>
    <row r="87" spans="1:17" ht="26.25" customHeight="1" x14ac:dyDescent="0.2">
      <c r="A87" s="13"/>
      <c r="B87" s="70"/>
      <c r="C87" s="68" t="s">
        <v>1099</v>
      </c>
      <c r="D87" s="73" t="s">
        <v>106</v>
      </c>
      <c r="E87" s="12">
        <v>44671</v>
      </c>
      <c r="F87" s="71" t="s">
        <v>107</v>
      </c>
      <c r="G87" s="12">
        <v>44676</v>
      </c>
      <c r="H87" s="72" t="s">
        <v>772</v>
      </c>
      <c r="I87" s="15">
        <v>86</v>
      </c>
      <c r="J87" s="15">
        <v>55</v>
      </c>
      <c r="K87" s="15">
        <v>23</v>
      </c>
      <c r="L87" s="15">
        <v>20</v>
      </c>
      <c r="M87" s="76">
        <v>27.197500000000002</v>
      </c>
      <c r="N87" s="92">
        <v>27.197500000000002</v>
      </c>
      <c r="O87" s="59">
        <v>2530</v>
      </c>
      <c r="P87" s="60">
        <f>Table224578910112345678910111213141516171819202122232425262728329[[#This Row],[PEMBULATAN]]*O87</f>
        <v>68809.675000000003</v>
      </c>
      <c r="Q87" s="124"/>
    </row>
    <row r="88" spans="1:17" ht="26.25" customHeight="1" x14ac:dyDescent="0.2">
      <c r="A88" s="13"/>
      <c r="B88" s="70"/>
      <c r="C88" s="68" t="s">
        <v>1100</v>
      </c>
      <c r="D88" s="73" t="s">
        <v>106</v>
      </c>
      <c r="E88" s="12">
        <v>44671</v>
      </c>
      <c r="F88" s="71" t="s">
        <v>107</v>
      </c>
      <c r="G88" s="12">
        <v>44676</v>
      </c>
      <c r="H88" s="72" t="s">
        <v>772</v>
      </c>
      <c r="I88" s="15">
        <v>38</v>
      </c>
      <c r="J88" s="15">
        <v>23</v>
      </c>
      <c r="K88" s="15">
        <v>12</v>
      </c>
      <c r="L88" s="15">
        <v>1</v>
      </c>
      <c r="M88" s="76">
        <v>2.6219999999999999</v>
      </c>
      <c r="N88" s="92">
        <v>3</v>
      </c>
      <c r="O88" s="59">
        <v>2530</v>
      </c>
      <c r="P88" s="60">
        <f>Table224578910112345678910111213141516171819202122232425262728329[[#This Row],[PEMBULATAN]]*O88</f>
        <v>7590</v>
      </c>
      <c r="Q88" s="124"/>
    </row>
    <row r="89" spans="1:17" ht="26.25" customHeight="1" x14ac:dyDescent="0.2">
      <c r="A89" s="13"/>
      <c r="B89" s="70"/>
      <c r="C89" s="68" t="s">
        <v>1101</v>
      </c>
      <c r="D89" s="73" t="s">
        <v>106</v>
      </c>
      <c r="E89" s="12">
        <v>44671</v>
      </c>
      <c r="F89" s="71" t="s">
        <v>107</v>
      </c>
      <c r="G89" s="12">
        <v>44676</v>
      </c>
      <c r="H89" s="72" t="s">
        <v>772</v>
      </c>
      <c r="I89" s="15">
        <v>62</v>
      </c>
      <c r="J89" s="15">
        <v>45</v>
      </c>
      <c r="K89" s="15">
        <v>20</v>
      </c>
      <c r="L89" s="15">
        <v>10</v>
      </c>
      <c r="M89" s="76">
        <v>13.95</v>
      </c>
      <c r="N89" s="92">
        <v>14</v>
      </c>
      <c r="O89" s="59">
        <v>2530</v>
      </c>
      <c r="P89" s="60">
        <f>Table224578910112345678910111213141516171819202122232425262728329[[#This Row],[PEMBULATAN]]*O89</f>
        <v>35420</v>
      </c>
      <c r="Q89" s="124"/>
    </row>
    <row r="90" spans="1:17" ht="26.25" customHeight="1" x14ac:dyDescent="0.2">
      <c r="A90" s="13"/>
      <c r="B90" s="70"/>
      <c r="C90" s="68" t="s">
        <v>1102</v>
      </c>
      <c r="D90" s="73" t="s">
        <v>106</v>
      </c>
      <c r="E90" s="12">
        <v>44671</v>
      </c>
      <c r="F90" s="71" t="s">
        <v>107</v>
      </c>
      <c r="G90" s="12">
        <v>44676</v>
      </c>
      <c r="H90" s="72" t="s">
        <v>772</v>
      </c>
      <c r="I90" s="15">
        <v>50</v>
      </c>
      <c r="J90" s="15">
        <v>33</v>
      </c>
      <c r="K90" s="15">
        <v>27</v>
      </c>
      <c r="L90" s="15">
        <v>7</v>
      </c>
      <c r="M90" s="76">
        <v>11.137499999999999</v>
      </c>
      <c r="N90" s="92">
        <v>11.137499999999999</v>
      </c>
      <c r="O90" s="59">
        <v>2530</v>
      </c>
      <c r="P90" s="60">
        <f>Table224578910112345678910111213141516171819202122232425262728329[[#This Row],[PEMBULATAN]]*O90</f>
        <v>28177.875</v>
      </c>
      <c r="Q90" s="124"/>
    </row>
    <row r="91" spans="1:17" ht="26.25" customHeight="1" x14ac:dyDescent="0.2">
      <c r="A91" s="13"/>
      <c r="B91" s="70"/>
      <c r="C91" s="68" t="s">
        <v>1103</v>
      </c>
      <c r="D91" s="73" t="s">
        <v>106</v>
      </c>
      <c r="E91" s="12">
        <v>44671</v>
      </c>
      <c r="F91" s="71" t="s">
        <v>107</v>
      </c>
      <c r="G91" s="12">
        <v>44676</v>
      </c>
      <c r="H91" s="72" t="s">
        <v>772</v>
      </c>
      <c r="I91" s="15">
        <v>50</v>
      </c>
      <c r="J91" s="15">
        <v>42</v>
      </c>
      <c r="K91" s="15">
        <v>23</v>
      </c>
      <c r="L91" s="15">
        <v>10</v>
      </c>
      <c r="M91" s="76">
        <v>12.074999999999999</v>
      </c>
      <c r="N91" s="92">
        <v>12.074999999999999</v>
      </c>
      <c r="O91" s="59">
        <v>2530</v>
      </c>
      <c r="P91" s="60">
        <f>Table224578910112345678910111213141516171819202122232425262728329[[#This Row],[PEMBULATAN]]*O91</f>
        <v>30549.75</v>
      </c>
      <c r="Q91" s="124"/>
    </row>
    <row r="92" spans="1:17" ht="26.25" customHeight="1" x14ac:dyDescent="0.2">
      <c r="A92" s="13"/>
      <c r="B92" s="70"/>
      <c r="C92" s="68" t="s">
        <v>1104</v>
      </c>
      <c r="D92" s="73" t="s">
        <v>106</v>
      </c>
      <c r="E92" s="12">
        <v>44671</v>
      </c>
      <c r="F92" s="71" t="s">
        <v>107</v>
      </c>
      <c r="G92" s="12">
        <v>44676</v>
      </c>
      <c r="H92" s="72" t="s">
        <v>772</v>
      </c>
      <c r="I92" s="15">
        <v>52</v>
      </c>
      <c r="J92" s="15">
        <v>42</v>
      </c>
      <c r="K92" s="15">
        <v>22</v>
      </c>
      <c r="L92" s="15">
        <v>9</v>
      </c>
      <c r="M92" s="76">
        <v>12.012</v>
      </c>
      <c r="N92" s="92">
        <v>12.012</v>
      </c>
      <c r="O92" s="59">
        <v>2530</v>
      </c>
      <c r="P92" s="60">
        <f>Table224578910112345678910111213141516171819202122232425262728329[[#This Row],[PEMBULATAN]]*O92</f>
        <v>30390.36</v>
      </c>
      <c r="Q92" s="124"/>
    </row>
    <row r="93" spans="1:17" ht="26.25" customHeight="1" x14ac:dyDescent="0.2">
      <c r="A93" s="13"/>
      <c r="B93" s="70"/>
      <c r="C93" s="68" t="s">
        <v>1105</v>
      </c>
      <c r="D93" s="73" t="s">
        <v>106</v>
      </c>
      <c r="E93" s="12">
        <v>44671</v>
      </c>
      <c r="F93" s="71" t="s">
        <v>107</v>
      </c>
      <c r="G93" s="12">
        <v>44676</v>
      </c>
      <c r="H93" s="72" t="s">
        <v>772</v>
      </c>
      <c r="I93" s="15">
        <v>45</v>
      </c>
      <c r="J93" s="15">
        <v>32</v>
      </c>
      <c r="K93" s="15">
        <v>12</v>
      </c>
      <c r="L93" s="15">
        <v>12</v>
      </c>
      <c r="M93" s="76">
        <v>4.32</v>
      </c>
      <c r="N93" s="67">
        <v>12</v>
      </c>
      <c r="O93" s="59">
        <v>2530</v>
      </c>
      <c r="P93" s="60">
        <f>Table224578910112345678910111213141516171819202122232425262728329[[#This Row],[PEMBULATAN]]*O93</f>
        <v>30360</v>
      </c>
      <c r="Q93" s="125"/>
    </row>
    <row r="94" spans="1:17" ht="22.5" customHeight="1" x14ac:dyDescent="0.2">
      <c r="A94" s="118" t="s">
        <v>30</v>
      </c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20"/>
      <c r="M94" s="74">
        <f>SUBTOTAL(109,Table224578910112345678910111213141516171819202122232425262728329[KG VOLUME])</f>
        <v>2022.9817500000001</v>
      </c>
      <c r="N94" s="63">
        <f>SUM(N3:N93)</f>
        <v>2080.8492500000002</v>
      </c>
      <c r="O94" s="121">
        <f>SUM(P3:P93)</f>
        <v>5264548.6024999991</v>
      </c>
      <c r="P94" s="122"/>
    </row>
    <row r="95" spans="1:17" ht="18" customHeight="1" x14ac:dyDescent="0.2">
      <c r="A95" s="81"/>
      <c r="B95" s="53" t="s">
        <v>41</v>
      </c>
      <c r="C95" s="52"/>
      <c r="D95" s="54" t="s">
        <v>42</v>
      </c>
      <c r="E95" s="81"/>
      <c r="F95" s="81"/>
      <c r="G95" s="81"/>
      <c r="H95" s="81"/>
      <c r="I95" s="81"/>
      <c r="J95" s="81"/>
      <c r="K95" s="81"/>
      <c r="L95" s="81"/>
      <c r="M95" s="82"/>
      <c r="N95" s="83" t="s">
        <v>50</v>
      </c>
      <c r="O95" s="84"/>
      <c r="P95" s="84">
        <f>O94*10%</f>
        <v>526454.86024999991</v>
      </c>
    </row>
    <row r="96" spans="1:17" ht="18" customHeight="1" thickBot="1" x14ac:dyDescent="0.25">
      <c r="A96" s="81"/>
      <c r="B96" s="53"/>
      <c r="C96" s="52"/>
      <c r="D96" s="54"/>
      <c r="E96" s="81"/>
      <c r="F96" s="81"/>
      <c r="G96" s="81"/>
      <c r="H96" s="81"/>
      <c r="I96" s="81"/>
      <c r="J96" s="81"/>
      <c r="K96" s="81"/>
      <c r="L96" s="81"/>
      <c r="M96" s="82"/>
      <c r="N96" s="85" t="s">
        <v>51</v>
      </c>
      <c r="O96" s="86"/>
      <c r="P96" s="86">
        <f>O94-P95</f>
        <v>4738093.7422499992</v>
      </c>
    </row>
    <row r="97" spans="1:16" ht="18" customHeight="1" x14ac:dyDescent="0.2">
      <c r="A97" s="10"/>
      <c r="H97" s="58"/>
      <c r="N97" s="57" t="s">
        <v>56</v>
      </c>
      <c r="P97" s="64">
        <f>P96*1.1%</f>
        <v>52119.031164749998</v>
      </c>
    </row>
    <row r="98" spans="1:16" ht="18" customHeight="1" thickBot="1" x14ac:dyDescent="0.25">
      <c r="A98" s="10"/>
      <c r="H98" s="58"/>
      <c r="N98" s="57" t="s">
        <v>52</v>
      </c>
      <c r="P98" s="66">
        <f>P96*2%</f>
        <v>94761.874844999984</v>
      </c>
    </row>
    <row r="99" spans="1:16" ht="18" customHeight="1" x14ac:dyDescent="0.2">
      <c r="A99" s="10"/>
      <c r="H99" s="58"/>
      <c r="N99" s="61" t="s">
        <v>31</v>
      </c>
      <c r="O99" s="62"/>
      <c r="P99" s="65">
        <f>P96+P97-P98</f>
        <v>4695450.8985697497</v>
      </c>
    </row>
    <row r="101" spans="1:16" x14ac:dyDescent="0.2">
      <c r="A101" s="10"/>
      <c r="H101" s="58"/>
      <c r="P101" s="66"/>
    </row>
    <row r="102" spans="1:16" x14ac:dyDescent="0.2">
      <c r="A102" s="10"/>
      <c r="H102" s="58"/>
      <c r="O102" s="55"/>
      <c r="P102" s="66"/>
    </row>
    <row r="103" spans="1:16" s="3" customFormat="1" x14ac:dyDescent="0.25">
      <c r="A103" s="10"/>
      <c r="B103" s="2"/>
      <c r="C103" s="2"/>
      <c r="E103" s="11"/>
      <c r="H103" s="58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58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58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58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58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58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58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58"/>
      <c r="N110" s="14"/>
      <c r="O110" s="14"/>
      <c r="P110" s="14"/>
    </row>
    <row r="111" spans="1:16" s="3" customFormat="1" x14ac:dyDescent="0.25">
      <c r="A111" s="10"/>
      <c r="B111" s="2"/>
      <c r="C111" s="2"/>
      <c r="E111" s="11"/>
      <c r="H111" s="58"/>
      <c r="N111" s="14"/>
      <c r="O111" s="14"/>
      <c r="P111" s="14"/>
    </row>
    <row r="112" spans="1:16" s="3" customFormat="1" x14ac:dyDescent="0.25">
      <c r="A112" s="10"/>
      <c r="B112" s="2"/>
      <c r="C112" s="2"/>
      <c r="E112" s="11"/>
      <c r="H112" s="58"/>
      <c r="N112" s="14"/>
      <c r="O112" s="14"/>
      <c r="P112" s="14"/>
    </row>
    <row r="113" spans="1:16" s="3" customFormat="1" x14ac:dyDescent="0.25">
      <c r="A113" s="10"/>
      <c r="B113" s="2"/>
      <c r="C113" s="2"/>
      <c r="E113" s="11"/>
      <c r="H113" s="58"/>
      <c r="N113" s="14"/>
      <c r="O113" s="14"/>
      <c r="P113" s="14"/>
    </row>
    <row r="114" spans="1:16" s="3" customFormat="1" x14ac:dyDescent="0.25">
      <c r="A114" s="10"/>
      <c r="B114" s="2"/>
      <c r="C114" s="2"/>
      <c r="E114" s="11"/>
      <c r="H114" s="58"/>
      <c r="N114" s="14"/>
      <c r="O114" s="14"/>
      <c r="P114" s="14"/>
    </row>
  </sheetData>
  <mergeCells count="3">
    <mergeCell ref="A94:L94"/>
    <mergeCell ref="O94:P94"/>
    <mergeCell ref="Q3:Q93"/>
  </mergeCells>
  <conditionalFormatting sqref="B3:B93">
    <cfRule type="duplicateValues" dxfId="22" priority="9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FF00"/>
  </sheetPr>
  <dimension ref="A1:S52"/>
  <sheetViews>
    <sheetView tabSelected="1"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S27" sqref="S27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7.42578125" style="3" customWidth="1"/>
    <col min="5" max="5" width="7.5703125" style="11" customWidth="1"/>
    <col min="6" max="6" width="8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404996</v>
      </c>
      <c r="B3" s="69" t="s">
        <v>1106</v>
      </c>
      <c r="C3" s="8" t="s">
        <v>1107</v>
      </c>
      <c r="D3" s="71" t="s">
        <v>106</v>
      </c>
      <c r="E3" s="12">
        <v>44671</v>
      </c>
      <c r="F3" s="71" t="s">
        <v>107</v>
      </c>
      <c r="G3" s="12">
        <v>44676</v>
      </c>
      <c r="H3" s="9" t="s">
        <v>772</v>
      </c>
      <c r="I3" s="1">
        <v>25</v>
      </c>
      <c r="J3" s="1">
        <v>25</v>
      </c>
      <c r="K3" s="1">
        <v>48</v>
      </c>
      <c r="L3" s="1">
        <v>1</v>
      </c>
      <c r="M3" s="75">
        <v>7.5</v>
      </c>
      <c r="N3" s="7">
        <v>8</v>
      </c>
      <c r="O3" s="59">
        <v>2530</v>
      </c>
      <c r="P3" s="60">
        <f>Table22457891011234567891011121314151617181920212223242526272832945[[#This Row],[PEMBULATAN]]*O3</f>
        <v>20240</v>
      </c>
      <c r="Q3" s="123">
        <v>29</v>
      </c>
    </row>
    <row r="4" spans="1:17" ht="26.25" customHeight="1" x14ac:dyDescent="0.2">
      <c r="A4" s="13"/>
      <c r="B4" s="70"/>
      <c r="C4" s="68" t="s">
        <v>1108</v>
      </c>
      <c r="D4" s="73" t="s">
        <v>106</v>
      </c>
      <c r="E4" s="12">
        <v>44671</v>
      </c>
      <c r="F4" s="71" t="s">
        <v>107</v>
      </c>
      <c r="G4" s="12">
        <v>44676</v>
      </c>
      <c r="H4" s="72" t="s">
        <v>772</v>
      </c>
      <c r="I4" s="15">
        <v>25</v>
      </c>
      <c r="J4" s="15">
        <v>25</v>
      </c>
      <c r="K4" s="15">
        <v>48</v>
      </c>
      <c r="L4" s="15">
        <v>1</v>
      </c>
      <c r="M4" s="76">
        <v>7.5</v>
      </c>
      <c r="N4" s="67">
        <v>8</v>
      </c>
      <c r="O4" s="59">
        <v>2530</v>
      </c>
      <c r="P4" s="60">
        <f>Table22457891011234567891011121314151617181920212223242526272832945[[#This Row],[PEMBULATAN]]*O4</f>
        <v>20240</v>
      </c>
      <c r="Q4" s="124"/>
    </row>
    <row r="5" spans="1:17" ht="26.25" customHeight="1" x14ac:dyDescent="0.2">
      <c r="A5" s="13"/>
      <c r="B5" s="70"/>
      <c r="C5" s="68" t="s">
        <v>1109</v>
      </c>
      <c r="D5" s="73" t="s">
        <v>106</v>
      </c>
      <c r="E5" s="12">
        <v>44671</v>
      </c>
      <c r="F5" s="71" t="s">
        <v>107</v>
      </c>
      <c r="G5" s="12">
        <v>44676</v>
      </c>
      <c r="H5" s="72" t="s">
        <v>772</v>
      </c>
      <c r="I5" s="15">
        <v>80</v>
      </c>
      <c r="J5" s="15">
        <v>60</v>
      </c>
      <c r="K5" s="15">
        <v>23</v>
      </c>
      <c r="L5" s="15">
        <v>17</v>
      </c>
      <c r="M5" s="76">
        <v>27.6</v>
      </c>
      <c r="N5" s="67">
        <v>28</v>
      </c>
      <c r="O5" s="59">
        <v>2530</v>
      </c>
      <c r="P5" s="60">
        <f>Table22457891011234567891011121314151617181920212223242526272832945[[#This Row],[PEMBULATAN]]*O5</f>
        <v>70840</v>
      </c>
      <c r="Q5" s="124"/>
    </row>
    <row r="6" spans="1:17" ht="26.25" customHeight="1" x14ac:dyDescent="0.2">
      <c r="A6" s="13"/>
      <c r="B6" s="70"/>
      <c r="C6" s="68" t="s">
        <v>1110</v>
      </c>
      <c r="D6" s="73" t="s">
        <v>106</v>
      </c>
      <c r="E6" s="12">
        <v>44671</v>
      </c>
      <c r="F6" s="71" t="s">
        <v>107</v>
      </c>
      <c r="G6" s="12">
        <v>44676</v>
      </c>
      <c r="H6" s="72" t="s">
        <v>772</v>
      </c>
      <c r="I6" s="15">
        <v>50</v>
      </c>
      <c r="J6" s="15">
        <v>34</v>
      </c>
      <c r="K6" s="15">
        <v>37</v>
      </c>
      <c r="L6" s="15">
        <v>5</v>
      </c>
      <c r="M6" s="76">
        <v>15.725</v>
      </c>
      <c r="N6" s="92">
        <v>16</v>
      </c>
      <c r="O6" s="59">
        <v>2530</v>
      </c>
      <c r="P6" s="60">
        <f>Table22457891011234567891011121314151617181920212223242526272832945[[#This Row],[PEMBULATAN]]*O6</f>
        <v>40480</v>
      </c>
      <c r="Q6" s="124"/>
    </row>
    <row r="7" spans="1:17" ht="26.25" customHeight="1" x14ac:dyDescent="0.2">
      <c r="A7" s="13"/>
      <c r="B7" s="70"/>
      <c r="C7" s="68" t="s">
        <v>1111</v>
      </c>
      <c r="D7" s="73" t="s">
        <v>106</v>
      </c>
      <c r="E7" s="12">
        <v>44671</v>
      </c>
      <c r="F7" s="71" t="s">
        <v>107</v>
      </c>
      <c r="G7" s="12">
        <v>44676</v>
      </c>
      <c r="H7" s="72" t="s">
        <v>772</v>
      </c>
      <c r="I7" s="15">
        <v>46</v>
      </c>
      <c r="J7" s="15">
        <v>30</v>
      </c>
      <c r="K7" s="15">
        <v>18</v>
      </c>
      <c r="L7" s="15">
        <v>5</v>
      </c>
      <c r="M7" s="76">
        <v>6.21</v>
      </c>
      <c r="N7" s="92">
        <v>6.21</v>
      </c>
      <c r="O7" s="59">
        <v>2530</v>
      </c>
      <c r="P7" s="60">
        <f>Table22457891011234567891011121314151617181920212223242526272832945[[#This Row],[PEMBULATAN]]*O7</f>
        <v>15711.3</v>
      </c>
      <c r="Q7" s="124"/>
    </row>
    <row r="8" spans="1:17" ht="26.25" customHeight="1" x14ac:dyDescent="0.2">
      <c r="A8" s="13"/>
      <c r="B8" s="70"/>
      <c r="C8" s="68" t="s">
        <v>1112</v>
      </c>
      <c r="D8" s="73" t="s">
        <v>106</v>
      </c>
      <c r="E8" s="12">
        <v>44671</v>
      </c>
      <c r="F8" s="71" t="s">
        <v>107</v>
      </c>
      <c r="G8" s="12">
        <v>44676</v>
      </c>
      <c r="H8" s="72" t="s">
        <v>772</v>
      </c>
      <c r="I8" s="15">
        <v>36</v>
      </c>
      <c r="J8" s="15">
        <v>26</v>
      </c>
      <c r="K8" s="15">
        <v>21</v>
      </c>
      <c r="L8" s="15">
        <v>1</v>
      </c>
      <c r="M8" s="76">
        <v>4.9139999999999997</v>
      </c>
      <c r="N8" s="92">
        <v>5</v>
      </c>
      <c r="O8" s="59">
        <v>2530</v>
      </c>
      <c r="P8" s="60">
        <f>Table22457891011234567891011121314151617181920212223242526272832945[[#This Row],[PEMBULATAN]]*O8</f>
        <v>12650</v>
      </c>
      <c r="Q8" s="124"/>
    </row>
    <row r="9" spans="1:17" ht="26.25" customHeight="1" x14ac:dyDescent="0.2">
      <c r="A9" s="13"/>
      <c r="B9" s="70"/>
      <c r="C9" s="68" t="s">
        <v>1113</v>
      </c>
      <c r="D9" s="73" t="s">
        <v>106</v>
      </c>
      <c r="E9" s="12">
        <v>44671</v>
      </c>
      <c r="F9" s="71" t="s">
        <v>107</v>
      </c>
      <c r="G9" s="12">
        <v>44676</v>
      </c>
      <c r="H9" s="72" t="s">
        <v>772</v>
      </c>
      <c r="I9" s="15">
        <v>70</v>
      </c>
      <c r="J9" s="15">
        <v>21</v>
      </c>
      <c r="K9" s="15">
        <v>21</v>
      </c>
      <c r="L9" s="15">
        <v>1</v>
      </c>
      <c r="M9" s="76">
        <v>7.7175000000000002</v>
      </c>
      <c r="N9" s="92">
        <v>8</v>
      </c>
      <c r="O9" s="59">
        <v>2530</v>
      </c>
      <c r="P9" s="60">
        <f>Table22457891011234567891011121314151617181920212223242526272832945[[#This Row],[PEMBULATAN]]*O9</f>
        <v>20240</v>
      </c>
      <c r="Q9" s="124"/>
    </row>
    <row r="10" spans="1:17" ht="26.25" customHeight="1" x14ac:dyDescent="0.2">
      <c r="A10" s="13"/>
      <c r="B10" s="70"/>
      <c r="C10" s="68" t="s">
        <v>1114</v>
      </c>
      <c r="D10" s="73" t="s">
        <v>106</v>
      </c>
      <c r="E10" s="12">
        <v>44671</v>
      </c>
      <c r="F10" s="71" t="s">
        <v>107</v>
      </c>
      <c r="G10" s="12">
        <v>44676</v>
      </c>
      <c r="H10" s="72" t="s">
        <v>772</v>
      </c>
      <c r="I10" s="15">
        <v>46</v>
      </c>
      <c r="J10" s="15">
        <v>32</v>
      </c>
      <c r="K10" s="15">
        <v>34</v>
      </c>
      <c r="L10" s="15">
        <v>30</v>
      </c>
      <c r="M10" s="76">
        <v>12.512</v>
      </c>
      <c r="N10" s="92">
        <v>30</v>
      </c>
      <c r="O10" s="59">
        <v>2530</v>
      </c>
      <c r="P10" s="60">
        <f>Table22457891011234567891011121314151617181920212223242526272832945[[#This Row],[PEMBULATAN]]*O10</f>
        <v>75900</v>
      </c>
      <c r="Q10" s="124"/>
    </row>
    <row r="11" spans="1:17" ht="26.25" customHeight="1" x14ac:dyDescent="0.2">
      <c r="A11" s="13"/>
      <c r="B11" s="70"/>
      <c r="C11" s="68" t="s">
        <v>1115</v>
      </c>
      <c r="D11" s="73" t="s">
        <v>106</v>
      </c>
      <c r="E11" s="12">
        <v>44671</v>
      </c>
      <c r="F11" s="71" t="s">
        <v>107</v>
      </c>
      <c r="G11" s="12">
        <v>44676</v>
      </c>
      <c r="H11" s="72" t="s">
        <v>772</v>
      </c>
      <c r="I11" s="15">
        <v>95</v>
      </c>
      <c r="J11" s="15">
        <v>38</v>
      </c>
      <c r="K11" s="15">
        <v>10</v>
      </c>
      <c r="L11" s="15">
        <v>5</v>
      </c>
      <c r="M11" s="76">
        <v>9.0250000000000004</v>
      </c>
      <c r="N11" s="92">
        <v>9.0250000000000004</v>
      </c>
      <c r="O11" s="59">
        <v>2530</v>
      </c>
      <c r="P11" s="60">
        <f>Table22457891011234567891011121314151617181920212223242526272832945[[#This Row],[PEMBULATAN]]*O11</f>
        <v>22833.25</v>
      </c>
      <c r="Q11" s="124"/>
    </row>
    <row r="12" spans="1:17" ht="26.25" customHeight="1" x14ac:dyDescent="0.2">
      <c r="A12" s="13"/>
      <c r="B12" s="70"/>
      <c r="C12" s="68" t="s">
        <v>1116</v>
      </c>
      <c r="D12" s="73" t="s">
        <v>106</v>
      </c>
      <c r="E12" s="12">
        <v>44671</v>
      </c>
      <c r="F12" s="71" t="s">
        <v>107</v>
      </c>
      <c r="G12" s="12">
        <v>44676</v>
      </c>
      <c r="H12" s="72" t="s">
        <v>772</v>
      </c>
      <c r="I12" s="15">
        <v>78</v>
      </c>
      <c r="J12" s="15">
        <v>61</v>
      </c>
      <c r="K12" s="15">
        <v>28</v>
      </c>
      <c r="L12" s="15">
        <v>26</v>
      </c>
      <c r="M12" s="76">
        <v>33.305999999999997</v>
      </c>
      <c r="N12" s="92">
        <v>34</v>
      </c>
      <c r="O12" s="59">
        <v>2530</v>
      </c>
      <c r="P12" s="60">
        <f>Table22457891011234567891011121314151617181920212223242526272832945[[#This Row],[PEMBULATAN]]*O12</f>
        <v>86020</v>
      </c>
      <c r="Q12" s="124"/>
    </row>
    <row r="13" spans="1:17" ht="26.25" customHeight="1" x14ac:dyDescent="0.2">
      <c r="A13" s="13"/>
      <c r="B13" s="70"/>
      <c r="C13" s="68" t="s">
        <v>1117</v>
      </c>
      <c r="D13" s="73" t="s">
        <v>106</v>
      </c>
      <c r="E13" s="12">
        <v>44671</v>
      </c>
      <c r="F13" s="71" t="s">
        <v>107</v>
      </c>
      <c r="G13" s="12">
        <v>44676</v>
      </c>
      <c r="H13" s="72" t="s">
        <v>772</v>
      </c>
      <c r="I13" s="15">
        <v>70</v>
      </c>
      <c r="J13" s="15">
        <v>55</v>
      </c>
      <c r="K13" s="15">
        <v>15</v>
      </c>
      <c r="L13" s="15">
        <v>10</v>
      </c>
      <c r="M13" s="76">
        <v>14.4375</v>
      </c>
      <c r="N13" s="92">
        <v>15</v>
      </c>
      <c r="O13" s="59">
        <v>2530</v>
      </c>
      <c r="P13" s="60">
        <f>Table22457891011234567891011121314151617181920212223242526272832945[[#This Row],[PEMBULATAN]]*O13</f>
        <v>37950</v>
      </c>
      <c r="Q13" s="124"/>
    </row>
    <row r="14" spans="1:17" ht="26.25" customHeight="1" x14ac:dyDescent="0.2">
      <c r="A14" s="13"/>
      <c r="B14" s="70"/>
      <c r="C14" s="68" t="s">
        <v>1118</v>
      </c>
      <c r="D14" s="73" t="s">
        <v>106</v>
      </c>
      <c r="E14" s="12">
        <v>44671</v>
      </c>
      <c r="F14" s="71" t="s">
        <v>107</v>
      </c>
      <c r="G14" s="12">
        <v>44676</v>
      </c>
      <c r="H14" s="72" t="s">
        <v>772</v>
      </c>
      <c r="I14" s="15">
        <v>108</v>
      </c>
      <c r="J14" s="15">
        <v>65</v>
      </c>
      <c r="K14" s="15">
        <v>30</v>
      </c>
      <c r="L14" s="15">
        <v>29</v>
      </c>
      <c r="M14" s="76">
        <v>52.65</v>
      </c>
      <c r="N14" s="92">
        <v>53</v>
      </c>
      <c r="O14" s="59">
        <v>2530</v>
      </c>
      <c r="P14" s="60">
        <f>Table22457891011234567891011121314151617181920212223242526272832945[[#This Row],[PEMBULATAN]]*O14</f>
        <v>134090</v>
      </c>
      <c r="Q14" s="124"/>
    </row>
    <row r="15" spans="1:17" ht="26.25" customHeight="1" x14ac:dyDescent="0.2">
      <c r="A15" s="13"/>
      <c r="B15" s="70"/>
      <c r="C15" s="68" t="s">
        <v>1119</v>
      </c>
      <c r="D15" s="73" t="s">
        <v>106</v>
      </c>
      <c r="E15" s="12">
        <v>44671</v>
      </c>
      <c r="F15" s="71" t="s">
        <v>107</v>
      </c>
      <c r="G15" s="12">
        <v>44676</v>
      </c>
      <c r="H15" s="72" t="s">
        <v>772</v>
      </c>
      <c r="I15" s="15">
        <v>81</v>
      </c>
      <c r="J15" s="15">
        <v>48</v>
      </c>
      <c r="K15" s="15">
        <v>13</v>
      </c>
      <c r="L15" s="15">
        <v>8</v>
      </c>
      <c r="M15" s="76">
        <v>12.635999999999999</v>
      </c>
      <c r="N15" s="92">
        <v>13</v>
      </c>
      <c r="O15" s="59">
        <v>2530</v>
      </c>
      <c r="P15" s="60">
        <f>Table22457891011234567891011121314151617181920212223242526272832945[[#This Row],[PEMBULATAN]]*O15</f>
        <v>32890</v>
      </c>
      <c r="Q15" s="124"/>
    </row>
    <row r="16" spans="1:17" ht="26.25" customHeight="1" x14ac:dyDescent="0.2">
      <c r="A16" s="13"/>
      <c r="B16" s="70"/>
      <c r="C16" s="68" t="s">
        <v>1120</v>
      </c>
      <c r="D16" s="73" t="s">
        <v>106</v>
      </c>
      <c r="E16" s="12">
        <v>44671</v>
      </c>
      <c r="F16" s="71" t="s">
        <v>107</v>
      </c>
      <c r="G16" s="12">
        <v>44676</v>
      </c>
      <c r="H16" s="72" t="s">
        <v>772</v>
      </c>
      <c r="I16" s="15">
        <v>55</v>
      </c>
      <c r="J16" s="15">
        <v>51</v>
      </c>
      <c r="K16" s="15">
        <v>12</v>
      </c>
      <c r="L16" s="15">
        <v>9</v>
      </c>
      <c r="M16" s="76">
        <v>8.4149999999999991</v>
      </c>
      <c r="N16" s="92">
        <v>9</v>
      </c>
      <c r="O16" s="59">
        <v>2530</v>
      </c>
      <c r="P16" s="60">
        <f>Table22457891011234567891011121314151617181920212223242526272832945[[#This Row],[PEMBULATAN]]*O16</f>
        <v>22770</v>
      </c>
      <c r="Q16" s="124"/>
    </row>
    <row r="17" spans="1:19" ht="26.25" customHeight="1" x14ac:dyDescent="0.2">
      <c r="A17" s="13"/>
      <c r="B17" s="70"/>
      <c r="C17" s="68" t="s">
        <v>1121</v>
      </c>
      <c r="D17" s="73" t="s">
        <v>106</v>
      </c>
      <c r="E17" s="12">
        <v>44671</v>
      </c>
      <c r="F17" s="71" t="s">
        <v>107</v>
      </c>
      <c r="G17" s="12">
        <v>44676</v>
      </c>
      <c r="H17" s="72" t="s">
        <v>772</v>
      </c>
      <c r="I17" s="15">
        <v>41</v>
      </c>
      <c r="J17" s="15">
        <v>33</v>
      </c>
      <c r="K17" s="15">
        <v>26</v>
      </c>
      <c r="L17" s="15">
        <v>9</v>
      </c>
      <c r="M17" s="76">
        <v>8.7944999999999993</v>
      </c>
      <c r="N17" s="92">
        <v>9</v>
      </c>
      <c r="O17" s="59">
        <v>2530</v>
      </c>
      <c r="P17" s="60">
        <f>Table22457891011234567891011121314151617181920212223242526272832945[[#This Row],[PEMBULATAN]]*O17</f>
        <v>22770</v>
      </c>
      <c r="Q17" s="124"/>
    </row>
    <row r="18" spans="1:19" ht="26.25" customHeight="1" x14ac:dyDescent="0.2">
      <c r="A18" s="13"/>
      <c r="B18" s="70"/>
      <c r="C18" s="68" t="s">
        <v>1122</v>
      </c>
      <c r="D18" s="73" t="s">
        <v>106</v>
      </c>
      <c r="E18" s="12">
        <v>44671</v>
      </c>
      <c r="F18" s="71" t="s">
        <v>107</v>
      </c>
      <c r="G18" s="12">
        <v>44676</v>
      </c>
      <c r="H18" s="72" t="s">
        <v>772</v>
      </c>
      <c r="I18" s="15">
        <v>55</v>
      </c>
      <c r="J18" s="15">
        <v>55</v>
      </c>
      <c r="K18" s="15">
        <v>15</v>
      </c>
      <c r="L18" s="15">
        <v>7</v>
      </c>
      <c r="M18" s="76">
        <v>11.34375</v>
      </c>
      <c r="N18" s="92">
        <v>12</v>
      </c>
      <c r="O18" s="59">
        <v>2530</v>
      </c>
      <c r="P18" s="60">
        <f>Table22457891011234567891011121314151617181920212223242526272832945[[#This Row],[PEMBULATAN]]*O18</f>
        <v>30360</v>
      </c>
      <c r="Q18" s="124"/>
    </row>
    <row r="19" spans="1:19" ht="26.25" customHeight="1" x14ac:dyDescent="0.2">
      <c r="A19" s="13"/>
      <c r="B19" s="70"/>
      <c r="C19" s="68" t="s">
        <v>1123</v>
      </c>
      <c r="D19" s="73" t="s">
        <v>106</v>
      </c>
      <c r="E19" s="12">
        <v>44671</v>
      </c>
      <c r="F19" s="71" t="s">
        <v>107</v>
      </c>
      <c r="G19" s="12">
        <v>44676</v>
      </c>
      <c r="H19" s="72" t="s">
        <v>772</v>
      </c>
      <c r="I19" s="15">
        <v>85</v>
      </c>
      <c r="J19" s="15">
        <v>61</v>
      </c>
      <c r="K19" s="15">
        <v>26</v>
      </c>
      <c r="L19" s="15">
        <v>23</v>
      </c>
      <c r="M19" s="76">
        <v>33.702500000000001</v>
      </c>
      <c r="N19" s="92">
        <v>34</v>
      </c>
      <c r="O19" s="59">
        <v>2530</v>
      </c>
      <c r="P19" s="60">
        <f>Table22457891011234567891011121314151617181920212223242526272832945[[#This Row],[PEMBULATAN]]*O19</f>
        <v>86020</v>
      </c>
      <c r="Q19" s="124"/>
    </row>
    <row r="20" spans="1:19" ht="26.25" customHeight="1" x14ac:dyDescent="0.2">
      <c r="A20" s="13"/>
      <c r="B20" s="70"/>
      <c r="C20" s="68" t="s">
        <v>1124</v>
      </c>
      <c r="D20" s="73" t="s">
        <v>106</v>
      </c>
      <c r="E20" s="12">
        <v>44671</v>
      </c>
      <c r="F20" s="71" t="s">
        <v>107</v>
      </c>
      <c r="G20" s="12">
        <v>44676</v>
      </c>
      <c r="H20" s="72" t="s">
        <v>772</v>
      </c>
      <c r="I20" s="15">
        <v>50</v>
      </c>
      <c r="J20" s="15">
        <v>58</v>
      </c>
      <c r="K20" s="15">
        <v>20</v>
      </c>
      <c r="L20" s="15">
        <v>6</v>
      </c>
      <c r="M20" s="76">
        <v>14.5</v>
      </c>
      <c r="N20" s="92">
        <v>15</v>
      </c>
      <c r="O20" s="59">
        <v>2530</v>
      </c>
      <c r="P20" s="60">
        <f>Table22457891011234567891011121314151617181920212223242526272832945[[#This Row],[PEMBULATAN]]*O20</f>
        <v>37950</v>
      </c>
      <c r="Q20" s="124"/>
    </row>
    <row r="21" spans="1:19" ht="26.25" customHeight="1" x14ac:dyDescent="0.2">
      <c r="A21" s="13"/>
      <c r="B21" s="70"/>
      <c r="C21" s="68" t="s">
        <v>1125</v>
      </c>
      <c r="D21" s="73" t="s">
        <v>106</v>
      </c>
      <c r="E21" s="12">
        <v>44671</v>
      </c>
      <c r="F21" s="71" t="s">
        <v>107</v>
      </c>
      <c r="G21" s="12">
        <v>44676</v>
      </c>
      <c r="H21" s="72" t="s">
        <v>772</v>
      </c>
      <c r="I21" s="15">
        <v>101</v>
      </c>
      <c r="J21" s="15">
        <v>21</v>
      </c>
      <c r="K21" s="15">
        <v>20</v>
      </c>
      <c r="L21" s="15">
        <v>8</v>
      </c>
      <c r="M21" s="76">
        <v>10.605</v>
      </c>
      <c r="N21" s="92">
        <v>11</v>
      </c>
      <c r="O21" s="59">
        <v>2530</v>
      </c>
      <c r="P21" s="60">
        <f>Table22457891011234567891011121314151617181920212223242526272832945[[#This Row],[PEMBULATAN]]*O21</f>
        <v>27830</v>
      </c>
      <c r="Q21" s="124"/>
    </row>
    <row r="22" spans="1:19" ht="26.25" customHeight="1" x14ac:dyDescent="0.2">
      <c r="A22" s="13"/>
      <c r="B22" s="70"/>
      <c r="C22" s="68" t="s">
        <v>1126</v>
      </c>
      <c r="D22" s="73" t="s">
        <v>106</v>
      </c>
      <c r="E22" s="12">
        <v>44671</v>
      </c>
      <c r="F22" s="71" t="s">
        <v>107</v>
      </c>
      <c r="G22" s="12">
        <v>44676</v>
      </c>
      <c r="H22" s="72" t="s">
        <v>772</v>
      </c>
      <c r="I22" s="15">
        <v>50</v>
      </c>
      <c r="J22" s="15">
        <v>23</v>
      </c>
      <c r="K22" s="15">
        <v>25</v>
      </c>
      <c r="L22" s="15">
        <v>2</v>
      </c>
      <c r="M22" s="76">
        <v>7.1875</v>
      </c>
      <c r="N22" s="92">
        <v>7.1875</v>
      </c>
      <c r="O22" s="59">
        <v>2530</v>
      </c>
      <c r="P22" s="60">
        <f>Table22457891011234567891011121314151617181920212223242526272832945[[#This Row],[PEMBULATAN]]*O22</f>
        <v>18184.375</v>
      </c>
      <c r="Q22" s="124"/>
    </row>
    <row r="23" spans="1:19" ht="26.25" customHeight="1" x14ac:dyDescent="0.2">
      <c r="A23" s="13"/>
      <c r="B23" s="70"/>
      <c r="C23" s="68" t="s">
        <v>1127</v>
      </c>
      <c r="D23" s="73" t="s">
        <v>106</v>
      </c>
      <c r="E23" s="12">
        <v>44671</v>
      </c>
      <c r="F23" s="71" t="s">
        <v>107</v>
      </c>
      <c r="G23" s="12">
        <v>44676</v>
      </c>
      <c r="H23" s="72" t="s">
        <v>772</v>
      </c>
      <c r="I23" s="15">
        <v>86</v>
      </c>
      <c r="J23" s="15">
        <v>56</v>
      </c>
      <c r="K23" s="15">
        <v>25</v>
      </c>
      <c r="L23" s="15">
        <v>18</v>
      </c>
      <c r="M23" s="76">
        <v>30.1</v>
      </c>
      <c r="N23" s="92">
        <v>30.1</v>
      </c>
      <c r="O23" s="59">
        <v>2530</v>
      </c>
      <c r="P23" s="60">
        <f>Table22457891011234567891011121314151617181920212223242526272832945[[#This Row],[PEMBULATAN]]*O23</f>
        <v>76153</v>
      </c>
      <c r="Q23" s="124"/>
    </row>
    <row r="24" spans="1:19" ht="26.25" customHeight="1" x14ac:dyDescent="0.2">
      <c r="A24" s="13"/>
      <c r="B24" s="70"/>
      <c r="C24" s="68" t="s">
        <v>1128</v>
      </c>
      <c r="D24" s="73" t="s">
        <v>106</v>
      </c>
      <c r="E24" s="12">
        <v>44671</v>
      </c>
      <c r="F24" s="71" t="s">
        <v>107</v>
      </c>
      <c r="G24" s="12">
        <v>44676</v>
      </c>
      <c r="H24" s="72" t="s">
        <v>772</v>
      </c>
      <c r="I24" s="15">
        <v>26</v>
      </c>
      <c r="J24" s="15">
        <v>26</v>
      </c>
      <c r="K24" s="15">
        <v>22</v>
      </c>
      <c r="L24" s="15">
        <v>1</v>
      </c>
      <c r="M24" s="76">
        <v>3.718</v>
      </c>
      <c r="N24" s="92">
        <v>4</v>
      </c>
      <c r="O24" s="59">
        <v>2530</v>
      </c>
      <c r="P24" s="60">
        <f>Table22457891011234567891011121314151617181920212223242526272832945[[#This Row],[PEMBULATAN]]*O24</f>
        <v>10120</v>
      </c>
      <c r="Q24" s="124"/>
    </row>
    <row r="25" spans="1:19" ht="26.25" customHeight="1" x14ac:dyDescent="0.2">
      <c r="A25" s="13"/>
      <c r="B25" s="70"/>
      <c r="C25" s="68" t="s">
        <v>1129</v>
      </c>
      <c r="D25" s="73" t="s">
        <v>106</v>
      </c>
      <c r="E25" s="12">
        <v>44671</v>
      </c>
      <c r="F25" s="71" t="s">
        <v>107</v>
      </c>
      <c r="G25" s="12">
        <v>44676</v>
      </c>
      <c r="H25" s="72" t="s">
        <v>772</v>
      </c>
      <c r="I25" s="15">
        <v>32</v>
      </c>
      <c r="J25" s="15">
        <v>28</v>
      </c>
      <c r="K25" s="15">
        <v>17</v>
      </c>
      <c r="L25" s="15">
        <v>1</v>
      </c>
      <c r="M25" s="76">
        <v>3.8079999999999998</v>
      </c>
      <c r="N25" s="92">
        <v>4</v>
      </c>
      <c r="O25" s="59">
        <v>2530</v>
      </c>
      <c r="P25" s="60">
        <f>Table22457891011234567891011121314151617181920212223242526272832945[[#This Row],[PEMBULATAN]]*O25</f>
        <v>10120</v>
      </c>
      <c r="Q25" s="124"/>
    </row>
    <row r="26" spans="1:19" ht="26.25" customHeight="1" x14ac:dyDescent="0.2">
      <c r="A26" s="13"/>
      <c r="B26" s="70"/>
      <c r="C26" s="68" t="s">
        <v>1130</v>
      </c>
      <c r="D26" s="73" t="s">
        <v>106</v>
      </c>
      <c r="E26" s="12">
        <v>44671</v>
      </c>
      <c r="F26" s="71" t="s">
        <v>107</v>
      </c>
      <c r="G26" s="12">
        <v>44676</v>
      </c>
      <c r="H26" s="72" t="s">
        <v>772</v>
      </c>
      <c r="I26" s="15">
        <v>41</v>
      </c>
      <c r="J26" s="15">
        <v>36</v>
      </c>
      <c r="K26" s="15">
        <v>12</v>
      </c>
      <c r="L26" s="15">
        <v>4</v>
      </c>
      <c r="M26" s="76">
        <v>4.4279999999999999</v>
      </c>
      <c r="N26" s="92">
        <v>5</v>
      </c>
      <c r="O26" s="59">
        <v>2530</v>
      </c>
      <c r="P26" s="60">
        <f>Table22457891011234567891011121314151617181920212223242526272832945[[#This Row],[PEMBULATAN]]*O26</f>
        <v>12650</v>
      </c>
      <c r="Q26" s="124"/>
    </row>
    <row r="27" spans="1:19" ht="26.25" customHeight="1" x14ac:dyDescent="0.2">
      <c r="A27" s="13"/>
      <c r="B27" s="70"/>
      <c r="C27" s="68" t="s">
        <v>1131</v>
      </c>
      <c r="D27" s="73" t="s">
        <v>106</v>
      </c>
      <c r="E27" s="12">
        <v>44671</v>
      </c>
      <c r="F27" s="71" t="s">
        <v>107</v>
      </c>
      <c r="G27" s="12">
        <v>44676</v>
      </c>
      <c r="H27" s="72" t="s">
        <v>772</v>
      </c>
      <c r="I27" s="15">
        <v>38</v>
      </c>
      <c r="J27" s="15">
        <v>25</v>
      </c>
      <c r="K27" s="15">
        <v>22</v>
      </c>
      <c r="L27" s="15">
        <v>4</v>
      </c>
      <c r="M27" s="76">
        <v>5.2249999999999996</v>
      </c>
      <c r="N27" s="92">
        <v>5.2249999999999996</v>
      </c>
      <c r="O27" s="59">
        <v>2530</v>
      </c>
      <c r="P27" s="60">
        <f>Table22457891011234567891011121314151617181920212223242526272832945[[#This Row],[PEMBULATAN]]*O27</f>
        <v>13219.25</v>
      </c>
      <c r="Q27" s="124"/>
      <c r="S27" s="4" t="s">
        <v>1138</v>
      </c>
    </row>
    <row r="28" spans="1:19" ht="26.25" customHeight="1" x14ac:dyDescent="0.2">
      <c r="A28" s="13"/>
      <c r="B28" s="70"/>
      <c r="C28" s="68" t="s">
        <v>1132</v>
      </c>
      <c r="D28" s="73" t="s">
        <v>106</v>
      </c>
      <c r="E28" s="12">
        <v>44671</v>
      </c>
      <c r="F28" s="71" t="s">
        <v>107</v>
      </c>
      <c r="G28" s="12">
        <v>44676</v>
      </c>
      <c r="H28" s="72" t="s">
        <v>772</v>
      </c>
      <c r="I28" s="15">
        <v>46</v>
      </c>
      <c r="J28" s="15">
        <v>21</v>
      </c>
      <c r="K28" s="15">
        <v>25</v>
      </c>
      <c r="L28" s="15">
        <v>4</v>
      </c>
      <c r="M28" s="76">
        <v>6.0374999999999996</v>
      </c>
      <c r="N28" s="92">
        <v>6.0374999999999996</v>
      </c>
      <c r="O28" s="59">
        <v>2530</v>
      </c>
      <c r="P28" s="60">
        <f>Table22457891011234567891011121314151617181920212223242526272832945[[#This Row],[PEMBULATAN]]*O28</f>
        <v>15274.875</v>
      </c>
      <c r="Q28" s="124"/>
    </row>
    <row r="29" spans="1:19" ht="26.25" customHeight="1" x14ac:dyDescent="0.2">
      <c r="A29" s="94"/>
      <c r="B29" s="96" t="s">
        <v>1133</v>
      </c>
      <c r="C29" s="68" t="s">
        <v>1134</v>
      </c>
      <c r="D29" s="73" t="s">
        <v>106</v>
      </c>
      <c r="E29" s="12">
        <v>44671</v>
      </c>
      <c r="F29" s="71" t="s">
        <v>107</v>
      </c>
      <c r="G29" s="12">
        <v>44676</v>
      </c>
      <c r="H29" s="72" t="s">
        <v>772</v>
      </c>
      <c r="I29" s="15">
        <v>22</v>
      </c>
      <c r="J29" s="15">
        <v>15</v>
      </c>
      <c r="K29" s="15">
        <v>8</v>
      </c>
      <c r="L29" s="15">
        <v>1</v>
      </c>
      <c r="M29" s="76">
        <v>0.66</v>
      </c>
      <c r="N29" s="92">
        <v>1</v>
      </c>
      <c r="O29" s="59">
        <v>2530</v>
      </c>
      <c r="P29" s="60">
        <f>Table22457891011234567891011121314151617181920212223242526272832945[[#This Row],[PEMBULATAN]]*O29</f>
        <v>2530</v>
      </c>
      <c r="Q29" s="124"/>
    </row>
    <row r="30" spans="1:19" ht="26.25" customHeight="1" x14ac:dyDescent="0.2">
      <c r="A30" s="78"/>
      <c r="B30" s="69" t="s">
        <v>1135</v>
      </c>
      <c r="C30" s="68" t="s">
        <v>1136</v>
      </c>
      <c r="D30" s="73" t="s">
        <v>106</v>
      </c>
      <c r="E30" s="12">
        <v>44671</v>
      </c>
      <c r="F30" s="71" t="s">
        <v>107</v>
      </c>
      <c r="G30" s="12">
        <v>44676</v>
      </c>
      <c r="H30" s="72" t="s">
        <v>772</v>
      </c>
      <c r="I30" s="15">
        <v>61</v>
      </c>
      <c r="J30" s="15">
        <v>34</v>
      </c>
      <c r="K30" s="15">
        <v>57</v>
      </c>
      <c r="L30" s="15">
        <v>8</v>
      </c>
      <c r="M30" s="76">
        <v>29.554500000000001</v>
      </c>
      <c r="N30" s="92">
        <v>30</v>
      </c>
      <c r="O30" s="59">
        <v>2530</v>
      </c>
      <c r="P30" s="60">
        <f>Table22457891011234567891011121314151617181920212223242526272832945[[#This Row],[PEMBULATAN]]*O30</f>
        <v>75900</v>
      </c>
      <c r="Q30" s="124"/>
    </row>
    <row r="31" spans="1:19" ht="26.25" customHeight="1" x14ac:dyDescent="0.2">
      <c r="A31" s="13"/>
      <c r="B31" s="70"/>
      <c r="C31" s="68" t="s">
        <v>1137</v>
      </c>
      <c r="D31" s="73" t="s">
        <v>106</v>
      </c>
      <c r="E31" s="12">
        <v>44671</v>
      </c>
      <c r="F31" s="71" t="s">
        <v>107</v>
      </c>
      <c r="G31" s="12">
        <v>44676</v>
      </c>
      <c r="H31" s="72" t="s">
        <v>772</v>
      </c>
      <c r="I31" s="15">
        <v>58</v>
      </c>
      <c r="J31" s="15">
        <v>51</v>
      </c>
      <c r="K31" s="15">
        <v>24</v>
      </c>
      <c r="L31" s="15">
        <v>12</v>
      </c>
      <c r="M31" s="76">
        <v>17.748000000000001</v>
      </c>
      <c r="N31" s="92">
        <v>18</v>
      </c>
      <c r="O31" s="59">
        <v>2530</v>
      </c>
      <c r="P31" s="60">
        <f>Table22457891011234567891011121314151617181920212223242526272832945[[#This Row],[PEMBULATAN]]*O31</f>
        <v>45540</v>
      </c>
      <c r="Q31" s="125"/>
    </row>
    <row r="32" spans="1:19" ht="22.5" customHeight="1" x14ac:dyDescent="0.2">
      <c r="A32" s="118" t="s">
        <v>30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20"/>
      <c r="M32" s="74">
        <f>SUBTOTAL(109,Table22457891011234567891011121314151617181920212223242526272832945[KG VOLUME])</f>
        <v>407.56025000000011</v>
      </c>
      <c r="N32" s="63">
        <f>SUM(N3:N31)</f>
        <v>433.78500000000008</v>
      </c>
      <c r="O32" s="121">
        <f>SUM(P3:P31)</f>
        <v>1097476.05</v>
      </c>
      <c r="P32" s="122"/>
    </row>
    <row r="33" spans="1:16" ht="18" customHeight="1" x14ac:dyDescent="0.2">
      <c r="A33" s="81"/>
      <c r="B33" s="53" t="s">
        <v>41</v>
      </c>
      <c r="C33" s="52"/>
      <c r="D33" s="54" t="s">
        <v>42</v>
      </c>
      <c r="E33" s="81"/>
      <c r="F33" s="81"/>
      <c r="G33" s="81"/>
      <c r="H33" s="81"/>
      <c r="I33" s="81"/>
      <c r="J33" s="81"/>
      <c r="K33" s="81"/>
      <c r="L33" s="81"/>
      <c r="M33" s="82"/>
      <c r="N33" s="83" t="s">
        <v>50</v>
      </c>
      <c r="O33" s="84"/>
      <c r="P33" s="84">
        <f>O32*10%</f>
        <v>109747.60500000001</v>
      </c>
    </row>
    <row r="34" spans="1:16" ht="18" customHeight="1" thickBot="1" x14ac:dyDescent="0.25">
      <c r="A34" s="81"/>
      <c r="B34" s="53"/>
      <c r="C34" s="52"/>
      <c r="D34" s="54"/>
      <c r="E34" s="81"/>
      <c r="F34" s="81"/>
      <c r="G34" s="81"/>
      <c r="H34" s="81"/>
      <c r="I34" s="81"/>
      <c r="J34" s="81"/>
      <c r="K34" s="81"/>
      <c r="L34" s="81"/>
      <c r="M34" s="82"/>
      <c r="N34" s="85" t="s">
        <v>51</v>
      </c>
      <c r="O34" s="86"/>
      <c r="P34" s="86">
        <f>O32-P33</f>
        <v>987728.44500000007</v>
      </c>
    </row>
    <row r="35" spans="1:16" ht="18" customHeight="1" x14ac:dyDescent="0.2">
      <c r="A35" s="10"/>
      <c r="H35" s="58"/>
      <c r="N35" s="57" t="s">
        <v>56</v>
      </c>
      <c r="P35" s="64">
        <f>P34*1.1%</f>
        <v>10865.012895000002</v>
      </c>
    </row>
    <row r="36" spans="1:16" ht="18" customHeight="1" thickBot="1" x14ac:dyDescent="0.25">
      <c r="A36" s="10"/>
      <c r="H36" s="58"/>
      <c r="N36" s="57" t="s">
        <v>52</v>
      </c>
      <c r="P36" s="66">
        <f>P34*2%</f>
        <v>19754.568900000002</v>
      </c>
    </row>
    <row r="37" spans="1:16" ht="18" customHeight="1" x14ac:dyDescent="0.2">
      <c r="A37" s="10"/>
      <c r="H37" s="58"/>
      <c r="N37" s="61" t="s">
        <v>31</v>
      </c>
      <c r="O37" s="62"/>
      <c r="P37" s="65">
        <f>P34+P35-P36</f>
        <v>978838.88899500016</v>
      </c>
    </row>
    <row r="39" spans="1:16" x14ac:dyDescent="0.2">
      <c r="A39" s="10"/>
      <c r="H39" s="58"/>
      <c r="P39" s="66"/>
    </row>
    <row r="40" spans="1:16" x14ac:dyDescent="0.2">
      <c r="A40" s="10"/>
      <c r="H40" s="58"/>
      <c r="O40" s="55"/>
      <c r="P40" s="66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</sheetData>
  <mergeCells count="3">
    <mergeCell ref="A32:L32"/>
    <mergeCell ref="O32:P32"/>
    <mergeCell ref="Q3:Q31"/>
  </mergeCells>
  <conditionalFormatting sqref="B3:B31">
    <cfRule type="duplicateValues" dxfId="0" priority="9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</sheetPr>
  <dimension ref="A1:Q28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260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92"/>
      <c r="O3" s="59">
        <v>2530</v>
      </c>
      <c r="P3" s="60">
        <f>Table22457891011234567891011121314151617181920212223242526272832930[[#This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92"/>
      <c r="O4" s="59">
        <v>2530</v>
      </c>
      <c r="P4" s="60">
        <f>Table22457891011234567891011121314151617181920212223242526272832930[[#This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Table22457891011234567891011121314151617181920212223242526272832930[[#This Row],[PEMBULATAN]]*O68</f>
        <v>0</v>
      </c>
      <c r="Q68" s="124"/>
    </row>
    <row r="69" spans="1:17" ht="26.25" customHeight="1" x14ac:dyDescent="0.2">
      <c r="A69" s="13"/>
      <c r="B69" s="70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Table22457891011234567891011121314151617181920212223242526272832930[[#This Row],[PEMBULATAN]]*O69</f>
        <v>0</v>
      </c>
      <c r="Q69" s="124"/>
    </row>
    <row r="70" spans="1:17" ht="26.25" customHeight="1" x14ac:dyDescent="0.2">
      <c r="A70" s="13"/>
      <c r="B70" s="70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Table22457891011234567891011121314151617181920212223242526272832930[[#This Row],[PEMBULATAN]]*O70</f>
        <v>0</v>
      </c>
      <c r="Q70" s="124"/>
    </row>
    <row r="71" spans="1:17" ht="26.25" customHeight="1" x14ac:dyDescent="0.2">
      <c r="A71" s="13"/>
      <c r="B71" s="70"/>
      <c r="C71" s="68"/>
      <c r="D71" s="73"/>
      <c r="E71" s="12"/>
      <c r="F71" s="71"/>
      <c r="G71" s="12"/>
      <c r="H71" s="72"/>
      <c r="I71" s="15"/>
      <c r="J71" s="15"/>
      <c r="K71" s="15"/>
      <c r="L71" s="15"/>
      <c r="M71" s="76"/>
      <c r="N71" s="92"/>
      <c r="O71" s="59">
        <v>2530</v>
      </c>
      <c r="P71" s="60">
        <f>Table22457891011234567891011121314151617181920212223242526272832930[[#This Row],[PEMBULATAN]]*O71</f>
        <v>0</v>
      </c>
      <c r="Q71" s="124"/>
    </row>
    <row r="72" spans="1:17" ht="26.25" customHeight="1" x14ac:dyDescent="0.2">
      <c r="A72" s="13"/>
      <c r="B72" s="70"/>
      <c r="C72" s="68"/>
      <c r="D72" s="73"/>
      <c r="E72" s="12"/>
      <c r="F72" s="71"/>
      <c r="G72" s="12"/>
      <c r="H72" s="72"/>
      <c r="I72" s="15"/>
      <c r="J72" s="15"/>
      <c r="K72" s="15"/>
      <c r="L72" s="15"/>
      <c r="M72" s="76"/>
      <c r="N72" s="92"/>
      <c r="O72" s="59">
        <v>2530</v>
      </c>
      <c r="P72" s="60">
        <f>Table22457891011234567891011121314151617181920212223242526272832930[[#This Row],[PEMBULATAN]]*O72</f>
        <v>0</v>
      </c>
      <c r="Q72" s="124"/>
    </row>
    <row r="73" spans="1:17" ht="26.25" customHeight="1" x14ac:dyDescent="0.2">
      <c r="A73" s="13"/>
      <c r="B73" s="70"/>
      <c r="C73" s="68"/>
      <c r="D73" s="73"/>
      <c r="E73" s="12"/>
      <c r="F73" s="71"/>
      <c r="G73" s="12"/>
      <c r="H73" s="72"/>
      <c r="I73" s="15"/>
      <c r="J73" s="15"/>
      <c r="K73" s="15"/>
      <c r="L73" s="15"/>
      <c r="M73" s="76"/>
      <c r="N73" s="92"/>
      <c r="O73" s="59">
        <v>2530</v>
      </c>
      <c r="P73" s="60">
        <f>Table22457891011234567891011121314151617181920212223242526272832930[[#This Row],[PEMBULATAN]]*O73</f>
        <v>0</v>
      </c>
      <c r="Q73" s="124"/>
    </row>
    <row r="74" spans="1:17" ht="26.25" customHeight="1" x14ac:dyDescent="0.2">
      <c r="A74" s="13"/>
      <c r="B74" s="70"/>
      <c r="C74" s="68"/>
      <c r="D74" s="73"/>
      <c r="E74" s="12"/>
      <c r="F74" s="71"/>
      <c r="G74" s="12"/>
      <c r="H74" s="72"/>
      <c r="I74" s="15"/>
      <c r="J74" s="15"/>
      <c r="K74" s="15"/>
      <c r="L74" s="15"/>
      <c r="M74" s="76"/>
      <c r="N74" s="92"/>
      <c r="O74" s="59">
        <v>2530</v>
      </c>
      <c r="P74" s="60">
        <f>Table22457891011234567891011121314151617181920212223242526272832930[[#This Row],[PEMBULATAN]]*O74</f>
        <v>0</v>
      </c>
      <c r="Q74" s="124"/>
    </row>
    <row r="75" spans="1:17" ht="26.25" customHeight="1" x14ac:dyDescent="0.2">
      <c r="A75" s="13"/>
      <c r="B75" s="70"/>
      <c r="C75" s="68"/>
      <c r="D75" s="73"/>
      <c r="E75" s="12"/>
      <c r="F75" s="71"/>
      <c r="G75" s="12"/>
      <c r="H75" s="72"/>
      <c r="I75" s="15"/>
      <c r="J75" s="15"/>
      <c r="K75" s="15"/>
      <c r="L75" s="15"/>
      <c r="M75" s="76"/>
      <c r="N75" s="92"/>
      <c r="O75" s="59">
        <v>2530</v>
      </c>
      <c r="P75" s="60">
        <f>Table22457891011234567891011121314151617181920212223242526272832930[[#This Row],[PEMBULATAN]]*O75</f>
        <v>0</v>
      </c>
      <c r="Q75" s="124"/>
    </row>
    <row r="76" spans="1:17" ht="26.25" customHeight="1" x14ac:dyDescent="0.2">
      <c r="A76" s="13"/>
      <c r="B76" s="70"/>
      <c r="C76" s="68"/>
      <c r="D76" s="73"/>
      <c r="E76" s="12"/>
      <c r="F76" s="71"/>
      <c r="G76" s="12"/>
      <c r="H76" s="72"/>
      <c r="I76" s="15"/>
      <c r="J76" s="15"/>
      <c r="K76" s="15"/>
      <c r="L76" s="15"/>
      <c r="M76" s="76"/>
      <c r="N76" s="92"/>
      <c r="O76" s="59">
        <v>2530</v>
      </c>
      <c r="P76" s="60">
        <f>Table22457891011234567891011121314151617181920212223242526272832930[[#This Row],[PEMBULATAN]]*O76</f>
        <v>0</v>
      </c>
      <c r="Q76" s="124"/>
    </row>
    <row r="77" spans="1:17" ht="26.25" customHeight="1" x14ac:dyDescent="0.2">
      <c r="A77" s="13"/>
      <c r="B77" s="70"/>
      <c r="C77" s="68"/>
      <c r="D77" s="73"/>
      <c r="E77" s="12"/>
      <c r="F77" s="71"/>
      <c r="G77" s="12"/>
      <c r="H77" s="72"/>
      <c r="I77" s="15"/>
      <c r="J77" s="15"/>
      <c r="K77" s="15"/>
      <c r="L77" s="15"/>
      <c r="M77" s="76"/>
      <c r="N77" s="92"/>
      <c r="O77" s="59">
        <v>2530</v>
      </c>
      <c r="P77" s="60">
        <f>Table22457891011234567891011121314151617181920212223242526272832930[[#This Row],[PEMBULATAN]]*O77</f>
        <v>0</v>
      </c>
      <c r="Q77" s="124"/>
    </row>
    <row r="78" spans="1:17" ht="26.25" customHeight="1" x14ac:dyDescent="0.2">
      <c r="A78" s="13"/>
      <c r="B78" s="70"/>
      <c r="C78" s="68"/>
      <c r="D78" s="73"/>
      <c r="E78" s="12"/>
      <c r="F78" s="71"/>
      <c r="G78" s="12"/>
      <c r="H78" s="72"/>
      <c r="I78" s="15"/>
      <c r="J78" s="15"/>
      <c r="K78" s="15"/>
      <c r="L78" s="15"/>
      <c r="M78" s="76"/>
      <c r="N78" s="92"/>
      <c r="O78" s="59">
        <v>2530</v>
      </c>
      <c r="P78" s="60">
        <f>Table22457891011234567891011121314151617181920212223242526272832930[[#This Row],[PEMBULATAN]]*O78</f>
        <v>0</v>
      </c>
      <c r="Q78" s="124"/>
    </row>
    <row r="79" spans="1:17" ht="26.25" customHeight="1" x14ac:dyDescent="0.2">
      <c r="A79" s="13"/>
      <c r="B79" s="70"/>
      <c r="C79" s="68"/>
      <c r="D79" s="73"/>
      <c r="E79" s="12"/>
      <c r="F79" s="71"/>
      <c r="G79" s="12"/>
      <c r="H79" s="72"/>
      <c r="I79" s="15"/>
      <c r="J79" s="15"/>
      <c r="K79" s="15"/>
      <c r="L79" s="15"/>
      <c r="M79" s="76"/>
      <c r="N79" s="92"/>
      <c r="O79" s="59">
        <v>2530</v>
      </c>
      <c r="P79" s="60">
        <f>Table22457891011234567891011121314151617181920212223242526272832930[[#This Row],[PEMBULATAN]]*O79</f>
        <v>0</v>
      </c>
      <c r="Q79" s="124"/>
    </row>
    <row r="80" spans="1:17" ht="26.25" customHeight="1" x14ac:dyDescent="0.2">
      <c r="A80" s="13"/>
      <c r="B80" s="70"/>
      <c r="C80" s="68"/>
      <c r="D80" s="73"/>
      <c r="E80" s="12"/>
      <c r="F80" s="71"/>
      <c r="G80" s="12"/>
      <c r="H80" s="72"/>
      <c r="I80" s="15"/>
      <c r="J80" s="15"/>
      <c r="K80" s="15"/>
      <c r="L80" s="15"/>
      <c r="M80" s="76"/>
      <c r="N80" s="92"/>
      <c r="O80" s="59">
        <v>2530</v>
      </c>
      <c r="P80" s="60">
        <f>Table22457891011234567891011121314151617181920212223242526272832930[[#This Row],[PEMBULATAN]]*O80</f>
        <v>0</v>
      </c>
      <c r="Q80" s="124"/>
    </row>
    <row r="81" spans="1:17" ht="26.25" customHeight="1" x14ac:dyDescent="0.2">
      <c r="A81" s="13"/>
      <c r="B81" s="70"/>
      <c r="C81" s="68"/>
      <c r="D81" s="73"/>
      <c r="E81" s="12"/>
      <c r="F81" s="71"/>
      <c r="G81" s="12"/>
      <c r="H81" s="72"/>
      <c r="I81" s="15"/>
      <c r="J81" s="15"/>
      <c r="K81" s="15"/>
      <c r="L81" s="15"/>
      <c r="M81" s="76"/>
      <c r="N81" s="92"/>
      <c r="O81" s="59">
        <v>2530</v>
      </c>
      <c r="P81" s="60">
        <f>Table22457891011234567891011121314151617181920212223242526272832930[[#This Row],[PEMBULATAN]]*O81</f>
        <v>0</v>
      </c>
      <c r="Q81" s="124"/>
    </row>
    <row r="82" spans="1:17" ht="26.25" customHeight="1" x14ac:dyDescent="0.2">
      <c r="A82" s="13"/>
      <c r="B82" s="70"/>
      <c r="C82" s="68"/>
      <c r="D82" s="73"/>
      <c r="E82" s="12"/>
      <c r="F82" s="71"/>
      <c r="G82" s="12"/>
      <c r="H82" s="72"/>
      <c r="I82" s="15"/>
      <c r="J82" s="15"/>
      <c r="K82" s="15"/>
      <c r="L82" s="15"/>
      <c r="M82" s="76"/>
      <c r="N82" s="92"/>
      <c r="O82" s="59">
        <v>2530</v>
      </c>
      <c r="P82" s="60">
        <f>Table22457891011234567891011121314151617181920212223242526272832930[[#This Row],[PEMBULATAN]]*O82</f>
        <v>0</v>
      </c>
      <c r="Q82" s="124"/>
    </row>
    <row r="83" spans="1:17" ht="26.25" customHeight="1" x14ac:dyDescent="0.2">
      <c r="A83" s="13"/>
      <c r="B83" s="70"/>
      <c r="C83" s="68"/>
      <c r="D83" s="73"/>
      <c r="E83" s="12"/>
      <c r="F83" s="71"/>
      <c r="G83" s="12"/>
      <c r="H83" s="72"/>
      <c r="I83" s="15"/>
      <c r="J83" s="15"/>
      <c r="K83" s="15"/>
      <c r="L83" s="15"/>
      <c r="M83" s="76"/>
      <c r="N83" s="92"/>
      <c r="O83" s="59">
        <v>2530</v>
      </c>
      <c r="P83" s="60">
        <f>Table22457891011234567891011121314151617181920212223242526272832930[[#This Row],[PEMBULATAN]]*O83</f>
        <v>0</v>
      </c>
      <c r="Q83" s="124"/>
    </row>
    <row r="84" spans="1:17" ht="26.25" customHeight="1" x14ac:dyDescent="0.2">
      <c r="A84" s="13"/>
      <c r="B84" s="70"/>
      <c r="C84" s="68"/>
      <c r="D84" s="73"/>
      <c r="E84" s="12"/>
      <c r="F84" s="71"/>
      <c r="G84" s="12"/>
      <c r="H84" s="72"/>
      <c r="I84" s="15"/>
      <c r="J84" s="15"/>
      <c r="K84" s="15"/>
      <c r="L84" s="15"/>
      <c r="M84" s="76"/>
      <c r="N84" s="92"/>
      <c r="O84" s="59">
        <v>2530</v>
      </c>
      <c r="P84" s="60">
        <f>Table22457891011234567891011121314151617181920212223242526272832930[[#This Row],[PEMBULATAN]]*O84</f>
        <v>0</v>
      </c>
      <c r="Q84" s="124"/>
    </row>
    <row r="85" spans="1:17" ht="26.25" customHeight="1" x14ac:dyDescent="0.2">
      <c r="A85" s="13"/>
      <c r="B85" s="70"/>
      <c r="C85" s="68"/>
      <c r="D85" s="73"/>
      <c r="E85" s="12"/>
      <c r="F85" s="71"/>
      <c r="G85" s="12"/>
      <c r="H85" s="72"/>
      <c r="I85" s="15"/>
      <c r="J85" s="15"/>
      <c r="K85" s="15"/>
      <c r="L85" s="15"/>
      <c r="M85" s="76"/>
      <c r="N85" s="92"/>
      <c r="O85" s="59">
        <v>2530</v>
      </c>
      <c r="P85" s="60">
        <f>Table22457891011234567891011121314151617181920212223242526272832930[[#This Row],[PEMBULATAN]]*O85</f>
        <v>0</v>
      </c>
      <c r="Q85" s="124"/>
    </row>
    <row r="86" spans="1:17" ht="26.25" customHeight="1" x14ac:dyDescent="0.2">
      <c r="A86" s="13"/>
      <c r="B86" s="70"/>
      <c r="C86" s="68"/>
      <c r="D86" s="73"/>
      <c r="E86" s="12"/>
      <c r="F86" s="71"/>
      <c r="G86" s="12"/>
      <c r="H86" s="72"/>
      <c r="I86" s="15"/>
      <c r="J86" s="15"/>
      <c r="K86" s="15"/>
      <c r="L86" s="15"/>
      <c r="M86" s="76"/>
      <c r="N86" s="92"/>
      <c r="O86" s="59">
        <v>2530</v>
      </c>
      <c r="P86" s="60">
        <f>Table22457891011234567891011121314151617181920212223242526272832930[[#This Row],[PEMBULATAN]]*O86</f>
        <v>0</v>
      </c>
      <c r="Q86" s="124"/>
    </row>
    <row r="87" spans="1:17" ht="26.25" customHeight="1" x14ac:dyDescent="0.2">
      <c r="A87" s="13"/>
      <c r="B87" s="70"/>
      <c r="C87" s="68"/>
      <c r="D87" s="73"/>
      <c r="E87" s="12"/>
      <c r="F87" s="71"/>
      <c r="G87" s="12"/>
      <c r="H87" s="72"/>
      <c r="I87" s="15"/>
      <c r="J87" s="15"/>
      <c r="K87" s="15"/>
      <c r="L87" s="15"/>
      <c r="M87" s="76"/>
      <c r="N87" s="92"/>
      <c r="O87" s="59">
        <v>2530</v>
      </c>
      <c r="P87" s="60">
        <f>Table22457891011234567891011121314151617181920212223242526272832930[[#This Row],[PEMBULATAN]]*O87</f>
        <v>0</v>
      </c>
      <c r="Q87" s="124"/>
    </row>
    <row r="88" spans="1:17" ht="26.25" customHeight="1" x14ac:dyDescent="0.2">
      <c r="A88" s="13"/>
      <c r="B88" s="70"/>
      <c r="C88" s="68"/>
      <c r="D88" s="73"/>
      <c r="E88" s="12"/>
      <c r="F88" s="71"/>
      <c r="G88" s="12"/>
      <c r="H88" s="72"/>
      <c r="I88" s="15"/>
      <c r="J88" s="15"/>
      <c r="K88" s="15"/>
      <c r="L88" s="15"/>
      <c r="M88" s="76"/>
      <c r="N88" s="92"/>
      <c r="O88" s="59">
        <v>2530</v>
      </c>
      <c r="P88" s="60">
        <f>Table22457891011234567891011121314151617181920212223242526272832930[[#This Row],[PEMBULATAN]]*O88</f>
        <v>0</v>
      </c>
      <c r="Q88" s="124"/>
    </row>
    <row r="89" spans="1:17" ht="26.25" customHeight="1" x14ac:dyDescent="0.2">
      <c r="A89" s="13"/>
      <c r="B89" s="70"/>
      <c r="C89" s="68"/>
      <c r="D89" s="73"/>
      <c r="E89" s="12"/>
      <c r="F89" s="71"/>
      <c r="G89" s="12"/>
      <c r="H89" s="72"/>
      <c r="I89" s="15"/>
      <c r="J89" s="15"/>
      <c r="K89" s="15"/>
      <c r="L89" s="15"/>
      <c r="M89" s="76"/>
      <c r="N89" s="92"/>
      <c r="O89" s="59">
        <v>2530</v>
      </c>
      <c r="P89" s="60">
        <f>Table22457891011234567891011121314151617181920212223242526272832930[[#This Row],[PEMBULATAN]]*O89</f>
        <v>0</v>
      </c>
      <c r="Q89" s="124"/>
    </row>
    <row r="90" spans="1:17" ht="26.25" customHeight="1" x14ac:dyDescent="0.2">
      <c r="A90" s="13"/>
      <c r="B90" s="70"/>
      <c r="C90" s="68"/>
      <c r="D90" s="73"/>
      <c r="E90" s="12"/>
      <c r="F90" s="71"/>
      <c r="G90" s="12"/>
      <c r="H90" s="72"/>
      <c r="I90" s="15"/>
      <c r="J90" s="15"/>
      <c r="K90" s="15"/>
      <c r="L90" s="15"/>
      <c r="M90" s="76"/>
      <c r="N90" s="92"/>
      <c r="O90" s="59">
        <v>2530</v>
      </c>
      <c r="P90" s="60">
        <f>Table22457891011234567891011121314151617181920212223242526272832930[[#This Row],[PEMBULATAN]]*O90</f>
        <v>0</v>
      </c>
      <c r="Q90" s="124"/>
    </row>
    <row r="91" spans="1:17" ht="26.25" customHeight="1" x14ac:dyDescent="0.2">
      <c r="A91" s="13"/>
      <c r="B91" s="70"/>
      <c r="C91" s="68"/>
      <c r="D91" s="73"/>
      <c r="E91" s="12"/>
      <c r="F91" s="71"/>
      <c r="G91" s="12"/>
      <c r="H91" s="72"/>
      <c r="I91" s="15"/>
      <c r="J91" s="15"/>
      <c r="K91" s="15"/>
      <c r="L91" s="15"/>
      <c r="M91" s="76"/>
      <c r="N91" s="92"/>
      <c r="O91" s="59">
        <v>2530</v>
      </c>
      <c r="P91" s="60">
        <f>Table22457891011234567891011121314151617181920212223242526272832930[[#This Row],[PEMBULATAN]]*O91</f>
        <v>0</v>
      </c>
      <c r="Q91" s="124"/>
    </row>
    <row r="92" spans="1:17" ht="26.25" customHeight="1" x14ac:dyDescent="0.2">
      <c r="A92" s="13"/>
      <c r="B92" s="70"/>
      <c r="C92" s="68"/>
      <c r="D92" s="73"/>
      <c r="E92" s="12"/>
      <c r="F92" s="71"/>
      <c r="G92" s="12"/>
      <c r="H92" s="72"/>
      <c r="I92" s="15"/>
      <c r="J92" s="15"/>
      <c r="K92" s="15"/>
      <c r="L92" s="15"/>
      <c r="M92" s="76"/>
      <c r="N92" s="92"/>
      <c r="O92" s="59">
        <v>2530</v>
      </c>
      <c r="P92" s="60">
        <f>Table22457891011234567891011121314151617181920212223242526272832930[[#This Row],[PEMBULATAN]]*O92</f>
        <v>0</v>
      </c>
      <c r="Q92" s="124"/>
    </row>
    <row r="93" spans="1:17" ht="26.25" customHeight="1" x14ac:dyDescent="0.2">
      <c r="A93" s="13"/>
      <c r="B93" s="70"/>
      <c r="C93" s="68"/>
      <c r="D93" s="73"/>
      <c r="E93" s="12"/>
      <c r="F93" s="71"/>
      <c r="G93" s="12"/>
      <c r="H93" s="72"/>
      <c r="I93" s="15"/>
      <c r="J93" s="15"/>
      <c r="K93" s="15"/>
      <c r="L93" s="15"/>
      <c r="M93" s="76"/>
      <c r="N93" s="92"/>
      <c r="O93" s="59">
        <v>2530</v>
      </c>
      <c r="P93" s="60">
        <f>Table22457891011234567891011121314151617181920212223242526272832930[[#This Row],[PEMBULATAN]]*O93</f>
        <v>0</v>
      </c>
      <c r="Q93" s="124"/>
    </row>
    <row r="94" spans="1:17" ht="26.25" customHeight="1" x14ac:dyDescent="0.2">
      <c r="A94" s="13"/>
      <c r="B94" s="70"/>
      <c r="C94" s="68"/>
      <c r="D94" s="73"/>
      <c r="E94" s="12"/>
      <c r="F94" s="71"/>
      <c r="G94" s="12"/>
      <c r="H94" s="72"/>
      <c r="I94" s="15"/>
      <c r="J94" s="15"/>
      <c r="K94" s="15"/>
      <c r="L94" s="15"/>
      <c r="M94" s="76"/>
      <c r="N94" s="92"/>
      <c r="O94" s="59">
        <v>2530</v>
      </c>
      <c r="P94" s="60">
        <f>Table22457891011234567891011121314151617181920212223242526272832930[[#This Row],[PEMBULATAN]]*O94</f>
        <v>0</v>
      </c>
      <c r="Q94" s="124"/>
    </row>
    <row r="95" spans="1:17" ht="26.25" customHeight="1" x14ac:dyDescent="0.2">
      <c r="A95" s="13"/>
      <c r="B95" s="70"/>
      <c r="C95" s="68"/>
      <c r="D95" s="73"/>
      <c r="E95" s="12"/>
      <c r="F95" s="71"/>
      <c r="G95" s="12"/>
      <c r="H95" s="72"/>
      <c r="I95" s="15"/>
      <c r="J95" s="15"/>
      <c r="K95" s="15"/>
      <c r="L95" s="15"/>
      <c r="M95" s="76"/>
      <c r="N95" s="92"/>
      <c r="O95" s="59">
        <v>2530</v>
      </c>
      <c r="P95" s="60">
        <f>Table22457891011234567891011121314151617181920212223242526272832930[[#This Row],[PEMBULATAN]]*O95</f>
        <v>0</v>
      </c>
      <c r="Q95" s="124"/>
    </row>
    <row r="96" spans="1:17" ht="26.25" customHeight="1" x14ac:dyDescent="0.2">
      <c r="A96" s="13"/>
      <c r="B96" s="70"/>
      <c r="C96" s="68"/>
      <c r="D96" s="73"/>
      <c r="E96" s="12"/>
      <c r="F96" s="71"/>
      <c r="G96" s="12"/>
      <c r="H96" s="72"/>
      <c r="I96" s="15"/>
      <c r="J96" s="15"/>
      <c r="K96" s="15"/>
      <c r="L96" s="15"/>
      <c r="M96" s="76"/>
      <c r="N96" s="92"/>
      <c r="O96" s="59">
        <v>2530</v>
      </c>
      <c r="P96" s="60">
        <f>Table22457891011234567891011121314151617181920212223242526272832930[[#This Row],[PEMBULATAN]]*O96</f>
        <v>0</v>
      </c>
      <c r="Q96" s="124"/>
    </row>
    <row r="97" spans="1:17" ht="26.25" customHeight="1" x14ac:dyDescent="0.2">
      <c r="A97" s="13"/>
      <c r="B97" s="70"/>
      <c r="C97" s="68"/>
      <c r="D97" s="73"/>
      <c r="E97" s="12"/>
      <c r="F97" s="71"/>
      <c r="G97" s="12"/>
      <c r="H97" s="72"/>
      <c r="I97" s="15"/>
      <c r="J97" s="15"/>
      <c r="K97" s="15"/>
      <c r="L97" s="15"/>
      <c r="M97" s="76"/>
      <c r="N97" s="92"/>
      <c r="O97" s="59">
        <v>2530</v>
      </c>
      <c r="P97" s="60">
        <f>Table22457891011234567891011121314151617181920212223242526272832930[[#This Row],[PEMBULATAN]]*O97</f>
        <v>0</v>
      </c>
      <c r="Q97" s="124"/>
    </row>
    <row r="98" spans="1:17" ht="26.25" customHeight="1" x14ac:dyDescent="0.2">
      <c r="A98" s="13"/>
      <c r="B98" s="70"/>
      <c r="C98" s="68"/>
      <c r="D98" s="73"/>
      <c r="E98" s="12"/>
      <c r="F98" s="71"/>
      <c r="G98" s="12"/>
      <c r="H98" s="72"/>
      <c r="I98" s="15"/>
      <c r="J98" s="15"/>
      <c r="K98" s="15"/>
      <c r="L98" s="15"/>
      <c r="M98" s="76"/>
      <c r="N98" s="92"/>
      <c r="O98" s="59">
        <v>2530</v>
      </c>
      <c r="P98" s="60">
        <f>Table22457891011234567891011121314151617181920212223242526272832930[[#This Row],[PEMBULATAN]]*O98</f>
        <v>0</v>
      </c>
      <c r="Q98" s="124"/>
    </row>
    <row r="99" spans="1:17" ht="26.25" customHeight="1" x14ac:dyDescent="0.2">
      <c r="A99" s="13"/>
      <c r="B99" s="70"/>
      <c r="C99" s="68"/>
      <c r="D99" s="73"/>
      <c r="E99" s="12"/>
      <c r="F99" s="71"/>
      <c r="G99" s="12"/>
      <c r="H99" s="72"/>
      <c r="I99" s="15"/>
      <c r="J99" s="15"/>
      <c r="K99" s="15"/>
      <c r="L99" s="15"/>
      <c r="M99" s="76"/>
      <c r="N99" s="92"/>
      <c r="O99" s="59">
        <v>2530</v>
      </c>
      <c r="P99" s="60">
        <f>Table22457891011234567891011121314151617181920212223242526272832930[[#This Row],[PEMBULATAN]]*O99</f>
        <v>0</v>
      </c>
      <c r="Q99" s="124"/>
    </row>
    <row r="100" spans="1:17" ht="26.25" customHeight="1" x14ac:dyDescent="0.2">
      <c r="A100" s="13"/>
      <c r="B100" s="70"/>
      <c r="C100" s="68"/>
      <c r="D100" s="73"/>
      <c r="E100" s="12"/>
      <c r="F100" s="71"/>
      <c r="G100" s="12"/>
      <c r="H100" s="72"/>
      <c r="I100" s="15"/>
      <c r="J100" s="15"/>
      <c r="K100" s="15"/>
      <c r="L100" s="15"/>
      <c r="M100" s="76"/>
      <c r="N100" s="92"/>
      <c r="O100" s="59">
        <v>2530</v>
      </c>
      <c r="P100" s="60">
        <f>Table22457891011234567891011121314151617181920212223242526272832930[[#This Row],[PEMBULATAN]]*O100</f>
        <v>0</v>
      </c>
      <c r="Q100" s="124"/>
    </row>
    <row r="101" spans="1:17" ht="26.25" customHeight="1" x14ac:dyDescent="0.2">
      <c r="A101" s="13"/>
      <c r="B101" s="70"/>
      <c r="C101" s="68"/>
      <c r="D101" s="73"/>
      <c r="E101" s="12"/>
      <c r="F101" s="71"/>
      <c r="G101" s="12"/>
      <c r="H101" s="72"/>
      <c r="I101" s="15"/>
      <c r="J101" s="15"/>
      <c r="K101" s="15"/>
      <c r="L101" s="15"/>
      <c r="M101" s="76"/>
      <c r="N101" s="92"/>
      <c r="O101" s="59">
        <v>2530</v>
      </c>
      <c r="P101" s="60">
        <f>Table22457891011234567891011121314151617181920212223242526272832930[[#This Row],[PEMBULATAN]]*O101</f>
        <v>0</v>
      </c>
      <c r="Q101" s="124"/>
    </row>
    <row r="102" spans="1:17" ht="26.25" customHeight="1" x14ac:dyDescent="0.2">
      <c r="A102" s="13"/>
      <c r="B102" s="70"/>
      <c r="C102" s="68"/>
      <c r="D102" s="73"/>
      <c r="E102" s="12"/>
      <c r="F102" s="71"/>
      <c r="G102" s="12"/>
      <c r="H102" s="72"/>
      <c r="I102" s="15"/>
      <c r="J102" s="15"/>
      <c r="K102" s="15"/>
      <c r="L102" s="15"/>
      <c r="M102" s="76"/>
      <c r="N102" s="92"/>
      <c r="O102" s="59">
        <v>2530</v>
      </c>
      <c r="P102" s="60">
        <f>Table22457891011234567891011121314151617181920212223242526272832930[[#This Row],[PEMBULATAN]]*O102</f>
        <v>0</v>
      </c>
      <c r="Q102" s="124"/>
    </row>
    <row r="103" spans="1:17" ht="26.25" customHeight="1" x14ac:dyDescent="0.2">
      <c r="A103" s="13"/>
      <c r="B103" s="70"/>
      <c r="C103" s="68"/>
      <c r="D103" s="73"/>
      <c r="E103" s="12"/>
      <c r="F103" s="71"/>
      <c r="G103" s="12"/>
      <c r="H103" s="72"/>
      <c r="I103" s="15"/>
      <c r="J103" s="15"/>
      <c r="K103" s="15"/>
      <c r="L103" s="15"/>
      <c r="M103" s="76"/>
      <c r="N103" s="92"/>
      <c r="O103" s="59">
        <v>2530</v>
      </c>
      <c r="P103" s="60">
        <f>Table22457891011234567891011121314151617181920212223242526272832930[[#This Row],[PEMBULATAN]]*O103</f>
        <v>0</v>
      </c>
      <c r="Q103" s="124"/>
    </row>
    <row r="104" spans="1:17" ht="26.25" customHeight="1" x14ac:dyDescent="0.2">
      <c r="A104" s="13"/>
      <c r="B104" s="70"/>
      <c r="C104" s="68"/>
      <c r="D104" s="73"/>
      <c r="E104" s="12"/>
      <c r="F104" s="71"/>
      <c r="G104" s="12"/>
      <c r="H104" s="72"/>
      <c r="I104" s="15"/>
      <c r="J104" s="15"/>
      <c r="K104" s="15"/>
      <c r="L104" s="15"/>
      <c r="M104" s="76"/>
      <c r="N104" s="92"/>
      <c r="O104" s="59">
        <v>2530</v>
      </c>
      <c r="P104" s="60">
        <f>Table22457891011234567891011121314151617181920212223242526272832930[[#This Row],[PEMBULATAN]]*O104</f>
        <v>0</v>
      </c>
      <c r="Q104" s="124"/>
    </row>
    <row r="105" spans="1:17" ht="26.25" customHeight="1" x14ac:dyDescent="0.2">
      <c r="A105" s="13"/>
      <c r="B105" s="70"/>
      <c r="C105" s="68"/>
      <c r="D105" s="73"/>
      <c r="E105" s="12"/>
      <c r="F105" s="71"/>
      <c r="G105" s="12"/>
      <c r="H105" s="72"/>
      <c r="I105" s="15"/>
      <c r="J105" s="15"/>
      <c r="K105" s="15"/>
      <c r="L105" s="15"/>
      <c r="M105" s="76"/>
      <c r="N105" s="92"/>
      <c r="O105" s="59">
        <v>2530</v>
      </c>
      <c r="P105" s="60">
        <f>Table22457891011234567891011121314151617181920212223242526272832930[[#This Row],[PEMBULATAN]]*O105</f>
        <v>0</v>
      </c>
      <c r="Q105" s="124"/>
    </row>
    <row r="106" spans="1:17" ht="26.25" customHeight="1" x14ac:dyDescent="0.2">
      <c r="A106" s="13"/>
      <c r="B106" s="70"/>
      <c r="C106" s="68"/>
      <c r="D106" s="73"/>
      <c r="E106" s="12"/>
      <c r="F106" s="71"/>
      <c r="G106" s="12"/>
      <c r="H106" s="72"/>
      <c r="I106" s="15"/>
      <c r="J106" s="15"/>
      <c r="K106" s="15"/>
      <c r="L106" s="15"/>
      <c r="M106" s="76"/>
      <c r="N106" s="92"/>
      <c r="O106" s="59">
        <v>2530</v>
      </c>
      <c r="P106" s="60">
        <f>Table22457891011234567891011121314151617181920212223242526272832930[[#This Row],[PEMBULATAN]]*O106</f>
        <v>0</v>
      </c>
      <c r="Q106" s="124"/>
    </row>
    <row r="107" spans="1:17" ht="26.25" customHeight="1" x14ac:dyDescent="0.2">
      <c r="A107" s="13"/>
      <c r="B107" s="70"/>
      <c r="C107" s="68"/>
      <c r="D107" s="73"/>
      <c r="E107" s="12"/>
      <c r="F107" s="71"/>
      <c r="G107" s="12"/>
      <c r="H107" s="72"/>
      <c r="I107" s="15"/>
      <c r="J107" s="15"/>
      <c r="K107" s="15"/>
      <c r="L107" s="15"/>
      <c r="M107" s="76"/>
      <c r="N107" s="92"/>
      <c r="O107" s="59">
        <v>2530</v>
      </c>
      <c r="P107" s="60">
        <f>Table22457891011234567891011121314151617181920212223242526272832930[[#This Row],[PEMBULATAN]]*O107</f>
        <v>0</v>
      </c>
      <c r="Q107" s="124"/>
    </row>
    <row r="108" spans="1:17" ht="26.25" customHeight="1" x14ac:dyDescent="0.2">
      <c r="A108" s="13"/>
      <c r="B108" s="70"/>
      <c r="C108" s="68"/>
      <c r="D108" s="73"/>
      <c r="E108" s="12"/>
      <c r="F108" s="71"/>
      <c r="G108" s="12"/>
      <c r="H108" s="72"/>
      <c r="I108" s="15"/>
      <c r="J108" s="15"/>
      <c r="K108" s="15"/>
      <c r="L108" s="15"/>
      <c r="M108" s="76"/>
      <c r="N108" s="92"/>
      <c r="O108" s="59">
        <v>2530</v>
      </c>
      <c r="P108" s="60">
        <f>Table22457891011234567891011121314151617181920212223242526272832930[[#This Row],[PEMBULATAN]]*O108</f>
        <v>0</v>
      </c>
      <c r="Q108" s="124"/>
    </row>
    <row r="109" spans="1:17" ht="26.25" customHeight="1" x14ac:dyDescent="0.2">
      <c r="A109" s="13"/>
      <c r="B109" s="70"/>
      <c r="C109" s="68"/>
      <c r="D109" s="73"/>
      <c r="E109" s="12"/>
      <c r="F109" s="71"/>
      <c r="G109" s="12"/>
      <c r="H109" s="72"/>
      <c r="I109" s="15"/>
      <c r="J109" s="15"/>
      <c r="K109" s="15"/>
      <c r="L109" s="15"/>
      <c r="M109" s="76"/>
      <c r="N109" s="92"/>
      <c r="O109" s="59">
        <v>2530</v>
      </c>
      <c r="P109" s="60">
        <f>Table22457891011234567891011121314151617181920212223242526272832930[[#This Row],[PEMBULATAN]]*O109</f>
        <v>0</v>
      </c>
      <c r="Q109" s="124"/>
    </row>
    <row r="110" spans="1:17" ht="26.25" customHeight="1" x14ac:dyDescent="0.2">
      <c r="A110" s="13"/>
      <c r="B110" s="70"/>
      <c r="C110" s="68"/>
      <c r="D110" s="73"/>
      <c r="E110" s="12"/>
      <c r="F110" s="71"/>
      <c r="G110" s="12"/>
      <c r="H110" s="72"/>
      <c r="I110" s="15"/>
      <c r="J110" s="15"/>
      <c r="K110" s="15"/>
      <c r="L110" s="15"/>
      <c r="M110" s="76"/>
      <c r="N110" s="92"/>
      <c r="O110" s="59">
        <v>2530</v>
      </c>
      <c r="P110" s="60">
        <f>Table22457891011234567891011121314151617181920212223242526272832930[[#This Row],[PEMBULATAN]]*O110</f>
        <v>0</v>
      </c>
      <c r="Q110" s="124"/>
    </row>
    <row r="111" spans="1:17" ht="26.25" customHeight="1" x14ac:dyDescent="0.2">
      <c r="A111" s="13"/>
      <c r="B111" s="70"/>
      <c r="C111" s="68"/>
      <c r="D111" s="73"/>
      <c r="E111" s="12"/>
      <c r="F111" s="71"/>
      <c r="G111" s="12"/>
      <c r="H111" s="72"/>
      <c r="I111" s="15"/>
      <c r="J111" s="15"/>
      <c r="K111" s="15"/>
      <c r="L111" s="15"/>
      <c r="M111" s="76"/>
      <c r="N111" s="92"/>
      <c r="O111" s="59">
        <v>2530</v>
      </c>
      <c r="P111" s="60">
        <f>Table22457891011234567891011121314151617181920212223242526272832930[[#This Row],[PEMBULATAN]]*O111</f>
        <v>0</v>
      </c>
      <c r="Q111" s="124"/>
    </row>
    <row r="112" spans="1:17" ht="26.25" customHeight="1" x14ac:dyDescent="0.2">
      <c r="A112" s="13"/>
      <c r="B112" s="70"/>
      <c r="C112" s="68"/>
      <c r="D112" s="73"/>
      <c r="E112" s="12"/>
      <c r="F112" s="71"/>
      <c r="G112" s="12"/>
      <c r="H112" s="72"/>
      <c r="I112" s="15"/>
      <c r="J112" s="15"/>
      <c r="K112" s="15"/>
      <c r="L112" s="15"/>
      <c r="M112" s="76"/>
      <c r="N112" s="92"/>
      <c r="O112" s="59">
        <v>2530</v>
      </c>
      <c r="P112" s="60">
        <f>Table22457891011234567891011121314151617181920212223242526272832930[[#This Row],[PEMBULATAN]]*O112</f>
        <v>0</v>
      </c>
      <c r="Q112" s="124"/>
    </row>
    <row r="113" spans="1:17" ht="26.25" customHeight="1" x14ac:dyDescent="0.2">
      <c r="A113" s="13"/>
      <c r="B113" s="70"/>
      <c r="C113" s="68"/>
      <c r="D113" s="73"/>
      <c r="E113" s="12"/>
      <c r="F113" s="71"/>
      <c r="G113" s="12"/>
      <c r="H113" s="72"/>
      <c r="I113" s="15"/>
      <c r="J113" s="15"/>
      <c r="K113" s="15"/>
      <c r="L113" s="15"/>
      <c r="M113" s="76"/>
      <c r="N113" s="92"/>
      <c r="O113" s="59">
        <v>2530</v>
      </c>
      <c r="P113" s="60">
        <f>Table22457891011234567891011121314151617181920212223242526272832930[[#This Row],[PEMBULATAN]]*O113</f>
        <v>0</v>
      </c>
      <c r="Q113" s="124"/>
    </row>
    <row r="114" spans="1:17" ht="26.25" customHeight="1" x14ac:dyDescent="0.2">
      <c r="A114" s="13"/>
      <c r="B114" s="70"/>
      <c r="C114" s="68"/>
      <c r="D114" s="73"/>
      <c r="E114" s="12"/>
      <c r="F114" s="71"/>
      <c r="G114" s="12"/>
      <c r="H114" s="72"/>
      <c r="I114" s="15"/>
      <c r="J114" s="15"/>
      <c r="K114" s="15"/>
      <c r="L114" s="15"/>
      <c r="M114" s="76"/>
      <c r="N114" s="92"/>
      <c r="O114" s="59">
        <v>2530</v>
      </c>
      <c r="P114" s="60">
        <f>Table22457891011234567891011121314151617181920212223242526272832930[[#This Row],[PEMBULATAN]]*O114</f>
        <v>0</v>
      </c>
      <c r="Q114" s="124"/>
    </row>
    <row r="115" spans="1:17" ht="26.25" customHeight="1" x14ac:dyDescent="0.2">
      <c r="A115" s="13"/>
      <c r="B115" s="70"/>
      <c r="C115" s="68"/>
      <c r="D115" s="73"/>
      <c r="E115" s="12"/>
      <c r="F115" s="71"/>
      <c r="G115" s="12"/>
      <c r="H115" s="72"/>
      <c r="I115" s="15"/>
      <c r="J115" s="15"/>
      <c r="K115" s="15"/>
      <c r="L115" s="15"/>
      <c r="M115" s="76"/>
      <c r="N115" s="92"/>
      <c r="O115" s="59">
        <v>2530</v>
      </c>
      <c r="P115" s="60">
        <f>Table22457891011234567891011121314151617181920212223242526272832930[[#This Row],[PEMBULATAN]]*O115</f>
        <v>0</v>
      </c>
      <c r="Q115" s="124"/>
    </row>
    <row r="116" spans="1:17" ht="26.25" customHeight="1" x14ac:dyDescent="0.2">
      <c r="A116" s="13"/>
      <c r="B116" s="70"/>
      <c r="C116" s="68"/>
      <c r="D116" s="73"/>
      <c r="E116" s="12"/>
      <c r="F116" s="71"/>
      <c r="G116" s="12"/>
      <c r="H116" s="72"/>
      <c r="I116" s="15"/>
      <c r="J116" s="15"/>
      <c r="K116" s="15"/>
      <c r="L116" s="15"/>
      <c r="M116" s="76"/>
      <c r="N116" s="92"/>
      <c r="O116" s="59">
        <v>2530</v>
      </c>
      <c r="P116" s="60">
        <f>Table22457891011234567891011121314151617181920212223242526272832930[[#This Row],[PEMBULATAN]]*O116</f>
        <v>0</v>
      </c>
      <c r="Q116" s="124"/>
    </row>
    <row r="117" spans="1:17" ht="26.25" customHeight="1" x14ac:dyDescent="0.2">
      <c r="A117" s="13"/>
      <c r="B117" s="70"/>
      <c r="C117" s="68"/>
      <c r="D117" s="73"/>
      <c r="E117" s="12"/>
      <c r="F117" s="71"/>
      <c r="G117" s="12"/>
      <c r="H117" s="72"/>
      <c r="I117" s="15"/>
      <c r="J117" s="15"/>
      <c r="K117" s="15"/>
      <c r="L117" s="15"/>
      <c r="M117" s="76"/>
      <c r="N117" s="92"/>
      <c r="O117" s="59">
        <v>2530</v>
      </c>
      <c r="P117" s="60">
        <f>Table22457891011234567891011121314151617181920212223242526272832930[[#This Row],[PEMBULATAN]]*O117</f>
        <v>0</v>
      </c>
      <c r="Q117" s="124"/>
    </row>
    <row r="118" spans="1:17" ht="26.25" customHeight="1" x14ac:dyDescent="0.2">
      <c r="A118" s="13"/>
      <c r="B118" s="70"/>
      <c r="C118" s="68"/>
      <c r="D118" s="73"/>
      <c r="E118" s="12"/>
      <c r="F118" s="71"/>
      <c r="G118" s="12"/>
      <c r="H118" s="72"/>
      <c r="I118" s="15"/>
      <c r="J118" s="15"/>
      <c r="K118" s="15"/>
      <c r="L118" s="15"/>
      <c r="M118" s="76"/>
      <c r="N118" s="92"/>
      <c r="O118" s="59">
        <v>2530</v>
      </c>
      <c r="P118" s="60">
        <f>Table22457891011234567891011121314151617181920212223242526272832930[[#This Row],[PEMBULATAN]]*O118</f>
        <v>0</v>
      </c>
      <c r="Q118" s="124"/>
    </row>
    <row r="119" spans="1:17" ht="26.25" customHeight="1" x14ac:dyDescent="0.2">
      <c r="A119" s="13"/>
      <c r="B119" s="70"/>
      <c r="C119" s="68"/>
      <c r="D119" s="73"/>
      <c r="E119" s="12"/>
      <c r="F119" s="71"/>
      <c r="G119" s="12"/>
      <c r="H119" s="72"/>
      <c r="I119" s="15"/>
      <c r="J119" s="15"/>
      <c r="K119" s="15"/>
      <c r="L119" s="15"/>
      <c r="M119" s="76"/>
      <c r="N119" s="92"/>
      <c r="O119" s="59">
        <v>2530</v>
      </c>
      <c r="P119" s="60">
        <f>Table22457891011234567891011121314151617181920212223242526272832930[[#This Row],[PEMBULATAN]]*O119</f>
        <v>0</v>
      </c>
      <c r="Q119" s="124"/>
    </row>
    <row r="120" spans="1:17" ht="26.25" customHeight="1" x14ac:dyDescent="0.2">
      <c r="A120" s="13"/>
      <c r="B120" s="70"/>
      <c r="C120" s="68"/>
      <c r="D120" s="73"/>
      <c r="E120" s="12"/>
      <c r="F120" s="71"/>
      <c r="G120" s="12"/>
      <c r="H120" s="72"/>
      <c r="I120" s="15"/>
      <c r="J120" s="15"/>
      <c r="K120" s="15"/>
      <c r="L120" s="15"/>
      <c r="M120" s="76"/>
      <c r="N120" s="92"/>
      <c r="O120" s="59">
        <v>2530</v>
      </c>
      <c r="P120" s="60">
        <f>Table22457891011234567891011121314151617181920212223242526272832930[[#This Row],[PEMBULATAN]]*O120</f>
        <v>0</v>
      </c>
      <c r="Q120" s="124"/>
    </row>
    <row r="121" spans="1:17" ht="26.25" customHeight="1" x14ac:dyDescent="0.2">
      <c r="A121" s="13"/>
      <c r="B121" s="70"/>
      <c r="C121" s="68"/>
      <c r="D121" s="73"/>
      <c r="E121" s="12"/>
      <c r="F121" s="71"/>
      <c r="G121" s="12"/>
      <c r="H121" s="72"/>
      <c r="I121" s="15"/>
      <c r="J121" s="15"/>
      <c r="K121" s="15"/>
      <c r="L121" s="15"/>
      <c r="M121" s="76"/>
      <c r="N121" s="92"/>
      <c r="O121" s="59">
        <v>2530</v>
      </c>
      <c r="P121" s="60">
        <f>Table22457891011234567891011121314151617181920212223242526272832930[[#This Row],[PEMBULATAN]]*O121</f>
        <v>0</v>
      </c>
      <c r="Q121" s="124"/>
    </row>
    <row r="122" spans="1:17" ht="26.25" customHeight="1" x14ac:dyDescent="0.2">
      <c r="A122" s="13"/>
      <c r="B122" s="70"/>
      <c r="C122" s="68"/>
      <c r="D122" s="73"/>
      <c r="E122" s="12"/>
      <c r="F122" s="71"/>
      <c r="G122" s="12"/>
      <c r="H122" s="72"/>
      <c r="I122" s="15"/>
      <c r="J122" s="15"/>
      <c r="K122" s="15"/>
      <c r="L122" s="15"/>
      <c r="M122" s="76"/>
      <c r="N122" s="92"/>
      <c r="O122" s="59">
        <v>2530</v>
      </c>
      <c r="P122" s="60">
        <f>Table22457891011234567891011121314151617181920212223242526272832930[[#This Row],[PEMBULATAN]]*O122</f>
        <v>0</v>
      </c>
      <c r="Q122" s="124"/>
    </row>
    <row r="123" spans="1:17" ht="26.25" customHeight="1" x14ac:dyDescent="0.2">
      <c r="A123" s="13"/>
      <c r="B123" s="70"/>
      <c r="C123" s="68"/>
      <c r="D123" s="73"/>
      <c r="E123" s="12"/>
      <c r="F123" s="71"/>
      <c r="G123" s="12"/>
      <c r="H123" s="72"/>
      <c r="I123" s="15"/>
      <c r="J123" s="15"/>
      <c r="K123" s="15"/>
      <c r="L123" s="15"/>
      <c r="M123" s="76"/>
      <c r="N123" s="92"/>
      <c r="O123" s="59">
        <v>2530</v>
      </c>
      <c r="P123" s="60">
        <f>Table22457891011234567891011121314151617181920212223242526272832930[[#This Row],[PEMBULATAN]]*O123</f>
        <v>0</v>
      </c>
      <c r="Q123" s="124"/>
    </row>
    <row r="124" spans="1:17" ht="26.25" customHeight="1" x14ac:dyDescent="0.2">
      <c r="A124" s="13"/>
      <c r="B124" s="70"/>
      <c r="C124" s="68"/>
      <c r="D124" s="73"/>
      <c r="E124" s="12"/>
      <c r="F124" s="71"/>
      <c r="G124" s="12"/>
      <c r="H124" s="72"/>
      <c r="I124" s="15"/>
      <c r="J124" s="15"/>
      <c r="K124" s="15"/>
      <c r="L124" s="15"/>
      <c r="M124" s="76"/>
      <c r="N124" s="92"/>
      <c r="O124" s="59">
        <v>2530</v>
      </c>
      <c r="P124" s="60">
        <f>Table22457891011234567891011121314151617181920212223242526272832930[[#This Row],[PEMBULATAN]]*O124</f>
        <v>0</v>
      </c>
      <c r="Q124" s="124"/>
    </row>
    <row r="125" spans="1:17" ht="26.25" customHeight="1" x14ac:dyDescent="0.2">
      <c r="A125" s="13"/>
      <c r="B125" s="70"/>
      <c r="C125" s="68"/>
      <c r="D125" s="73"/>
      <c r="E125" s="12"/>
      <c r="F125" s="71"/>
      <c r="G125" s="12"/>
      <c r="H125" s="72"/>
      <c r="I125" s="15"/>
      <c r="J125" s="15"/>
      <c r="K125" s="15"/>
      <c r="L125" s="15"/>
      <c r="M125" s="76"/>
      <c r="N125" s="92"/>
      <c r="O125" s="59">
        <v>2530</v>
      </c>
      <c r="P125" s="60">
        <f>Table22457891011234567891011121314151617181920212223242526272832930[[#This Row],[PEMBULATAN]]*O125</f>
        <v>0</v>
      </c>
      <c r="Q125" s="124"/>
    </row>
    <row r="126" spans="1:17" ht="26.25" customHeight="1" x14ac:dyDescent="0.2">
      <c r="A126" s="13"/>
      <c r="B126" s="70"/>
      <c r="C126" s="68"/>
      <c r="D126" s="73"/>
      <c r="E126" s="12"/>
      <c r="F126" s="71"/>
      <c r="G126" s="12"/>
      <c r="H126" s="72"/>
      <c r="I126" s="15"/>
      <c r="J126" s="15"/>
      <c r="K126" s="15"/>
      <c r="L126" s="15"/>
      <c r="M126" s="76"/>
      <c r="N126" s="92"/>
      <c r="O126" s="59">
        <v>2530</v>
      </c>
      <c r="P126" s="60">
        <f>Table22457891011234567891011121314151617181920212223242526272832930[[#This Row],[PEMBULATAN]]*O126</f>
        <v>0</v>
      </c>
      <c r="Q126" s="124"/>
    </row>
    <row r="127" spans="1:17" ht="26.25" customHeight="1" x14ac:dyDescent="0.2">
      <c r="A127" s="13"/>
      <c r="B127" s="70"/>
      <c r="C127" s="68"/>
      <c r="D127" s="73"/>
      <c r="E127" s="12"/>
      <c r="F127" s="71"/>
      <c r="G127" s="12"/>
      <c r="H127" s="72"/>
      <c r="I127" s="15"/>
      <c r="J127" s="15"/>
      <c r="K127" s="15"/>
      <c r="L127" s="15"/>
      <c r="M127" s="76"/>
      <c r="N127" s="92"/>
      <c r="O127" s="59">
        <v>2530</v>
      </c>
      <c r="P127" s="60">
        <f>Table22457891011234567891011121314151617181920212223242526272832930[[#This Row],[PEMBULATAN]]*O127</f>
        <v>0</v>
      </c>
      <c r="Q127" s="124"/>
    </row>
    <row r="128" spans="1:17" ht="26.25" customHeight="1" x14ac:dyDescent="0.2">
      <c r="A128" s="13"/>
      <c r="B128" s="70"/>
      <c r="C128" s="68"/>
      <c r="D128" s="73"/>
      <c r="E128" s="12"/>
      <c r="F128" s="71"/>
      <c r="G128" s="12"/>
      <c r="H128" s="72"/>
      <c r="I128" s="15"/>
      <c r="J128" s="15"/>
      <c r="K128" s="15"/>
      <c r="L128" s="15"/>
      <c r="M128" s="76"/>
      <c r="N128" s="92"/>
      <c r="O128" s="59">
        <v>2530</v>
      </c>
      <c r="P128" s="60">
        <f>Table22457891011234567891011121314151617181920212223242526272832930[[#This Row],[PEMBULATAN]]*O128</f>
        <v>0</v>
      </c>
      <c r="Q128" s="124"/>
    </row>
    <row r="129" spans="1:17" ht="26.25" customHeight="1" x14ac:dyDescent="0.2">
      <c r="A129" s="13"/>
      <c r="B129" s="70"/>
      <c r="C129" s="68"/>
      <c r="D129" s="73"/>
      <c r="E129" s="12"/>
      <c r="F129" s="71"/>
      <c r="G129" s="12"/>
      <c r="H129" s="72"/>
      <c r="I129" s="15"/>
      <c r="J129" s="15"/>
      <c r="K129" s="15"/>
      <c r="L129" s="15"/>
      <c r="M129" s="76"/>
      <c r="N129" s="92"/>
      <c r="O129" s="59">
        <v>2530</v>
      </c>
      <c r="P129" s="60">
        <f>Table22457891011234567891011121314151617181920212223242526272832930[[#This Row],[PEMBULATAN]]*O129</f>
        <v>0</v>
      </c>
      <c r="Q129" s="124"/>
    </row>
    <row r="130" spans="1:17" ht="26.25" customHeight="1" x14ac:dyDescent="0.2">
      <c r="A130" s="13"/>
      <c r="B130" s="70"/>
      <c r="C130" s="68"/>
      <c r="D130" s="73"/>
      <c r="E130" s="12"/>
      <c r="F130" s="71"/>
      <c r="G130" s="12"/>
      <c r="H130" s="72"/>
      <c r="I130" s="15"/>
      <c r="J130" s="15"/>
      <c r="K130" s="15"/>
      <c r="L130" s="15"/>
      <c r="M130" s="76"/>
      <c r="N130" s="92"/>
      <c r="O130" s="59">
        <v>2530</v>
      </c>
      <c r="P130" s="60">
        <f>Table22457891011234567891011121314151617181920212223242526272832930[[#This Row],[PEMBULATAN]]*O130</f>
        <v>0</v>
      </c>
      <c r="Q130" s="124"/>
    </row>
    <row r="131" spans="1:17" ht="26.25" customHeight="1" x14ac:dyDescent="0.2">
      <c r="A131" s="13"/>
      <c r="B131" s="70"/>
      <c r="C131" s="68"/>
      <c r="D131" s="73"/>
      <c r="E131" s="12"/>
      <c r="F131" s="71"/>
      <c r="G131" s="12"/>
      <c r="H131" s="72"/>
      <c r="I131" s="15"/>
      <c r="J131" s="15"/>
      <c r="K131" s="15"/>
      <c r="L131" s="15"/>
      <c r="M131" s="76"/>
      <c r="N131" s="92"/>
      <c r="O131" s="59">
        <v>2530</v>
      </c>
      <c r="P131" s="60">
        <f>Table22457891011234567891011121314151617181920212223242526272832930[[#This Row],[PEMBULATAN]]*O131</f>
        <v>0</v>
      </c>
      <c r="Q131" s="124"/>
    </row>
    <row r="132" spans="1:17" ht="26.25" customHeight="1" x14ac:dyDescent="0.2">
      <c r="A132" s="13"/>
      <c r="B132" s="70"/>
      <c r="C132" s="68"/>
      <c r="D132" s="73"/>
      <c r="E132" s="12"/>
      <c r="F132" s="71"/>
      <c r="G132" s="12"/>
      <c r="H132" s="72"/>
      <c r="I132" s="15"/>
      <c r="J132" s="15"/>
      <c r="K132" s="15"/>
      <c r="L132" s="15"/>
      <c r="M132" s="76"/>
      <c r="N132" s="92"/>
      <c r="O132" s="59">
        <v>2530</v>
      </c>
      <c r="P132" s="60">
        <f>Table22457891011234567891011121314151617181920212223242526272832930[[#This Row],[PEMBULATAN]]*O132</f>
        <v>0</v>
      </c>
      <c r="Q132" s="124"/>
    </row>
    <row r="133" spans="1:17" ht="26.25" customHeight="1" x14ac:dyDescent="0.2">
      <c r="A133" s="13"/>
      <c r="B133" s="70"/>
      <c r="C133" s="68"/>
      <c r="D133" s="73"/>
      <c r="E133" s="12"/>
      <c r="F133" s="71"/>
      <c r="G133" s="12"/>
      <c r="H133" s="72"/>
      <c r="I133" s="15"/>
      <c r="J133" s="15"/>
      <c r="K133" s="15"/>
      <c r="L133" s="15"/>
      <c r="M133" s="76"/>
      <c r="N133" s="92"/>
      <c r="O133" s="59">
        <v>2530</v>
      </c>
      <c r="P133" s="60">
        <f>Table22457891011234567891011121314151617181920212223242526272832930[[#This Row],[PEMBULATAN]]*O133</f>
        <v>0</v>
      </c>
      <c r="Q133" s="124"/>
    </row>
    <row r="134" spans="1:17" ht="26.25" customHeight="1" x14ac:dyDescent="0.2">
      <c r="A134" s="13"/>
      <c r="B134" s="70"/>
      <c r="C134" s="68"/>
      <c r="D134" s="73"/>
      <c r="E134" s="12"/>
      <c r="F134" s="71"/>
      <c r="G134" s="12"/>
      <c r="H134" s="72"/>
      <c r="I134" s="15"/>
      <c r="J134" s="15"/>
      <c r="K134" s="15"/>
      <c r="L134" s="15"/>
      <c r="M134" s="76"/>
      <c r="N134" s="92"/>
      <c r="O134" s="59">
        <v>2530</v>
      </c>
      <c r="P134" s="60">
        <f>Table22457891011234567891011121314151617181920212223242526272832930[[#This Row],[PEMBULATAN]]*O134</f>
        <v>0</v>
      </c>
      <c r="Q134" s="124"/>
    </row>
    <row r="135" spans="1:17" ht="26.25" customHeight="1" x14ac:dyDescent="0.2">
      <c r="A135" s="13"/>
      <c r="B135" s="70"/>
      <c r="C135" s="68"/>
      <c r="D135" s="73"/>
      <c r="E135" s="12"/>
      <c r="F135" s="71"/>
      <c r="G135" s="12"/>
      <c r="H135" s="72"/>
      <c r="I135" s="15"/>
      <c r="J135" s="15"/>
      <c r="K135" s="15"/>
      <c r="L135" s="15"/>
      <c r="M135" s="76"/>
      <c r="N135" s="92"/>
      <c r="O135" s="59">
        <v>2530</v>
      </c>
      <c r="P135" s="60">
        <f>Table22457891011234567891011121314151617181920212223242526272832930[[#This Row],[PEMBULATAN]]*O135</f>
        <v>0</v>
      </c>
      <c r="Q135" s="124"/>
    </row>
    <row r="136" spans="1:17" ht="26.25" customHeight="1" x14ac:dyDescent="0.2">
      <c r="A136" s="13"/>
      <c r="B136" s="70"/>
      <c r="C136" s="68"/>
      <c r="D136" s="73"/>
      <c r="E136" s="12"/>
      <c r="F136" s="71"/>
      <c r="G136" s="12"/>
      <c r="H136" s="72"/>
      <c r="I136" s="15"/>
      <c r="J136" s="15"/>
      <c r="K136" s="15"/>
      <c r="L136" s="15"/>
      <c r="M136" s="76"/>
      <c r="N136" s="92"/>
      <c r="O136" s="59">
        <v>2530</v>
      </c>
      <c r="P136" s="60">
        <f>Table22457891011234567891011121314151617181920212223242526272832930[[#This Row],[PEMBULATAN]]*O136</f>
        <v>0</v>
      </c>
      <c r="Q136" s="124"/>
    </row>
    <row r="137" spans="1:17" ht="26.25" customHeight="1" x14ac:dyDescent="0.2">
      <c r="A137" s="13"/>
      <c r="B137" s="70"/>
      <c r="C137" s="68"/>
      <c r="D137" s="73"/>
      <c r="E137" s="12"/>
      <c r="F137" s="71"/>
      <c r="G137" s="12"/>
      <c r="H137" s="72"/>
      <c r="I137" s="15"/>
      <c r="J137" s="15"/>
      <c r="K137" s="15"/>
      <c r="L137" s="15"/>
      <c r="M137" s="76"/>
      <c r="N137" s="92"/>
      <c r="O137" s="59">
        <v>2530</v>
      </c>
      <c r="P137" s="60">
        <f>Table22457891011234567891011121314151617181920212223242526272832930[[#This Row],[PEMBULATAN]]*O137</f>
        <v>0</v>
      </c>
      <c r="Q137" s="124"/>
    </row>
    <row r="138" spans="1:17" ht="26.25" customHeight="1" x14ac:dyDescent="0.2">
      <c r="A138" s="13"/>
      <c r="B138" s="70"/>
      <c r="C138" s="68"/>
      <c r="D138" s="73"/>
      <c r="E138" s="12"/>
      <c r="F138" s="71"/>
      <c r="G138" s="12"/>
      <c r="H138" s="72"/>
      <c r="I138" s="15"/>
      <c r="J138" s="15"/>
      <c r="K138" s="15"/>
      <c r="L138" s="15"/>
      <c r="M138" s="76"/>
      <c r="N138" s="92"/>
      <c r="O138" s="59">
        <v>2530</v>
      </c>
      <c r="P138" s="60">
        <f>Table22457891011234567891011121314151617181920212223242526272832930[[#This Row],[PEMBULATAN]]*O138</f>
        <v>0</v>
      </c>
      <c r="Q138" s="124"/>
    </row>
    <row r="139" spans="1:17" ht="26.25" customHeight="1" x14ac:dyDescent="0.2">
      <c r="A139" s="13"/>
      <c r="B139" s="70"/>
      <c r="C139" s="68"/>
      <c r="D139" s="73"/>
      <c r="E139" s="12"/>
      <c r="F139" s="71"/>
      <c r="G139" s="12"/>
      <c r="H139" s="72"/>
      <c r="I139" s="15"/>
      <c r="J139" s="15"/>
      <c r="K139" s="15"/>
      <c r="L139" s="15"/>
      <c r="M139" s="76"/>
      <c r="N139" s="92"/>
      <c r="O139" s="59">
        <v>2530</v>
      </c>
      <c r="P139" s="60">
        <f>Table22457891011234567891011121314151617181920212223242526272832930[[#This Row],[PEMBULATAN]]*O139</f>
        <v>0</v>
      </c>
      <c r="Q139" s="124"/>
    </row>
    <row r="140" spans="1:17" ht="26.25" customHeight="1" x14ac:dyDescent="0.2">
      <c r="A140" s="13"/>
      <c r="B140" s="70"/>
      <c r="C140" s="68"/>
      <c r="D140" s="73"/>
      <c r="E140" s="12"/>
      <c r="F140" s="71"/>
      <c r="G140" s="12"/>
      <c r="H140" s="72"/>
      <c r="I140" s="15"/>
      <c r="J140" s="15"/>
      <c r="K140" s="15"/>
      <c r="L140" s="15"/>
      <c r="M140" s="76"/>
      <c r="N140" s="92"/>
      <c r="O140" s="59">
        <v>2530</v>
      </c>
      <c r="P140" s="60">
        <f>Table22457891011234567891011121314151617181920212223242526272832930[[#This Row],[PEMBULATAN]]*O140</f>
        <v>0</v>
      </c>
      <c r="Q140" s="124"/>
    </row>
    <row r="141" spans="1:17" ht="26.25" customHeight="1" x14ac:dyDescent="0.2">
      <c r="A141" s="13"/>
      <c r="B141" s="70"/>
      <c r="C141" s="68"/>
      <c r="D141" s="73"/>
      <c r="E141" s="12"/>
      <c r="F141" s="71"/>
      <c r="G141" s="12"/>
      <c r="H141" s="72"/>
      <c r="I141" s="15"/>
      <c r="J141" s="15"/>
      <c r="K141" s="15"/>
      <c r="L141" s="15"/>
      <c r="M141" s="76"/>
      <c r="N141" s="92"/>
      <c r="O141" s="59">
        <v>2530</v>
      </c>
      <c r="P141" s="60">
        <f>Table22457891011234567891011121314151617181920212223242526272832930[[#This Row],[PEMBULATAN]]*O141</f>
        <v>0</v>
      </c>
      <c r="Q141" s="124"/>
    </row>
    <row r="142" spans="1:17" ht="26.25" customHeight="1" x14ac:dyDescent="0.2">
      <c r="A142" s="13"/>
      <c r="B142" s="70"/>
      <c r="C142" s="68"/>
      <c r="D142" s="73"/>
      <c r="E142" s="12"/>
      <c r="F142" s="71"/>
      <c r="G142" s="12"/>
      <c r="H142" s="72"/>
      <c r="I142" s="15"/>
      <c r="J142" s="15"/>
      <c r="K142" s="15"/>
      <c r="L142" s="15"/>
      <c r="M142" s="76"/>
      <c r="N142" s="92"/>
      <c r="O142" s="59">
        <v>2530</v>
      </c>
      <c r="P142" s="60">
        <f>Table22457891011234567891011121314151617181920212223242526272832930[[#This Row],[PEMBULATAN]]*O142</f>
        <v>0</v>
      </c>
      <c r="Q142" s="124"/>
    </row>
    <row r="143" spans="1:17" ht="26.25" customHeight="1" x14ac:dyDescent="0.2">
      <c r="A143" s="13"/>
      <c r="B143" s="70"/>
      <c r="C143" s="68"/>
      <c r="D143" s="73"/>
      <c r="E143" s="12"/>
      <c r="F143" s="71"/>
      <c r="G143" s="12"/>
      <c r="H143" s="72"/>
      <c r="I143" s="15"/>
      <c r="J143" s="15"/>
      <c r="K143" s="15"/>
      <c r="L143" s="15"/>
      <c r="M143" s="76"/>
      <c r="N143" s="92"/>
      <c r="O143" s="59">
        <v>2530</v>
      </c>
      <c r="P143" s="60">
        <f>Table22457891011234567891011121314151617181920212223242526272832930[[#This Row],[PEMBULATAN]]*O143</f>
        <v>0</v>
      </c>
      <c r="Q143" s="124"/>
    </row>
    <row r="144" spans="1:17" ht="26.25" customHeight="1" x14ac:dyDescent="0.2">
      <c r="A144" s="13"/>
      <c r="B144" s="70"/>
      <c r="C144" s="68"/>
      <c r="D144" s="73"/>
      <c r="E144" s="12"/>
      <c r="F144" s="71"/>
      <c r="G144" s="12"/>
      <c r="H144" s="72"/>
      <c r="I144" s="15"/>
      <c r="J144" s="15"/>
      <c r="K144" s="15"/>
      <c r="L144" s="15"/>
      <c r="M144" s="76"/>
      <c r="N144" s="92"/>
      <c r="O144" s="59">
        <v>2530</v>
      </c>
      <c r="P144" s="60">
        <f>Table22457891011234567891011121314151617181920212223242526272832930[[#This Row],[PEMBULATAN]]*O144</f>
        <v>0</v>
      </c>
      <c r="Q144" s="124"/>
    </row>
    <row r="145" spans="1:17" ht="26.25" customHeight="1" x14ac:dyDescent="0.2">
      <c r="A145" s="13"/>
      <c r="B145" s="70"/>
      <c r="C145" s="68"/>
      <c r="D145" s="73"/>
      <c r="E145" s="12"/>
      <c r="F145" s="71"/>
      <c r="G145" s="12"/>
      <c r="H145" s="72"/>
      <c r="I145" s="15"/>
      <c r="J145" s="15"/>
      <c r="K145" s="15"/>
      <c r="L145" s="15"/>
      <c r="M145" s="76"/>
      <c r="N145" s="92"/>
      <c r="O145" s="59">
        <v>2530</v>
      </c>
      <c r="P145" s="60">
        <f>Table22457891011234567891011121314151617181920212223242526272832930[[#This Row],[PEMBULATAN]]*O145</f>
        <v>0</v>
      </c>
      <c r="Q145" s="124"/>
    </row>
    <row r="146" spans="1:17" ht="26.25" customHeight="1" x14ac:dyDescent="0.2">
      <c r="A146" s="13"/>
      <c r="B146" s="70"/>
      <c r="C146" s="68"/>
      <c r="D146" s="73"/>
      <c r="E146" s="12"/>
      <c r="F146" s="71"/>
      <c r="G146" s="12"/>
      <c r="H146" s="72"/>
      <c r="I146" s="15"/>
      <c r="J146" s="15"/>
      <c r="K146" s="15"/>
      <c r="L146" s="15"/>
      <c r="M146" s="76"/>
      <c r="N146" s="92"/>
      <c r="O146" s="59">
        <v>2530</v>
      </c>
      <c r="P146" s="60">
        <f>Table22457891011234567891011121314151617181920212223242526272832930[[#This Row],[PEMBULATAN]]*O146</f>
        <v>0</v>
      </c>
      <c r="Q146" s="124"/>
    </row>
    <row r="147" spans="1:17" ht="26.25" customHeight="1" x14ac:dyDescent="0.2">
      <c r="A147" s="13"/>
      <c r="B147" s="70"/>
      <c r="C147" s="68"/>
      <c r="D147" s="73"/>
      <c r="E147" s="12"/>
      <c r="F147" s="71"/>
      <c r="G147" s="12"/>
      <c r="H147" s="72"/>
      <c r="I147" s="15"/>
      <c r="J147" s="15"/>
      <c r="K147" s="15"/>
      <c r="L147" s="15"/>
      <c r="M147" s="76"/>
      <c r="N147" s="92"/>
      <c r="O147" s="59">
        <v>2530</v>
      </c>
      <c r="P147" s="60">
        <f>Table22457891011234567891011121314151617181920212223242526272832930[[#This Row],[PEMBULATAN]]*O147</f>
        <v>0</v>
      </c>
      <c r="Q147" s="124"/>
    </row>
    <row r="148" spans="1:17" ht="26.25" customHeight="1" x14ac:dyDescent="0.2">
      <c r="A148" s="13"/>
      <c r="B148" s="70"/>
      <c r="C148" s="68"/>
      <c r="D148" s="73"/>
      <c r="E148" s="12"/>
      <c r="F148" s="71"/>
      <c r="G148" s="12"/>
      <c r="H148" s="72"/>
      <c r="I148" s="15"/>
      <c r="J148" s="15"/>
      <c r="K148" s="15"/>
      <c r="L148" s="15"/>
      <c r="M148" s="76"/>
      <c r="N148" s="92"/>
      <c r="O148" s="59">
        <v>2530</v>
      </c>
      <c r="P148" s="60">
        <f>Table22457891011234567891011121314151617181920212223242526272832930[[#This Row],[PEMBULATAN]]*O148</f>
        <v>0</v>
      </c>
      <c r="Q148" s="124"/>
    </row>
    <row r="149" spans="1:17" ht="26.25" customHeight="1" x14ac:dyDescent="0.2">
      <c r="A149" s="13"/>
      <c r="B149" s="70"/>
      <c r="C149" s="68"/>
      <c r="D149" s="73"/>
      <c r="E149" s="12"/>
      <c r="F149" s="71"/>
      <c r="G149" s="12"/>
      <c r="H149" s="72"/>
      <c r="I149" s="15"/>
      <c r="J149" s="15"/>
      <c r="K149" s="15"/>
      <c r="L149" s="15"/>
      <c r="M149" s="76"/>
      <c r="N149" s="92"/>
      <c r="O149" s="59">
        <v>2530</v>
      </c>
      <c r="P149" s="60">
        <f>Table22457891011234567891011121314151617181920212223242526272832930[[#This Row],[PEMBULATAN]]*O149</f>
        <v>0</v>
      </c>
      <c r="Q149" s="124"/>
    </row>
    <row r="150" spans="1:17" ht="26.25" customHeight="1" x14ac:dyDescent="0.2">
      <c r="A150" s="13"/>
      <c r="B150" s="70"/>
      <c r="C150" s="68"/>
      <c r="D150" s="73"/>
      <c r="E150" s="12"/>
      <c r="F150" s="71"/>
      <c r="G150" s="12"/>
      <c r="H150" s="72"/>
      <c r="I150" s="15"/>
      <c r="J150" s="15"/>
      <c r="K150" s="15"/>
      <c r="L150" s="15"/>
      <c r="M150" s="76"/>
      <c r="N150" s="92"/>
      <c r="O150" s="59">
        <v>2530</v>
      </c>
      <c r="P150" s="60">
        <f>Table22457891011234567891011121314151617181920212223242526272832930[[#This Row],[PEMBULATAN]]*O150</f>
        <v>0</v>
      </c>
      <c r="Q150" s="124"/>
    </row>
    <row r="151" spans="1:17" ht="26.25" customHeight="1" x14ac:dyDescent="0.2">
      <c r="A151" s="13"/>
      <c r="B151" s="70"/>
      <c r="C151" s="68"/>
      <c r="D151" s="73"/>
      <c r="E151" s="12"/>
      <c r="F151" s="71"/>
      <c r="G151" s="12"/>
      <c r="H151" s="72"/>
      <c r="I151" s="15"/>
      <c r="J151" s="15"/>
      <c r="K151" s="15"/>
      <c r="L151" s="15"/>
      <c r="M151" s="76"/>
      <c r="N151" s="92"/>
      <c r="O151" s="59">
        <v>2530</v>
      </c>
      <c r="P151" s="60">
        <f>Table22457891011234567891011121314151617181920212223242526272832930[[#This Row],[PEMBULATAN]]*O151</f>
        <v>0</v>
      </c>
      <c r="Q151" s="124"/>
    </row>
    <row r="152" spans="1:17" ht="26.25" customHeight="1" x14ac:dyDescent="0.2">
      <c r="A152" s="13"/>
      <c r="B152" s="70"/>
      <c r="C152" s="68"/>
      <c r="D152" s="73"/>
      <c r="E152" s="12"/>
      <c r="F152" s="71"/>
      <c r="G152" s="12"/>
      <c r="H152" s="72"/>
      <c r="I152" s="15"/>
      <c r="J152" s="15"/>
      <c r="K152" s="15"/>
      <c r="L152" s="15"/>
      <c r="M152" s="76"/>
      <c r="N152" s="92"/>
      <c r="O152" s="59">
        <v>2530</v>
      </c>
      <c r="P152" s="60">
        <f>Table22457891011234567891011121314151617181920212223242526272832930[[#This Row],[PEMBULATAN]]*O152</f>
        <v>0</v>
      </c>
      <c r="Q152" s="124"/>
    </row>
    <row r="153" spans="1:17" ht="26.25" customHeight="1" x14ac:dyDescent="0.2">
      <c r="A153" s="13"/>
      <c r="B153" s="70"/>
      <c r="C153" s="68"/>
      <c r="D153" s="73"/>
      <c r="E153" s="12"/>
      <c r="F153" s="71"/>
      <c r="G153" s="12"/>
      <c r="H153" s="72"/>
      <c r="I153" s="15"/>
      <c r="J153" s="15"/>
      <c r="K153" s="15"/>
      <c r="L153" s="15"/>
      <c r="M153" s="76"/>
      <c r="N153" s="92"/>
      <c r="O153" s="59">
        <v>2530</v>
      </c>
      <c r="P153" s="60">
        <f>Table22457891011234567891011121314151617181920212223242526272832930[[#This Row],[PEMBULATAN]]*O153</f>
        <v>0</v>
      </c>
      <c r="Q153" s="124"/>
    </row>
    <row r="154" spans="1:17" ht="26.25" customHeight="1" x14ac:dyDescent="0.2">
      <c r="A154" s="13"/>
      <c r="B154" s="70"/>
      <c r="C154" s="68"/>
      <c r="D154" s="73"/>
      <c r="E154" s="12"/>
      <c r="F154" s="71"/>
      <c r="G154" s="12"/>
      <c r="H154" s="72"/>
      <c r="I154" s="15"/>
      <c r="J154" s="15"/>
      <c r="K154" s="15"/>
      <c r="L154" s="15"/>
      <c r="M154" s="76"/>
      <c r="N154" s="92"/>
      <c r="O154" s="59">
        <v>2530</v>
      </c>
      <c r="P154" s="60">
        <f>Table22457891011234567891011121314151617181920212223242526272832930[[#This Row],[PEMBULATAN]]*O154</f>
        <v>0</v>
      </c>
      <c r="Q154" s="124"/>
    </row>
    <row r="155" spans="1:17" ht="26.25" customHeight="1" x14ac:dyDescent="0.2">
      <c r="A155" s="13"/>
      <c r="B155" s="70"/>
      <c r="C155" s="68"/>
      <c r="D155" s="73"/>
      <c r="E155" s="12"/>
      <c r="F155" s="71"/>
      <c r="G155" s="12"/>
      <c r="H155" s="72"/>
      <c r="I155" s="15"/>
      <c r="J155" s="15"/>
      <c r="K155" s="15"/>
      <c r="L155" s="15"/>
      <c r="M155" s="76"/>
      <c r="N155" s="92"/>
      <c r="O155" s="59">
        <v>2530</v>
      </c>
      <c r="P155" s="60">
        <f>Table22457891011234567891011121314151617181920212223242526272832930[[#This Row],[PEMBULATAN]]*O155</f>
        <v>0</v>
      </c>
      <c r="Q155" s="124"/>
    </row>
    <row r="156" spans="1:17" ht="26.25" customHeight="1" x14ac:dyDescent="0.2">
      <c r="A156" s="13"/>
      <c r="B156" s="70"/>
      <c r="C156" s="68"/>
      <c r="D156" s="73"/>
      <c r="E156" s="12"/>
      <c r="F156" s="71"/>
      <c r="G156" s="12"/>
      <c r="H156" s="72"/>
      <c r="I156" s="15"/>
      <c r="J156" s="15"/>
      <c r="K156" s="15"/>
      <c r="L156" s="15"/>
      <c r="M156" s="76"/>
      <c r="N156" s="92"/>
      <c r="O156" s="59">
        <v>2530</v>
      </c>
      <c r="P156" s="60">
        <f>Table22457891011234567891011121314151617181920212223242526272832930[[#This Row],[PEMBULATAN]]*O156</f>
        <v>0</v>
      </c>
      <c r="Q156" s="124"/>
    </row>
    <row r="157" spans="1:17" ht="26.25" customHeight="1" x14ac:dyDescent="0.2">
      <c r="A157" s="13"/>
      <c r="B157" s="70"/>
      <c r="C157" s="68"/>
      <c r="D157" s="73"/>
      <c r="E157" s="12"/>
      <c r="F157" s="71"/>
      <c r="G157" s="12"/>
      <c r="H157" s="72"/>
      <c r="I157" s="15"/>
      <c r="J157" s="15"/>
      <c r="K157" s="15"/>
      <c r="L157" s="15"/>
      <c r="M157" s="76"/>
      <c r="N157" s="92"/>
      <c r="O157" s="59">
        <v>2530</v>
      </c>
      <c r="P157" s="60">
        <f>Table22457891011234567891011121314151617181920212223242526272832930[[#This Row],[PEMBULATAN]]*O157</f>
        <v>0</v>
      </c>
      <c r="Q157" s="124"/>
    </row>
    <row r="158" spans="1:17" ht="26.25" customHeight="1" x14ac:dyDescent="0.2">
      <c r="A158" s="13"/>
      <c r="B158" s="70"/>
      <c r="C158" s="68"/>
      <c r="D158" s="73"/>
      <c r="E158" s="12"/>
      <c r="F158" s="71"/>
      <c r="G158" s="12"/>
      <c r="H158" s="72"/>
      <c r="I158" s="15"/>
      <c r="J158" s="15"/>
      <c r="K158" s="15"/>
      <c r="L158" s="15"/>
      <c r="M158" s="76"/>
      <c r="N158" s="92"/>
      <c r="O158" s="59">
        <v>2530</v>
      </c>
      <c r="P158" s="60">
        <f>Table22457891011234567891011121314151617181920212223242526272832930[[#This Row],[PEMBULATAN]]*O158</f>
        <v>0</v>
      </c>
      <c r="Q158" s="124"/>
    </row>
    <row r="159" spans="1:17" ht="26.25" customHeight="1" x14ac:dyDescent="0.2">
      <c r="A159" s="13"/>
      <c r="B159" s="70"/>
      <c r="C159" s="68"/>
      <c r="D159" s="73"/>
      <c r="E159" s="12"/>
      <c r="F159" s="71"/>
      <c r="G159" s="12"/>
      <c r="H159" s="72"/>
      <c r="I159" s="15"/>
      <c r="J159" s="15"/>
      <c r="K159" s="15"/>
      <c r="L159" s="15"/>
      <c r="M159" s="76"/>
      <c r="N159" s="92"/>
      <c r="O159" s="59">
        <v>2530</v>
      </c>
      <c r="P159" s="60">
        <f>Table22457891011234567891011121314151617181920212223242526272832930[[#This Row],[PEMBULATAN]]*O159</f>
        <v>0</v>
      </c>
      <c r="Q159" s="124"/>
    </row>
    <row r="160" spans="1:17" ht="26.25" customHeight="1" x14ac:dyDescent="0.2">
      <c r="A160" s="13"/>
      <c r="B160" s="70"/>
      <c r="C160" s="68"/>
      <c r="D160" s="73"/>
      <c r="E160" s="12"/>
      <c r="F160" s="71"/>
      <c r="G160" s="12"/>
      <c r="H160" s="72"/>
      <c r="I160" s="15"/>
      <c r="J160" s="15"/>
      <c r="K160" s="15"/>
      <c r="L160" s="15"/>
      <c r="M160" s="76"/>
      <c r="N160" s="92"/>
      <c r="O160" s="59">
        <v>2530</v>
      </c>
      <c r="P160" s="60">
        <f>Table22457891011234567891011121314151617181920212223242526272832930[[#This Row],[PEMBULATAN]]*O160</f>
        <v>0</v>
      </c>
      <c r="Q160" s="124"/>
    </row>
    <row r="161" spans="1:17" ht="26.25" customHeight="1" x14ac:dyDescent="0.2">
      <c r="A161" s="13"/>
      <c r="B161" s="70"/>
      <c r="C161" s="68"/>
      <c r="D161" s="73"/>
      <c r="E161" s="12"/>
      <c r="F161" s="71"/>
      <c r="G161" s="12"/>
      <c r="H161" s="72"/>
      <c r="I161" s="15"/>
      <c r="J161" s="15"/>
      <c r="K161" s="15"/>
      <c r="L161" s="15"/>
      <c r="M161" s="76"/>
      <c r="N161" s="92"/>
      <c r="O161" s="59">
        <v>2530</v>
      </c>
      <c r="P161" s="60">
        <f>Table22457891011234567891011121314151617181920212223242526272832930[[#This Row],[PEMBULATAN]]*O161</f>
        <v>0</v>
      </c>
      <c r="Q161" s="124"/>
    </row>
    <row r="162" spans="1:17" ht="26.25" customHeight="1" x14ac:dyDescent="0.2">
      <c r="A162" s="13"/>
      <c r="B162" s="70"/>
      <c r="C162" s="68"/>
      <c r="D162" s="73"/>
      <c r="E162" s="12"/>
      <c r="F162" s="71"/>
      <c r="G162" s="12"/>
      <c r="H162" s="72"/>
      <c r="I162" s="15"/>
      <c r="J162" s="15"/>
      <c r="K162" s="15"/>
      <c r="L162" s="15"/>
      <c r="M162" s="76"/>
      <c r="N162" s="92"/>
      <c r="O162" s="59">
        <v>2530</v>
      </c>
      <c r="P162" s="60">
        <f>Table22457891011234567891011121314151617181920212223242526272832930[[#This Row],[PEMBULATAN]]*O162</f>
        <v>0</v>
      </c>
      <c r="Q162" s="124"/>
    </row>
    <row r="163" spans="1:17" ht="26.25" customHeight="1" x14ac:dyDescent="0.2">
      <c r="A163" s="13"/>
      <c r="B163" s="70"/>
      <c r="C163" s="68"/>
      <c r="D163" s="73"/>
      <c r="E163" s="12"/>
      <c r="F163" s="71"/>
      <c r="G163" s="12"/>
      <c r="H163" s="72"/>
      <c r="I163" s="15"/>
      <c r="J163" s="15"/>
      <c r="K163" s="15"/>
      <c r="L163" s="15"/>
      <c r="M163" s="76"/>
      <c r="N163" s="92"/>
      <c r="O163" s="59">
        <v>2530</v>
      </c>
      <c r="P163" s="60">
        <f>Table22457891011234567891011121314151617181920212223242526272832930[[#This Row],[PEMBULATAN]]*O163</f>
        <v>0</v>
      </c>
      <c r="Q163" s="124"/>
    </row>
    <row r="164" spans="1:17" ht="26.25" customHeight="1" x14ac:dyDescent="0.2">
      <c r="A164" s="13"/>
      <c r="B164" s="70"/>
      <c r="C164" s="68"/>
      <c r="D164" s="73"/>
      <c r="E164" s="12"/>
      <c r="F164" s="71"/>
      <c r="G164" s="12"/>
      <c r="H164" s="72"/>
      <c r="I164" s="15"/>
      <c r="J164" s="15"/>
      <c r="K164" s="15"/>
      <c r="L164" s="15"/>
      <c r="M164" s="76"/>
      <c r="N164" s="92"/>
      <c r="O164" s="59">
        <v>2530</v>
      </c>
      <c r="P164" s="60">
        <f>Table22457891011234567891011121314151617181920212223242526272832930[[#This Row],[PEMBULATAN]]*O164</f>
        <v>0</v>
      </c>
      <c r="Q164" s="124"/>
    </row>
    <row r="165" spans="1:17" ht="26.25" customHeight="1" x14ac:dyDescent="0.2">
      <c r="A165" s="13"/>
      <c r="B165" s="70"/>
      <c r="C165" s="68"/>
      <c r="D165" s="73"/>
      <c r="E165" s="12"/>
      <c r="F165" s="71"/>
      <c r="G165" s="12"/>
      <c r="H165" s="72"/>
      <c r="I165" s="15"/>
      <c r="J165" s="15"/>
      <c r="K165" s="15"/>
      <c r="L165" s="15"/>
      <c r="M165" s="76"/>
      <c r="N165" s="92"/>
      <c r="O165" s="59">
        <v>2530</v>
      </c>
      <c r="P165" s="60">
        <f>Table22457891011234567891011121314151617181920212223242526272832930[[#This Row],[PEMBULATAN]]*O165</f>
        <v>0</v>
      </c>
      <c r="Q165" s="124"/>
    </row>
    <row r="166" spans="1:17" ht="26.25" customHeight="1" x14ac:dyDescent="0.2">
      <c r="A166" s="13"/>
      <c r="B166" s="70"/>
      <c r="C166" s="68"/>
      <c r="D166" s="73"/>
      <c r="E166" s="12"/>
      <c r="F166" s="71"/>
      <c r="G166" s="12"/>
      <c r="H166" s="72"/>
      <c r="I166" s="15"/>
      <c r="J166" s="15"/>
      <c r="K166" s="15"/>
      <c r="L166" s="15"/>
      <c r="M166" s="76"/>
      <c r="N166" s="92"/>
      <c r="O166" s="59">
        <v>2530</v>
      </c>
      <c r="P166" s="60">
        <f>Table22457891011234567891011121314151617181920212223242526272832930[[#This Row],[PEMBULATAN]]*O166</f>
        <v>0</v>
      </c>
      <c r="Q166" s="124"/>
    </row>
    <row r="167" spans="1:17" ht="26.25" customHeight="1" x14ac:dyDescent="0.2">
      <c r="A167" s="13"/>
      <c r="B167" s="70"/>
      <c r="C167" s="68"/>
      <c r="D167" s="73"/>
      <c r="E167" s="12"/>
      <c r="F167" s="71"/>
      <c r="G167" s="12"/>
      <c r="H167" s="72"/>
      <c r="I167" s="15"/>
      <c r="J167" s="15"/>
      <c r="K167" s="15"/>
      <c r="L167" s="15"/>
      <c r="M167" s="76"/>
      <c r="N167" s="92"/>
      <c r="O167" s="59">
        <v>2530</v>
      </c>
      <c r="P167" s="60">
        <f>Table22457891011234567891011121314151617181920212223242526272832930[[#This Row],[PEMBULATAN]]*O167</f>
        <v>0</v>
      </c>
      <c r="Q167" s="124"/>
    </row>
    <row r="168" spans="1:17" ht="26.25" customHeight="1" x14ac:dyDescent="0.2">
      <c r="A168" s="13"/>
      <c r="B168" s="70"/>
      <c r="C168" s="68"/>
      <c r="D168" s="73"/>
      <c r="E168" s="12"/>
      <c r="F168" s="71"/>
      <c r="G168" s="12"/>
      <c r="H168" s="72"/>
      <c r="I168" s="15"/>
      <c r="J168" s="15"/>
      <c r="K168" s="15"/>
      <c r="L168" s="15"/>
      <c r="M168" s="76"/>
      <c r="N168" s="92"/>
      <c r="O168" s="59">
        <v>2530</v>
      </c>
      <c r="P168" s="60">
        <f>Table22457891011234567891011121314151617181920212223242526272832930[[#This Row],[PEMBULATAN]]*O168</f>
        <v>0</v>
      </c>
      <c r="Q168" s="124"/>
    </row>
    <row r="169" spans="1:17" ht="26.25" customHeight="1" x14ac:dyDescent="0.2">
      <c r="A169" s="13"/>
      <c r="B169" s="70"/>
      <c r="C169" s="68"/>
      <c r="D169" s="73"/>
      <c r="E169" s="12"/>
      <c r="F169" s="71"/>
      <c r="G169" s="12"/>
      <c r="H169" s="72"/>
      <c r="I169" s="15"/>
      <c r="J169" s="15"/>
      <c r="K169" s="15"/>
      <c r="L169" s="15"/>
      <c r="M169" s="76"/>
      <c r="N169" s="92"/>
      <c r="O169" s="59">
        <v>2530</v>
      </c>
      <c r="P169" s="60">
        <f>Table22457891011234567891011121314151617181920212223242526272832930[[#This Row],[PEMBULATAN]]*O169</f>
        <v>0</v>
      </c>
      <c r="Q169" s="124"/>
    </row>
    <row r="170" spans="1:17" ht="26.25" customHeight="1" x14ac:dyDescent="0.2">
      <c r="A170" s="13"/>
      <c r="B170" s="70"/>
      <c r="C170" s="68"/>
      <c r="D170" s="73"/>
      <c r="E170" s="12"/>
      <c r="F170" s="71"/>
      <c r="G170" s="12"/>
      <c r="H170" s="72"/>
      <c r="I170" s="15"/>
      <c r="J170" s="15"/>
      <c r="K170" s="15"/>
      <c r="L170" s="15"/>
      <c r="M170" s="76"/>
      <c r="N170" s="92"/>
      <c r="O170" s="59">
        <v>2530</v>
      </c>
      <c r="P170" s="60">
        <f>Table22457891011234567891011121314151617181920212223242526272832930[[#This Row],[PEMBULATAN]]*O170</f>
        <v>0</v>
      </c>
      <c r="Q170" s="124"/>
    </row>
    <row r="171" spans="1:17" ht="26.25" customHeight="1" x14ac:dyDescent="0.2">
      <c r="A171" s="13"/>
      <c r="B171" s="70"/>
      <c r="C171" s="68"/>
      <c r="D171" s="73"/>
      <c r="E171" s="12"/>
      <c r="F171" s="71"/>
      <c r="G171" s="12"/>
      <c r="H171" s="72"/>
      <c r="I171" s="15"/>
      <c r="J171" s="15"/>
      <c r="K171" s="15"/>
      <c r="L171" s="15"/>
      <c r="M171" s="76"/>
      <c r="N171" s="92"/>
      <c r="O171" s="59">
        <v>2530</v>
      </c>
      <c r="P171" s="60">
        <f>Table22457891011234567891011121314151617181920212223242526272832930[[#This Row],[PEMBULATAN]]*O171</f>
        <v>0</v>
      </c>
      <c r="Q171" s="124"/>
    </row>
    <row r="172" spans="1:17" ht="26.25" customHeight="1" x14ac:dyDescent="0.2">
      <c r="A172" s="13"/>
      <c r="B172" s="70"/>
      <c r="C172" s="68"/>
      <c r="D172" s="73"/>
      <c r="E172" s="12"/>
      <c r="F172" s="71"/>
      <c r="G172" s="12"/>
      <c r="H172" s="72"/>
      <c r="I172" s="15"/>
      <c r="J172" s="15"/>
      <c r="K172" s="15"/>
      <c r="L172" s="15"/>
      <c r="M172" s="76"/>
      <c r="N172" s="92"/>
      <c r="O172" s="59">
        <v>2530</v>
      </c>
      <c r="P172" s="60">
        <f>Table22457891011234567891011121314151617181920212223242526272832930[[#This Row],[PEMBULATAN]]*O172</f>
        <v>0</v>
      </c>
      <c r="Q172" s="124"/>
    </row>
    <row r="173" spans="1:17" ht="26.25" customHeight="1" x14ac:dyDescent="0.2">
      <c r="A173" s="13"/>
      <c r="B173" s="70"/>
      <c r="C173" s="68"/>
      <c r="D173" s="73"/>
      <c r="E173" s="12"/>
      <c r="F173" s="71"/>
      <c r="G173" s="12"/>
      <c r="H173" s="72"/>
      <c r="I173" s="15"/>
      <c r="J173" s="15"/>
      <c r="K173" s="15"/>
      <c r="L173" s="15"/>
      <c r="M173" s="76"/>
      <c r="N173" s="92"/>
      <c r="O173" s="59">
        <v>2530</v>
      </c>
      <c r="P173" s="60">
        <f>Table22457891011234567891011121314151617181920212223242526272832930[[#This Row],[PEMBULATAN]]*O173</f>
        <v>0</v>
      </c>
      <c r="Q173" s="124"/>
    </row>
    <row r="174" spans="1:17" ht="26.25" customHeight="1" x14ac:dyDescent="0.2">
      <c r="A174" s="13"/>
      <c r="B174" s="70"/>
      <c r="C174" s="68"/>
      <c r="D174" s="73"/>
      <c r="E174" s="12"/>
      <c r="F174" s="71"/>
      <c r="G174" s="12"/>
      <c r="H174" s="72"/>
      <c r="I174" s="15"/>
      <c r="J174" s="15"/>
      <c r="K174" s="15"/>
      <c r="L174" s="15"/>
      <c r="M174" s="76"/>
      <c r="N174" s="92"/>
      <c r="O174" s="59">
        <v>2530</v>
      </c>
      <c r="P174" s="60">
        <f>Table22457891011234567891011121314151617181920212223242526272832930[[#This Row],[PEMBULATAN]]*O174</f>
        <v>0</v>
      </c>
      <c r="Q174" s="124"/>
    </row>
    <row r="175" spans="1:17" ht="26.25" customHeight="1" x14ac:dyDescent="0.2">
      <c r="A175" s="13"/>
      <c r="B175" s="70"/>
      <c r="C175" s="68"/>
      <c r="D175" s="73"/>
      <c r="E175" s="12"/>
      <c r="F175" s="71"/>
      <c r="G175" s="12"/>
      <c r="H175" s="72"/>
      <c r="I175" s="15"/>
      <c r="J175" s="15"/>
      <c r="K175" s="15"/>
      <c r="L175" s="15"/>
      <c r="M175" s="76"/>
      <c r="N175" s="92"/>
      <c r="O175" s="59">
        <v>2530</v>
      </c>
      <c r="P175" s="60">
        <f>Table22457891011234567891011121314151617181920212223242526272832930[[#This Row],[PEMBULATAN]]*O175</f>
        <v>0</v>
      </c>
      <c r="Q175" s="124"/>
    </row>
    <row r="176" spans="1:17" ht="26.25" customHeight="1" x14ac:dyDescent="0.2">
      <c r="A176" s="13"/>
      <c r="B176" s="70"/>
      <c r="C176" s="68"/>
      <c r="D176" s="73"/>
      <c r="E176" s="12"/>
      <c r="F176" s="71"/>
      <c r="G176" s="12"/>
      <c r="H176" s="72"/>
      <c r="I176" s="15"/>
      <c r="J176" s="15"/>
      <c r="K176" s="15"/>
      <c r="L176" s="15"/>
      <c r="M176" s="76"/>
      <c r="N176" s="92"/>
      <c r="O176" s="59">
        <v>2530</v>
      </c>
      <c r="P176" s="60">
        <f>Table22457891011234567891011121314151617181920212223242526272832930[[#This Row],[PEMBULATAN]]*O176</f>
        <v>0</v>
      </c>
      <c r="Q176" s="124"/>
    </row>
    <row r="177" spans="1:17" ht="26.25" customHeight="1" x14ac:dyDescent="0.2">
      <c r="A177" s="13"/>
      <c r="B177" s="70"/>
      <c r="C177" s="68"/>
      <c r="D177" s="73"/>
      <c r="E177" s="12"/>
      <c r="F177" s="71"/>
      <c r="G177" s="12"/>
      <c r="H177" s="72"/>
      <c r="I177" s="15"/>
      <c r="J177" s="15"/>
      <c r="K177" s="15"/>
      <c r="L177" s="15"/>
      <c r="M177" s="76"/>
      <c r="N177" s="92"/>
      <c r="O177" s="59">
        <v>2530</v>
      </c>
      <c r="P177" s="60">
        <f>Table22457891011234567891011121314151617181920212223242526272832930[[#This Row],[PEMBULATAN]]*O177</f>
        <v>0</v>
      </c>
      <c r="Q177" s="124"/>
    </row>
    <row r="178" spans="1:17" ht="26.25" customHeight="1" x14ac:dyDescent="0.2">
      <c r="A178" s="13"/>
      <c r="B178" s="70"/>
      <c r="C178" s="68"/>
      <c r="D178" s="73"/>
      <c r="E178" s="12"/>
      <c r="F178" s="71"/>
      <c r="G178" s="12"/>
      <c r="H178" s="72"/>
      <c r="I178" s="15"/>
      <c r="J178" s="15"/>
      <c r="K178" s="15"/>
      <c r="L178" s="15"/>
      <c r="M178" s="76"/>
      <c r="N178" s="92"/>
      <c r="O178" s="59">
        <v>2530</v>
      </c>
      <c r="P178" s="60">
        <f>Table22457891011234567891011121314151617181920212223242526272832930[[#This Row],[PEMBULATAN]]*O178</f>
        <v>0</v>
      </c>
      <c r="Q178" s="124"/>
    </row>
    <row r="179" spans="1:17" ht="26.25" customHeight="1" x14ac:dyDescent="0.2">
      <c r="A179" s="13"/>
      <c r="B179" s="70"/>
      <c r="C179" s="68"/>
      <c r="D179" s="73"/>
      <c r="E179" s="12"/>
      <c r="F179" s="71"/>
      <c r="G179" s="12"/>
      <c r="H179" s="72"/>
      <c r="I179" s="15"/>
      <c r="J179" s="15"/>
      <c r="K179" s="15"/>
      <c r="L179" s="15"/>
      <c r="M179" s="76"/>
      <c r="N179" s="92"/>
      <c r="O179" s="59">
        <v>2530</v>
      </c>
      <c r="P179" s="60">
        <f>Table22457891011234567891011121314151617181920212223242526272832930[[#This Row],[PEMBULATAN]]*O179</f>
        <v>0</v>
      </c>
      <c r="Q179" s="124"/>
    </row>
    <row r="180" spans="1:17" ht="26.25" customHeight="1" x14ac:dyDescent="0.2">
      <c r="A180" s="13"/>
      <c r="B180" s="70"/>
      <c r="C180" s="68"/>
      <c r="D180" s="73"/>
      <c r="E180" s="12"/>
      <c r="F180" s="71"/>
      <c r="G180" s="12"/>
      <c r="H180" s="72"/>
      <c r="I180" s="15"/>
      <c r="J180" s="15"/>
      <c r="K180" s="15"/>
      <c r="L180" s="15"/>
      <c r="M180" s="76"/>
      <c r="N180" s="92"/>
      <c r="O180" s="59">
        <v>2530</v>
      </c>
      <c r="P180" s="60">
        <f>Table22457891011234567891011121314151617181920212223242526272832930[[#This Row],[PEMBULATAN]]*O180</f>
        <v>0</v>
      </c>
      <c r="Q180" s="124"/>
    </row>
    <row r="181" spans="1:17" ht="26.25" customHeight="1" x14ac:dyDescent="0.2">
      <c r="A181" s="13"/>
      <c r="B181" s="70"/>
      <c r="C181" s="68"/>
      <c r="D181" s="73"/>
      <c r="E181" s="12"/>
      <c r="F181" s="71"/>
      <c r="G181" s="12"/>
      <c r="H181" s="72"/>
      <c r="I181" s="15"/>
      <c r="J181" s="15"/>
      <c r="K181" s="15"/>
      <c r="L181" s="15"/>
      <c r="M181" s="76"/>
      <c r="N181" s="92"/>
      <c r="O181" s="59">
        <v>2530</v>
      </c>
      <c r="P181" s="60">
        <f>Table22457891011234567891011121314151617181920212223242526272832930[[#This Row],[PEMBULATAN]]*O181</f>
        <v>0</v>
      </c>
      <c r="Q181" s="124"/>
    </row>
    <row r="182" spans="1:17" ht="26.25" customHeight="1" x14ac:dyDescent="0.2">
      <c r="A182" s="13"/>
      <c r="B182" s="70"/>
      <c r="C182" s="68"/>
      <c r="D182" s="73"/>
      <c r="E182" s="12"/>
      <c r="F182" s="71"/>
      <c r="G182" s="12"/>
      <c r="H182" s="72"/>
      <c r="I182" s="15"/>
      <c r="J182" s="15"/>
      <c r="K182" s="15"/>
      <c r="L182" s="15"/>
      <c r="M182" s="76"/>
      <c r="N182" s="92"/>
      <c r="O182" s="59">
        <v>2530</v>
      </c>
      <c r="P182" s="60">
        <f>Table22457891011234567891011121314151617181920212223242526272832930[[#This Row],[PEMBULATAN]]*O182</f>
        <v>0</v>
      </c>
      <c r="Q182" s="124"/>
    </row>
    <row r="183" spans="1:17" ht="26.25" customHeight="1" x14ac:dyDescent="0.2">
      <c r="A183" s="13"/>
      <c r="B183" s="70"/>
      <c r="C183" s="68"/>
      <c r="D183" s="73"/>
      <c r="E183" s="12"/>
      <c r="F183" s="71"/>
      <c r="G183" s="12"/>
      <c r="H183" s="72"/>
      <c r="I183" s="15"/>
      <c r="J183" s="15"/>
      <c r="K183" s="15"/>
      <c r="L183" s="15"/>
      <c r="M183" s="76"/>
      <c r="N183" s="92"/>
      <c r="O183" s="59">
        <v>2530</v>
      </c>
      <c r="P183" s="60">
        <f>Table22457891011234567891011121314151617181920212223242526272832930[[#This Row],[PEMBULATAN]]*O183</f>
        <v>0</v>
      </c>
      <c r="Q183" s="124"/>
    </row>
    <row r="184" spans="1:17" ht="26.25" customHeight="1" x14ac:dyDescent="0.2">
      <c r="A184" s="13"/>
      <c r="B184" s="70"/>
      <c r="C184" s="68"/>
      <c r="D184" s="73"/>
      <c r="E184" s="12"/>
      <c r="F184" s="71"/>
      <c r="G184" s="12"/>
      <c r="H184" s="72"/>
      <c r="I184" s="15"/>
      <c r="J184" s="15"/>
      <c r="K184" s="15"/>
      <c r="L184" s="15"/>
      <c r="M184" s="76"/>
      <c r="N184" s="92"/>
      <c r="O184" s="59">
        <v>2530</v>
      </c>
      <c r="P184" s="60">
        <f>Table22457891011234567891011121314151617181920212223242526272832930[[#This Row],[PEMBULATAN]]*O184</f>
        <v>0</v>
      </c>
      <c r="Q184" s="124"/>
    </row>
    <row r="185" spans="1:17" ht="26.25" customHeight="1" x14ac:dyDescent="0.2">
      <c r="A185" s="13"/>
      <c r="B185" s="70"/>
      <c r="C185" s="68"/>
      <c r="D185" s="73"/>
      <c r="E185" s="12"/>
      <c r="F185" s="71"/>
      <c r="G185" s="12"/>
      <c r="H185" s="72"/>
      <c r="I185" s="15"/>
      <c r="J185" s="15"/>
      <c r="K185" s="15"/>
      <c r="L185" s="15"/>
      <c r="M185" s="76"/>
      <c r="N185" s="92"/>
      <c r="O185" s="59">
        <v>2530</v>
      </c>
      <c r="P185" s="60">
        <f>Table22457891011234567891011121314151617181920212223242526272832930[[#This Row],[PEMBULATAN]]*O185</f>
        <v>0</v>
      </c>
      <c r="Q185" s="124"/>
    </row>
    <row r="186" spans="1:17" ht="26.25" customHeight="1" x14ac:dyDescent="0.2">
      <c r="A186" s="13"/>
      <c r="B186" s="70"/>
      <c r="C186" s="68"/>
      <c r="D186" s="73"/>
      <c r="E186" s="12"/>
      <c r="F186" s="71"/>
      <c r="G186" s="12"/>
      <c r="H186" s="72"/>
      <c r="I186" s="15"/>
      <c r="J186" s="15"/>
      <c r="K186" s="15"/>
      <c r="L186" s="15"/>
      <c r="M186" s="76"/>
      <c r="N186" s="92"/>
      <c r="O186" s="59">
        <v>2530</v>
      </c>
      <c r="P186" s="60">
        <f>Table22457891011234567891011121314151617181920212223242526272832930[[#This Row],[PEMBULATAN]]*O186</f>
        <v>0</v>
      </c>
      <c r="Q186" s="124"/>
    </row>
    <row r="187" spans="1:17" ht="26.25" customHeight="1" x14ac:dyDescent="0.2">
      <c r="A187" s="13"/>
      <c r="B187" s="70"/>
      <c r="C187" s="68"/>
      <c r="D187" s="73"/>
      <c r="E187" s="12"/>
      <c r="F187" s="71"/>
      <c r="G187" s="12"/>
      <c r="H187" s="72"/>
      <c r="I187" s="15"/>
      <c r="J187" s="15"/>
      <c r="K187" s="15"/>
      <c r="L187" s="15"/>
      <c r="M187" s="76"/>
      <c r="N187" s="92"/>
      <c r="O187" s="59">
        <v>2530</v>
      </c>
      <c r="P187" s="60">
        <f>Table22457891011234567891011121314151617181920212223242526272832930[[#This Row],[PEMBULATAN]]*O187</f>
        <v>0</v>
      </c>
      <c r="Q187" s="124"/>
    </row>
    <row r="188" spans="1:17" ht="26.25" customHeight="1" x14ac:dyDescent="0.2">
      <c r="A188" s="13"/>
      <c r="B188" s="70"/>
      <c r="C188" s="68"/>
      <c r="D188" s="73"/>
      <c r="E188" s="12"/>
      <c r="F188" s="71"/>
      <c r="G188" s="12"/>
      <c r="H188" s="72"/>
      <c r="I188" s="15"/>
      <c r="J188" s="15"/>
      <c r="K188" s="15"/>
      <c r="L188" s="15"/>
      <c r="M188" s="76"/>
      <c r="N188" s="92"/>
      <c r="O188" s="59">
        <v>2530</v>
      </c>
      <c r="P188" s="60">
        <f>Table22457891011234567891011121314151617181920212223242526272832930[[#This Row],[PEMBULATAN]]*O188</f>
        <v>0</v>
      </c>
      <c r="Q188" s="124"/>
    </row>
    <row r="189" spans="1:17" ht="26.25" customHeight="1" x14ac:dyDescent="0.2">
      <c r="A189" s="13"/>
      <c r="B189" s="70"/>
      <c r="C189" s="68"/>
      <c r="D189" s="73"/>
      <c r="E189" s="12"/>
      <c r="F189" s="71"/>
      <c r="G189" s="12"/>
      <c r="H189" s="72"/>
      <c r="I189" s="15"/>
      <c r="J189" s="15"/>
      <c r="K189" s="15"/>
      <c r="L189" s="15"/>
      <c r="M189" s="76"/>
      <c r="N189" s="92"/>
      <c r="O189" s="59">
        <v>2530</v>
      </c>
      <c r="P189" s="60">
        <f>Table22457891011234567891011121314151617181920212223242526272832930[[#This Row],[PEMBULATAN]]*O189</f>
        <v>0</v>
      </c>
      <c r="Q189" s="124"/>
    </row>
    <row r="190" spans="1:17" ht="26.25" customHeight="1" x14ac:dyDescent="0.2">
      <c r="A190" s="13"/>
      <c r="B190" s="70"/>
      <c r="C190" s="68"/>
      <c r="D190" s="73"/>
      <c r="E190" s="12"/>
      <c r="F190" s="71"/>
      <c r="G190" s="12"/>
      <c r="H190" s="72"/>
      <c r="I190" s="15"/>
      <c r="J190" s="15"/>
      <c r="K190" s="15"/>
      <c r="L190" s="15"/>
      <c r="M190" s="76"/>
      <c r="N190" s="92"/>
      <c r="O190" s="59">
        <v>2530</v>
      </c>
      <c r="P190" s="60">
        <f>Table22457891011234567891011121314151617181920212223242526272832930[[#This Row],[PEMBULATAN]]*O190</f>
        <v>0</v>
      </c>
      <c r="Q190" s="124"/>
    </row>
    <row r="191" spans="1:17" ht="26.25" customHeight="1" x14ac:dyDescent="0.2">
      <c r="A191" s="13"/>
      <c r="B191" s="70"/>
      <c r="C191" s="68"/>
      <c r="D191" s="73"/>
      <c r="E191" s="12"/>
      <c r="F191" s="71"/>
      <c r="G191" s="12"/>
      <c r="H191" s="72"/>
      <c r="I191" s="15"/>
      <c r="J191" s="15"/>
      <c r="K191" s="15"/>
      <c r="L191" s="15"/>
      <c r="M191" s="76"/>
      <c r="N191" s="92"/>
      <c r="O191" s="59">
        <v>2530</v>
      </c>
      <c r="P191" s="60">
        <f>Table22457891011234567891011121314151617181920212223242526272832930[[#This Row],[PEMBULATAN]]*O191</f>
        <v>0</v>
      </c>
      <c r="Q191" s="124"/>
    </row>
    <row r="192" spans="1:17" ht="26.25" customHeight="1" x14ac:dyDescent="0.2">
      <c r="A192" s="13"/>
      <c r="B192" s="70"/>
      <c r="C192" s="68"/>
      <c r="D192" s="73"/>
      <c r="E192" s="12"/>
      <c r="F192" s="71"/>
      <c r="G192" s="12"/>
      <c r="H192" s="72"/>
      <c r="I192" s="15"/>
      <c r="J192" s="15"/>
      <c r="K192" s="15"/>
      <c r="L192" s="15"/>
      <c r="M192" s="76"/>
      <c r="N192" s="92"/>
      <c r="O192" s="59">
        <v>2530</v>
      </c>
      <c r="P192" s="60">
        <f>Table22457891011234567891011121314151617181920212223242526272832930[[#This Row],[PEMBULATAN]]*O192</f>
        <v>0</v>
      </c>
      <c r="Q192" s="124"/>
    </row>
    <row r="193" spans="1:17" ht="26.25" customHeight="1" x14ac:dyDescent="0.2">
      <c r="A193" s="13"/>
      <c r="B193" s="70"/>
      <c r="C193" s="68"/>
      <c r="D193" s="73"/>
      <c r="E193" s="12"/>
      <c r="F193" s="71"/>
      <c r="G193" s="12"/>
      <c r="H193" s="72"/>
      <c r="I193" s="15"/>
      <c r="J193" s="15"/>
      <c r="K193" s="15"/>
      <c r="L193" s="15"/>
      <c r="M193" s="76"/>
      <c r="N193" s="92"/>
      <c r="O193" s="59">
        <v>2530</v>
      </c>
      <c r="P193" s="60">
        <f>Table22457891011234567891011121314151617181920212223242526272832930[[#This Row],[PEMBULATAN]]*O193</f>
        <v>0</v>
      </c>
      <c r="Q193" s="124"/>
    </row>
    <row r="194" spans="1:17" ht="26.25" customHeight="1" x14ac:dyDescent="0.2">
      <c r="A194" s="13"/>
      <c r="B194" s="70"/>
      <c r="C194" s="68"/>
      <c r="D194" s="73"/>
      <c r="E194" s="12"/>
      <c r="F194" s="71"/>
      <c r="G194" s="12"/>
      <c r="H194" s="72"/>
      <c r="I194" s="15"/>
      <c r="J194" s="15"/>
      <c r="K194" s="15"/>
      <c r="L194" s="15"/>
      <c r="M194" s="76"/>
      <c r="N194" s="92"/>
      <c r="O194" s="59">
        <v>2530</v>
      </c>
      <c r="P194" s="60">
        <f>Table22457891011234567891011121314151617181920212223242526272832930[[#This Row],[PEMBULATAN]]*O194</f>
        <v>0</v>
      </c>
      <c r="Q194" s="124"/>
    </row>
    <row r="195" spans="1:17" ht="26.25" customHeight="1" x14ac:dyDescent="0.2">
      <c r="A195" s="13"/>
      <c r="B195" s="70"/>
      <c r="C195" s="68"/>
      <c r="D195" s="73"/>
      <c r="E195" s="12"/>
      <c r="F195" s="71"/>
      <c r="G195" s="12"/>
      <c r="H195" s="72"/>
      <c r="I195" s="15"/>
      <c r="J195" s="15"/>
      <c r="K195" s="15"/>
      <c r="L195" s="15"/>
      <c r="M195" s="76"/>
      <c r="N195" s="92"/>
      <c r="O195" s="59">
        <v>2530</v>
      </c>
      <c r="P195" s="60">
        <f>Table22457891011234567891011121314151617181920212223242526272832930[[#This Row],[PEMBULATAN]]*O195</f>
        <v>0</v>
      </c>
      <c r="Q195" s="124"/>
    </row>
    <row r="196" spans="1:17" ht="26.25" customHeight="1" x14ac:dyDescent="0.2">
      <c r="A196" s="13"/>
      <c r="B196" s="70"/>
      <c r="C196" s="68"/>
      <c r="D196" s="73"/>
      <c r="E196" s="12"/>
      <c r="F196" s="71"/>
      <c r="G196" s="12"/>
      <c r="H196" s="72"/>
      <c r="I196" s="15"/>
      <c r="J196" s="15"/>
      <c r="K196" s="15"/>
      <c r="L196" s="15"/>
      <c r="M196" s="76"/>
      <c r="N196" s="92"/>
      <c r="O196" s="59">
        <v>2530</v>
      </c>
      <c r="P196" s="60">
        <f>Table22457891011234567891011121314151617181920212223242526272832930[[#This Row],[PEMBULATAN]]*O196</f>
        <v>0</v>
      </c>
      <c r="Q196" s="124"/>
    </row>
    <row r="197" spans="1:17" ht="26.25" customHeight="1" x14ac:dyDescent="0.2">
      <c r="A197" s="13"/>
      <c r="B197" s="70"/>
      <c r="C197" s="68"/>
      <c r="D197" s="73"/>
      <c r="E197" s="12"/>
      <c r="F197" s="71"/>
      <c r="G197" s="12"/>
      <c r="H197" s="72"/>
      <c r="I197" s="15"/>
      <c r="J197" s="15"/>
      <c r="K197" s="15"/>
      <c r="L197" s="15"/>
      <c r="M197" s="76"/>
      <c r="N197" s="92"/>
      <c r="O197" s="59">
        <v>2530</v>
      </c>
      <c r="P197" s="60">
        <f>Table22457891011234567891011121314151617181920212223242526272832930[[#This Row],[PEMBULATAN]]*O197</f>
        <v>0</v>
      </c>
      <c r="Q197" s="124"/>
    </row>
    <row r="198" spans="1:17" ht="26.25" customHeight="1" x14ac:dyDescent="0.2">
      <c r="A198" s="13"/>
      <c r="B198" s="70"/>
      <c r="C198" s="68"/>
      <c r="D198" s="73"/>
      <c r="E198" s="12"/>
      <c r="F198" s="71"/>
      <c r="G198" s="12"/>
      <c r="H198" s="72"/>
      <c r="I198" s="15"/>
      <c r="J198" s="15"/>
      <c r="K198" s="15"/>
      <c r="L198" s="15"/>
      <c r="M198" s="76"/>
      <c r="N198" s="92"/>
      <c r="O198" s="59">
        <v>2530</v>
      </c>
      <c r="P198" s="60">
        <f>Table22457891011234567891011121314151617181920212223242526272832930[[#This Row],[PEMBULATAN]]*O198</f>
        <v>0</v>
      </c>
      <c r="Q198" s="124"/>
    </row>
    <row r="199" spans="1:17" ht="26.25" customHeight="1" x14ac:dyDescent="0.2">
      <c r="A199" s="13"/>
      <c r="B199" s="70"/>
      <c r="C199" s="68"/>
      <c r="D199" s="73"/>
      <c r="E199" s="12"/>
      <c r="F199" s="71"/>
      <c r="G199" s="12"/>
      <c r="H199" s="72"/>
      <c r="I199" s="15"/>
      <c r="J199" s="15"/>
      <c r="K199" s="15"/>
      <c r="L199" s="15"/>
      <c r="M199" s="76"/>
      <c r="N199" s="92"/>
      <c r="O199" s="59">
        <v>2530</v>
      </c>
      <c r="P199" s="60">
        <f>Table22457891011234567891011121314151617181920212223242526272832930[[#This Row],[PEMBULATAN]]*O199</f>
        <v>0</v>
      </c>
      <c r="Q199" s="124"/>
    </row>
    <row r="200" spans="1:17" ht="26.25" customHeight="1" x14ac:dyDescent="0.2">
      <c r="A200" s="13"/>
      <c r="B200" s="70"/>
      <c r="C200" s="68"/>
      <c r="D200" s="73"/>
      <c r="E200" s="12"/>
      <c r="F200" s="71"/>
      <c r="G200" s="12"/>
      <c r="H200" s="72"/>
      <c r="I200" s="15"/>
      <c r="J200" s="15"/>
      <c r="K200" s="15"/>
      <c r="L200" s="15"/>
      <c r="M200" s="76"/>
      <c r="N200" s="92"/>
      <c r="O200" s="59">
        <v>2530</v>
      </c>
      <c r="P200" s="60">
        <f>Table22457891011234567891011121314151617181920212223242526272832930[[#This Row],[PEMBULATAN]]*O200</f>
        <v>0</v>
      </c>
      <c r="Q200" s="124"/>
    </row>
    <row r="201" spans="1:17" ht="26.25" customHeight="1" x14ac:dyDescent="0.2">
      <c r="A201" s="13"/>
      <c r="B201" s="70"/>
      <c r="C201" s="68"/>
      <c r="D201" s="73"/>
      <c r="E201" s="12"/>
      <c r="F201" s="71"/>
      <c r="G201" s="12"/>
      <c r="H201" s="72"/>
      <c r="I201" s="15"/>
      <c r="J201" s="15"/>
      <c r="K201" s="15"/>
      <c r="L201" s="15"/>
      <c r="M201" s="76"/>
      <c r="N201" s="92"/>
      <c r="O201" s="59">
        <v>2530</v>
      </c>
      <c r="P201" s="60">
        <f>Table22457891011234567891011121314151617181920212223242526272832930[[#This Row],[PEMBULATAN]]*O201</f>
        <v>0</v>
      </c>
      <c r="Q201" s="124"/>
    </row>
    <row r="202" spans="1:17" ht="26.25" customHeight="1" x14ac:dyDescent="0.2">
      <c r="A202" s="13"/>
      <c r="B202" s="70"/>
      <c r="C202" s="68"/>
      <c r="D202" s="73"/>
      <c r="E202" s="12"/>
      <c r="F202" s="71"/>
      <c r="G202" s="12"/>
      <c r="H202" s="72"/>
      <c r="I202" s="15"/>
      <c r="J202" s="15"/>
      <c r="K202" s="15"/>
      <c r="L202" s="15"/>
      <c r="M202" s="76"/>
      <c r="N202" s="92"/>
      <c r="O202" s="59">
        <v>2530</v>
      </c>
      <c r="P202" s="60">
        <f>Table22457891011234567891011121314151617181920212223242526272832930[[#This Row],[PEMBULATAN]]*O202</f>
        <v>0</v>
      </c>
      <c r="Q202" s="124"/>
    </row>
    <row r="203" spans="1:17" ht="26.25" customHeight="1" x14ac:dyDescent="0.2">
      <c r="A203" s="13"/>
      <c r="B203" s="70"/>
      <c r="C203" s="68"/>
      <c r="D203" s="73"/>
      <c r="E203" s="12"/>
      <c r="F203" s="71"/>
      <c r="G203" s="12"/>
      <c r="H203" s="72"/>
      <c r="I203" s="15"/>
      <c r="J203" s="15"/>
      <c r="K203" s="15"/>
      <c r="L203" s="15"/>
      <c r="M203" s="76"/>
      <c r="N203" s="92"/>
      <c r="O203" s="59">
        <v>2530</v>
      </c>
      <c r="P203" s="60">
        <f>Table22457891011234567891011121314151617181920212223242526272832930[[#This Row],[PEMBULATAN]]*O203</f>
        <v>0</v>
      </c>
      <c r="Q203" s="124"/>
    </row>
    <row r="204" spans="1:17" ht="26.25" customHeight="1" x14ac:dyDescent="0.2">
      <c r="A204" s="13"/>
      <c r="B204" s="70"/>
      <c r="C204" s="68"/>
      <c r="D204" s="73"/>
      <c r="E204" s="12"/>
      <c r="F204" s="71"/>
      <c r="G204" s="12"/>
      <c r="H204" s="72"/>
      <c r="I204" s="15"/>
      <c r="J204" s="15"/>
      <c r="K204" s="15"/>
      <c r="L204" s="15"/>
      <c r="M204" s="76"/>
      <c r="N204" s="92"/>
      <c r="O204" s="59">
        <v>2530</v>
      </c>
      <c r="P204" s="60">
        <f>Table22457891011234567891011121314151617181920212223242526272832930[[#This Row],[PEMBULATAN]]*O204</f>
        <v>0</v>
      </c>
      <c r="Q204" s="124"/>
    </row>
    <row r="205" spans="1:17" ht="26.25" customHeight="1" x14ac:dyDescent="0.2">
      <c r="A205" s="13"/>
      <c r="B205" s="70"/>
      <c r="C205" s="68"/>
      <c r="D205" s="73"/>
      <c r="E205" s="12"/>
      <c r="F205" s="71"/>
      <c r="G205" s="12"/>
      <c r="H205" s="72"/>
      <c r="I205" s="15"/>
      <c r="J205" s="15"/>
      <c r="K205" s="15"/>
      <c r="L205" s="15"/>
      <c r="M205" s="76"/>
      <c r="N205" s="92"/>
      <c r="O205" s="59">
        <v>2530</v>
      </c>
      <c r="P205" s="60">
        <f>Table22457891011234567891011121314151617181920212223242526272832930[[#This Row],[PEMBULATAN]]*O205</f>
        <v>0</v>
      </c>
      <c r="Q205" s="124"/>
    </row>
    <row r="206" spans="1:17" ht="26.25" customHeight="1" x14ac:dyDescent="0.2">
      <c r="A206" s="13"/>
      <c r="B206" s="70"/>
      <c r="C206" s="68"/>
      <c r="D206" s="73"/>
      <c r="E206" s="12"/>
      <c r="F206" s="71"/>
      <c r="G206" s="12"/>
      <c r="H206" s="72"/>
      <c r="I206" s="15"/>
      <c r="J206" s="15"/>
      <c r="K206" s="15"/>
      <c r="L206" s="15"/>
      <c r="M206" s="76"/>
      <c r="N206" s="92"/>
      <c r="O206" s="59">
        <v>2530</v>
      </c>
      <c r="P206" s="60">
        <f>Table22457891011234567891011121314151617181920212223242526272832930[[#This Row],[PEMBULATAN]]*O206</f>
        <v>0</v>
      </c>
      <c r="Q206" s="124"/>
    </row>
    <row r="207" spans="1:17" ht="26.25" customHeight="1" x14ac:dyDescent="0.2">
      <c r="A207" s="13"/>
      <c r="B207" s="70"/>
      <c r="C207" s="68"/>
      <c r="D207" s="73"/>
      <c r="E207" s="12"/>
      <c r="F207" s="71"/>
      <c r="G207" s="12"/>
      <c r="H207" s="72"/>
      <c r="I207" s="15"/>
      <c r="J207" s="15"/>
      <c r="K207" s="15"/>
      <c r="L207" s="15"/>
      <c r="M207" s="76"/>
      <c r="N207" s="92"/>
      <c r="O207" s="59">
        <v>2530</v>
      </c>
      <c r="P207" s="60">
        <f>Table22457891011234567891011121314151617181920212223242526272832930[[#This Row],[PEMBULATAN]]*O207</f>
        <v>0</v>
      </c>
      <c r="Q207" s="124"/>
    </row>
    <row r="208" spans="1:17" ht="26.25" customHeight="1" x14ac:dyDescent="0.2">
      <c r="A208" s="13"/>
      <c r="B208" s="70"/>
      <c r="C208" s="68"/>
      <c r="D208" s="73"/>
      <c r="E208" s="12"/>
      <c r="F208" s="71"/>
      <c r="G208" s="12"/>
      <c r="H208" s="72"/>
      <c r="I208" s="15"/>
      <c r="J208" s="15"/>
      <c r="K208" s="15"/>
      <c r="L208" s="15"/>
      <c r="M208" s="76"/>
      <c r="N208" s="92"/>
      <c r="O208" s="59">
        <v>2530</v>
      </c>
      <c r="P208" s="60">
        <f>Table22457891011234567891011121314151617181920212223242526272832930[[#This Row],[PEMBULATAN]]*O208</f>
        <v>0</v>
      </c>
      <c r="Q208" s="124"/>
    </row>
    <row r="209" spans="1:17" ht="26.25" customHeight="1" x14ac:dyDescent="0.2">
      <c r="A209" s="13"/>
      <c r="B209" s="70"/>
      <c r="C209" s="68"/>
      <c r="D209" s="73"/>
      <c r="E209" s="12"/>
      <c r="F209" s="71"/>
      <c r="G209" s="12"/>
      <c r="H209" s="72"/>
      <c r="I209" s="15"/>
      <c r="J209" s="15"/>
      <c r="K209" s="15"/>
      <c r="L209" s="15"/>
      <c r="M209" s="76"/>
      <c r="N209" s="92"/>
      <c r="O209" s="59">
        <v>2530</v>
      </c>
      <c r="P209" s="60">
        <f>Table22457891011234567891011121314151617181920212223242526272832930[[#This Row],[PEMBULATAN]]*O209</f>
        <v>0</v>
      </c>
      <c r="Q209" s="124"/>
    </row>
    <row r="210" spans="1:17" ht="26.25" customHeight="1" x14ac:dyDescent="0.2">
      <c r="A210" s="13"/>
      <c r="B210" s="70"/>
      <c r="C210" s="68"/>
      <c r="D210" s="73"/>
      <c r="E210" s="12"/>
      <c r="F210" s="71"/>
      <c r="G210" s="12"/>
      <c r="H210" s="72"/>
      <c r="I210" s="15"/>
      <c r="J210" s="15"/>
      <c r="K210" s="15"/>
      <c r="L210" s="15"/>
      <c r="M210" s="76"/>
      <c r="N210" s="92"/>
      <c r="O210" s="59">
        <v>2530</v>
      </c>
      <c r="P210" s="60">
        <f>Table22457891011234567891011121314151617181920212223242526272832930[[#This Row],[PEMBULATAN]]*O210</f>
        <v>0</v>
      </c>
      <c r="Q210" s="124"/>
    </row>
    <row r="211" spans="1:17" ht="26.25" customHeight="1" x14ac:dyDescent="0.2">
      <c r="A211" s="13"/>
      <c r="B211" s="70"/>
      <c r="C211" s="68"/>
      <c r="D211" s="73"/>
      <c r="E211" s="12"/>
      <c r="F211" s="71"/>
      <c r="G211" s="12"/>
      <c r="H211" s="72"/>
      <c r="I211" s="15"/>
      <c r="J211" s="15"/>
      <c r="K211" s="15"/>
      <c r="L211" s="15"/>
      <c r="M211" s="76"/>
      <c r="N211" s="92"/>
      <c r="O211" s="59">
        <v>2530</v>
      </c>
      <c r="P211" s="60">
        <f>Table22457891011234567891011121314151617181920212223242526272832930[[#This Row],[PEMBULATAN]]*O211</f>
        <v>0</v>
      </c>
      <c r="Q211" s="124"/>
    </row>
    <row r="212" spans="1:17" ht="26.25" customHeight="1" x14ac:dyDescent="0.2">
      <c r="A212" s="13"/>
      <c r="B212" s="70"/>
      <c r="C212" s="68"/>
      <c r="D212" s="73"/>
      <c r="E212" s="12"/>
      <c r="F212" s="71"/>
      <c r="G212" s="12"/>
      <c r="H212" s="72"/>
      <c r="I212" s="15"/>
      <c r="J212" s="15"/>
      <c r="K212" s="15"/>
      <c r="L212" s="15"/>
      <c r="M212" s="76"/>
      <c r="N212" s="92"/>
      <c r="O212" s="59">
        <v>2530</v>
      </c>
      <c r="P212" s="60">
        <f>Table22457891011234567891011121314151617181920212223242526272832930[[#This Row],[PEMBULATAN]]*O212</f>
        <v>0</v>
      </c>
      <c r="Q212" s="124"/>
    </row>
    <row r="213" spans="1:17" ht="26.25" customHeight="1" x14ac:dyDescent="0.2">
      <c r="A213" s="13"/>
      <c r="B213" s="70"/>
      <c r="C213" s="68"/>
      <c r="D213" s="73"/>
      <c r="E213" s="12"/>
      <c r="F213" s="71"/>
      <c r="G213" s="12"/>
      <c r="H213" s="72"/>
      <c r="I213" s="15"/>
      <c r="J213" s="15"/>
      <c r="K213" s="15"/>
      <c r="L213" s="15"/>
      <c r="M213" s="76"/>
      <c r="N213" s="92"/>
      <c r="O213" s="59">
        <v>2530</v>
      </c>
      <c r="P213" s="60">
        <f>Table22457891011234567891011121314151617181920212223242526272832930[[#This Row],[PEMBULATAN]]*O213</f>
        <v>0</v>
      </c>
      <c r="Q213" s="124"/>
    </row>
    <row r="214" spans="1:17" ht="26.25" customHeight="1" x14ac:dyDescent="0.2">
      <c r="A214" s="13"/>
      <c r="B214" s="70"/>
      <c r="C214" s="68"/>
      <c r="D214" s="73"/>
      <c r="E214" s="12"/>
      <c r="F214" s="71"/>
      <c r="G214" s="12"/>
      <c r="H214" s="72"/>
      <c r="I214" s="15"/>
      <c r="J214" s="15"/>
      <c r="K214" s="15"/>
      <c r="L214" s="15"/>
      <c r="M214" s="76"/>
      <c r="N214" s="92"/>
      <c r="O214" s="59">
        <v>2530</v>
      </c>
      <c r="P214" s="60">
        <f>Table22457891011234567891011121314151617181920212223242526272832930[[#This Row],[PEMBULATAN]]*O214</f>
        <v>0</v>
      </c>
      <c r="Q214" s="124"/>
    </row>
    <row r="215" spans="1:17" ht="26.25" customHeight="1" x14ac:dyDescent="0.2">
      <c r="A215" s="13"/>
      <c r="B215" s="70"/>
      <c r="C215" s="68"/>
      <c r="D215" s="73"/>
      <c r="E215" s="12"/>
      <c r="F215" s="71"/>
      <c r="G215" s="12"/>
      <c r="H215" s="72"/>
      <c r="I215" s="15"/>
      <c r="J215" s="15"/>
      <c r="K215" s="15"/>
      <c r="L215" s="15"/>
      <c r="M215" s="76"/>
      <c r="N215" s="92"/>
      <c r="O215" s="59">
        <v>2530</v>
      </c>
      <c r="P215" s="60">
        <f>Table22457891011234567891011121314151617181920212223242526272832930[[#This Row],[PEMBULATAN]]*O215</f>
        <v>0</v>
      </c>
      <c r="Q215" s="124"/>
    </row>
    <row r="216" spans="1:17" ht="26.25" customHeight="1" x14ac:dyDescent="0.2">
      <c r="A216" s="13"/>
      <c r="B216" s="70"/>
      <c r="C216" s="68"/>
      <c r="D216" s="73"/>
      <c r="E216" s="12"/>
      <c r="F216" s="71"/>
      <c r="G216" s="12"/>
      <c r="H216" s="72"/>
      <c r="I216" s="15"/>
      <c r="J216" s="15"/>
      <c r="K216" s="15"/>
      <c r="L216" s="15"/>
      <c r="M216" s="76"/>
      <c r="N216" s="92"/>
      <c r="O216" s="59">
        <v>2530</v>
      </c>
      <c r="P216" s="60">
        <f>Table22457891011234567891011121314151617181920212223242526272832930[[#This Row],[PEMBULATAN]]*O216</f>
        <v>0</v>
      </c>
      <c r="Q216" s="124"/>
    </row>
    <row r="217" spans="1:17" ht="26.25" customHeight="1" x14ac:dyDescent="0.2">
      <c r="A217" s="13"/>
      <c r="B217" s="70"/>
      <c r="C217" s="68"/>
      <c r="D217" s="73"/>
      <c r="E217" s="12"/>
      <c r="F217" s="71"/>
      <c r="G217" s="12"/>
      <c r="H217" s="72"/>
      <c r="I217" s="15"/>
      <c r="J217" s="15"/>
      <c r="K217" s="15"/>
      <c r="L217" s="15"/>
      <c r="M217" s="76"/>
      <c r="N217" s="92"/>
      <c r="O217" s="59">
        <v>2530</v>
      </c>
      <c r="P217" s="60">
        <f>Table22457891011234567891011121314151617181920212223242526272832930[[#This Row],[PEMBULATAN]]*O217</f>
        <v>0</v>
      </c>
      <c r="Q217" s="124"/>
    </row>
    <row r="218" spans="1:17" ht="26.25" customHeight="1" x14ac:dyDescent="0.2">
      <c r="A218" s="78"/>
      <c r="B218" s="69"/>
      <c r="C218" s="68"/>
      <c r="D218" s="73"/>
      <c r="E218" s="12"/>
      <c r="F218" s="71"/>
      <c r="G218" s="12"/>
      <c r="H218" s="72"/>
      <c r="I218" s="15"/>
      <c r="J218" s="15"/>
      <c r="K218" s="15"/>
      <c r="L218" s="15"/>
      <c r="M218" s="76"/>
      <c r="N218" s="92"/>
      <c r="O218" s="59">
        <v>2530</v>
      </c>
      <c r="P218" s="60">
        <f>Table22457891011234567891011121314151617181920212223242526272832930[[#This Row],[PEMBULATAN]]*O218</f>
        <v>0</v>
      </c>
      <c r="Q218" s="124"/>
    </row>
    <row r="219" spans="1:17" ht="26.25" customHeight="1" x14ac:dyDescent="0.2">
      <c r="A219" s="13"/>
      <c r="B219" s="70"/>
      <c r="C219" s="68"/>
      <c r="D219" s="73"/>
      <c r="E219" s="12"/>
      <c r="F219" s="71"/>
      <c r="G219" s="12"/>
      <c r="H219" s="72"/>
      <c r="I219" s="15"/>
      <c r="J219" s="15"/>
      <c r="K219" s="15"/>
      <c r="L219" s="15"/>
      <c r="M219" s="76"/>
      <c r="N219" s="92"/>
      <c r="O219" s="59">
        <v>2530</v>
      </c>
      <c r="P219" s="60">
        <f>Table22457891011234567891011121314151617181920212223242526272832930[[#This Row],[PEMBULATAN]]*O219</f>
        <v>0</v>
      </c>
      <c r="Q219" s="124"/>
    </row>
    <row r="220" spans="1:17" ht="26.25" customHeight="1" x14ac:dyDescent="0.2">
      <c r="A220" s="13"/>
      <c r="B220" s="70"/>
      <c r="C220" s="68"/>
      <c r="D220" s="73"/>
      <c r="E220" s="12"/>
      <c r="F220" s="71"/>
      <c r="G220" s="12"/>
      <c r="H220" s="72"/>
      <c r="I220" s="15"/>
      <c r="J220" s="15"/>
      <c r="K220" s="15"/>
      <c r="L220" s="15"/>
      <c r="M220" s="76"/>
      <c r="N220" s="92"/>
      <c r="O220" s="59">
        <v>2530</v>
      </c>
      <c r="P220" s="60">
        <f>Table22457891011234567891011121314151617181920212223242526272832930[[#This Row],[PEMBULATAN]]*O220</f>
        <v>0</v>
      </c>
      <c r="Q220" s="124"/>
    </row>
    <row r="221" spans="1:17" ht="26.25" customHeight="1" x14ac:dyDescent="0.2">
      <c r="A221" s="13"/>
      <c r="B221" s="70"/>
      <c r="C221" s="68"/>
      <c r="D221" s="73"/>
      <c r="E221" s="12"/>
      <c r="F221" s="71"/>
      <c r="G221" s="12"/>
      <c r="H221" s="72"/>
      <c r="I221" s="15"/>
      <c r="J221" s="15"/>
      <c r="K221" s="15"/>
      <c r="L221" s="15"/>
      <c r="M221" s="76"/>
      <c r="N221" s="92"/>
      <c r="O221" s="59">
        <v>2530</v>
      </c>
      <c r="P221" s="60">
        <f>Table22457891011234567891011121314151617181920212223242526272832930[[#This Row],[PEMBULATAN]]*O221</f>
        <v>0</v>
      </c>
      <c r="Q221" s="124"/>
    </row>
    <row r="222" spans="1:17" ht="26.25" customHeight="1" x14ac:dyDescent="0.2">
      <c r="A222" s="13"/>
      <c r="B222" s="70"/>
      <c r="C222" s="68"/>
      <c r="D222" s="73"/>
      <c r="E222" s="12"/>
      <c r="F222" s="71"/>
      <c r="G222" s="12"/>
      <c r="H222" s="72"/>
      <c r="I222" s="15"/>
      <c r="J222" s="15"/>
      <c r="K222" s="15"/>
      <c r="L222" s="15"/>
      <c r="M222" s="76"/>
      <c r="N222" s="92"/>
      <c r="O222" s="59">
        <v>2530</v>
      </c>
      <c r="P222" s="60">
        <f>Table22457891011234567891011121314151617181920212223242526272832930[[#This Row],[PEMBULATAN]]*O222</f>
        <v>0</v>
      </c>
      <c r="Q222" s="124"/>
    </row>
    <row r="223" spans="1:17" ht="26.25" customHeight="1" x14ac:dyDescent="0.2">
      <c r="A223" s="13"/>
      <c r="B223" s="70"/>
      <c r="C223" s="68"/>
      <c r="D223" s="73"/>
      <c r="E223" s="12"/>
      <c r="F223" s="71"/>
      <c r="G223" s="12"/>
      <c r="H223" s="72"/>
      <c r="I223" s="15"/>
      <c r="J223" s="15"/>
      <c r="K223" s="15"/>
      <c r="L223" s="15"/>
      <c r="M223" s="76"/>
      <c r="N223" s="92"/>
      <c r="O223" s="59">
        <v>2530</v>
      </c>
      <c r="P223" s="60">
        <f>Table22457891011234567891011121314151617181920212223242526272832930[[#This Row],[PEMBULATAN]]*O223</f>
        <v>0</v>
      </c>
      <c r="Q223" s="124"/>
    </row>
    <row r="224" spans="1:17" ht="26.25" customHeight="1" x14ac:dyDescent="0.2">
      <c r="A224" s="13"/>
      <c r="B224" s="70"/>
      <c r="C224" s="68"/>
      <c r="D224" s="73"/>
      <c r="E224" s="12"/>
      <c r="F224" s="71"/>
      <c r="G224" s="12"/>
      <c r="H224" s="72"/>
      <c r="I224" s="15"/>
      <c r="J224" s="15"/>
      <c r="K224" s="15"/>
      <c r="L224" s="15"/>
      <c r="M224" s="76"/>
      <c r="N224" s="92"/>
      <c r="O224" s="59">
        <v>2530</v>
      </c>
      <c r="P224" s="60">
        <f>Table22457891011234567891011121314151617181920212223242526272832930[[#This Row],[PEMBULATAN]]*O224</f>
        <v>0</v>
      </c>
      <c r="Q224" s="124"/>
    </row>
    <row r="225" spans="1:17" ht="26.25" customHeight="1" x14ac:dyDescent="0.2">
      <c r="A225" s="13"/>
      <c r="B225" s="70"/>
      <c r="C225" s="68"/>
      <c r="D225" s="73"/>
      <c r="E225" s="12"/>
      <c r="F225" s="71"/>
      <c r="G225" s="12"/>
      <c r="H225" s="72"/>
      <c r="I225" s="15"/>
      <c r="J225" s="15"/>
      <c r="K225" s="15"/>
      <c r="L225" s="15"/>
      <c r="M225" s="76"/>
      <c r="N225" s="92"/>
      <c r="O225" s="59">
        <v>2530</v>
      </c>
      <c r="P225" s="60">
        <f>Table22457891011234567891011121314151617181920212223242526272832930[[#This Row],[PEMBULATAN]]*O225</f>
        <v>0</v>
      </c>
      <c r="Q225" s="124"/>
    </row>
    <row r="226" spans="1:17" ht="26.25" customHeight="1" x14ac:dyDescent="0.2">
      <c r="A226" s="13"/>
      <c r="B226" s="70"/>
      <c r="C226" s="68"/>
      <c r="D226" s="73"/>
      <c r="E226" s="12"/>
      <c r="F226" s="71"/>
      <c r="G226" s="12"/>
      <c r="H226" s="72"/>
      <c r="I226" s="15"/>
      <c r="J226" s="15"/>
      <c r="K226" s="15"/>
      <c r="L226" s="15"/>
      <c r="M226" s="76"/>
      <c r="N226" s="92"/>
      <c r="O226" s="59">
        <v>2530</v>
      </c>
      <c r="P226" s="60">
        <f>Table22457891011234567891011121314151617181920212223242526272832930[[#This Row],[PEMBULATAN]]*O226</f>
        <v>0</v>
      </c>
      <c r="Q226" s="124"/>
    </row>
    <row r="227" spans="1:17" ht="26.25" customHeight="1" x14ac:dyDescent="0.2">
      <c r="A227" s="13"/>
      <c r="B227" s="70"/>
      <c r="C227" s="68"/>
      <c r="D227" s="73"/>
      <c r="E227" s="12"/>
      <c r="F227" s="71"/>
      <c r="G227" s="12"/>
      <c r="H227" s="72"/>
      <c r="I227" s="15"/>
      <c r="J227" s="15"/>
      <c r="K227" s="15"/>
      <c r="L227" s="15"/>
      <c r="M227" s="76"/>
      <c r="N227" s="92"/>
      <c r="O227" s="59">
        <v>2530</v>
      </c>
      <c r="P227" s="60">
        <f>Table22457891011234567891011121314151617181920212223242526272832930[[#This Row],[PEMBULATAN]]*O227</f>
        <v>0</v>
      </c>
      <c r="Q227" s="124"/>
    </row>
    <row r="228" spans="1:17" ht="26.25" customHeight="1" x14ac:dyDescent="0.2">
      <c r="A228" s="13"/>
      <c r="B228" s="70"/>
      <c r="C228" s="68"/>
      <c r="D228" s="73"/>
      <c r="E228" s="12"/>
      <c r="F228" s="71"/>
      <c r="G228" s="12"/>
      <c r="H228" s="72"/>
      <c r="I228" s="15"/>
      <c r="J228" s="15"/>
      <c r="K228" s="15"/>
      <c r="L228" s="15"/>
      <c r="M228" s="76"/>
      <c r="N228" s="92"/>
      <c r="O228" s="59">
        <v>2530</v>
      </c>
      <c r="P228" s="60">
        <f>Table22457891011234567891011121314151617181920212223242526272832930[[#This Row],[PEMBULATAN]]*O228</f>
        <v>0</v>
      </c>
      <c r="Q228" s="124"/>
    </row>
    <row r="229" spans="1:17" ht="26.25" customHeight="1" x14ac:dyDescent="0.2">
      <c r="A229" s="78"/>
      <c r="B229" s="69"/>
      <c r="C229" s="68"/>
      <c r="D229" s="73"/>
      <c r="E229" s="12"/>
      <c r="F229" s="71"/>
      <c r="G229" s="12"/>
      <c r="H229" s="72"/>
      <c r="I229" s="15"/>
      <c r="J229" s="15"/>
      <c r="K229" s="15"/>
      <c r="L229" s="15"/>
      <c r="M229" s="76"/>
      <c r="N229" s="92"/>
      <c r="O229" s="59">
        <v>2530</v>
      </c>
      <c r="P229" s="60">
        <f>Table22457891011234567891011121314151617181920212223242526272832930[[#This Row],[PEMBULATAN]]*O229</f>
        <v>0</v>
      </c>
      <c r="Q229" s="124"/>
    </row>
    <row r="230" spans="1:17" ht="26.25" customHeight="1" x14ac:dyDescent="0.2">
      <c r="A230" s="13"/>
      <c r="B230" s="70"/>
      <c r="C230" s="68"/>
      <c r="D230" s="73"/>
      <c r="E230" s="12"/>
      <c r="F230" s="71"/>
      <c r="G230" s="12"/>
      <c r="H230" s="72"/>
      <c r="I230" s="15"/>
      <c r="J230" s="15"/>
      <c r="K230" s="15"/>
      <c r="L230" s="15"/>
      <c r="M230" s="76"/>
      <c r="N230" s="92"/>
      <c r="O230" s="59">
        <v>2530</v>
      </c>
      <c r="P230" s="60">
        <f>Table22457891011234567891011121314151617181920212223242526272832930[[#This Row],[PEMBULATAN]]*O230</f>
        <v>0</v>
      </c>
      <c r="Q230" s="124"/>
    </row>
    <row r="231" spans="1:17" ht="26.25" customHeight="1" x14ac:dyDescent="0.2">
      <c r="A231" s="78"/>
      <c r="B231" s="69"/>
      <c r="C231" s="68"/>
      <c r="D231" s="73"/>
      <c r="E231" s="12"/>
      <c r="F231" s="71"/>
      <c r="G231" s="12"/>
      <c r="H231" s="72"/>
      <c r="I231" s="15"/>
      <c r="J231" s="15"/>
      <c r="K231" s="15"/>
      <c r="L231" s="15"/>
      <c r="M231" s="76"/>
      <c r="N231" s="92"/>
      <c r="O231" s="59">
        <v>2530</v>
      </c>
      <c r="P231" s="60">
        <f>Table22457891011234567891011121314151617181920212223242526272832930[[#This Row],[PEMBULATAN]]*O231</f>
        <v>0</v>
      </c>
      <c r="Q231" s="124"/>
    </row>
    <row r="232" spans="1:17" ht="26.25" customHeight="1" x14ac:dyDescent="0.2">
      <c r="A232" s="13"/>
      <c r="B232" s="70"/>
      <c r="C232" s="68"/>
      <c r="D232" s="73"/>
      <c r="E232" s="12"/>
      <c r="F232" s="71"/>
      <c r="G232" s="12"/>
      <c r="H232" s="72"/>
      <c r="I232" s="15"/>
      <c r="J232" s="15"/>
      <c r="K232" s="15"/>
      <c r="L232" s="15"/>
      <c r="M232" s="76"/>
      <c r="N232" s="92"/>
      <c r="O232" s="59">
        <v>2530</v>
      </c>
      <c r="P232" s="60">
        <f>Table22457891011234567891011121314151617181920212223242526272832930[[#This Row],[PEMBULATAN]]*O232</f>
        <v>0</v>
      </c>
      <c r="Q232" s="124"/>
    </row>
    <row r="233" spans="1:17" ht="26.25" customHeight="1" x14ac:dyDescent="0.2">
      <c r="A233" s="13"/>
      <c r="B233" s="70"/>
      <c r="C233" s="68"/>
      <c r="D233" s="73"/>
      <c r="E233" s="12"/>
      <c r="F233" s="71"/>
      <c r="G233" s="12"/>
      <c r="H233" s="72"/>
      <c r="I233" s="15"/>
      <c r="J233" s="15"/>
      <c r="K233" s="15"/>
      <c r="L233" s="15"/>
      <c r="M233" s="76"/>
      <c r="N233" s="92"/>
      <c r="O233" s="59">
        <v>2530</v>
      </c>
      <c r="P233" s="60">
        <f>Table22457891011234567891011121314151617181920212223242526272832930[[#This Row],[PEMBULATAN]]*O233</f>
        <v>0</v>
      </c>
      <c r="Q233" s="124"/>
    </row>
    <row r="234" spans="1:17" ht="26.25" customHeight="1" x14ac:dyDescent="0.2">
      <c r="A234" s="13"/>
      <c r="B234" s="70"/>
      <c r="C234" s="68"/>
      <c r="D234" s="73"/>
      <c r="E234" s="12"/>
      <c r="F234" s="71"/>
      <c r="G234" s="12"/>
      <c r="H234" s="72"/>
      <c r="I234" s="15"/>
      <c r="J234" s="15"/>
      <c r="K234" s="15"/>
      <c r="L234" s="15"/>
      <c r="M234" s="76"/>
      <c r="N234" s="92"/>
      <c r="O234" s="59">
        <v>2530</v>
      </c>
      <c r="P234" s="60">
        <f>Table22457891011234567891011121314151617181920212223242526272832930[[#This Row],[PEMBULATAN]]*O234</f>
        <v>0</v>
      </c>
      <c r="Q234" s="124"/>
    </row>
    <row r="235" spans="1:17" ht="26.25" customHeight="1" x14ac:dyDescent="0.2">
      <c r="A235" s="13"/>
      <c r="B235" s="70"/>
      <c r="C235" s="68"/>
      <c r="D235" s="73"/>
      <c r="E235" s="12"/>
      <c r="F235" s="71"/>
      <c r="G235" s="12"/>
      <c r="H235" s="72"/>
      <c r="I235" s="15"/>
      <c r="J235" s="15"/>
      <c r="K235" s="15"/>
      <c r="L235" s="15"/>
      <c r="M235" s="76"/>
      <c r="N235" s="92"/>
      <c r="O235" s="59">
        <v>2530</v>
      </c>
      <c r="P235" s="60">
        <f>Table22457891011234567891011121314151617181920212223242526272832930[[#This Row],[PEMBULATAN]]*O235</f>
        <v>0</v>
      </c>
      <c r="Q235" s="124"/>
    </row>
    <row r="236" spans="1:17" ht="26.25" customHeight="1" x14ac:dyDescent="0.2">
      <c r="A236" s="13"/>
      <c r="B236" s="70"/>
      <c r="C236" s="68"/>
      <c r="D236" s="73"/>
      <c r="E236" s="12"/>
      <c r="F236" s="71"/>
      <c r="G236" s="12"/>
      <c r="H236" s="72"/>
      <c r="I236" s="15"/>
      <c r="J236" s="15"/>
      <c r="K236" s="15"/>
      <c r="L236" s="15"/>
      <c r="M236" s="76"/>
      <c r="N236" s="92"/>
      <c r="O236" s="59">
        <v>2530</v>
      </c>
      <c r="P236" s="60">
        <f>Table22457891011234567891011121314151617181920212223242526272832930[[#This Row],[PEMBULATAN]]*O236</f>
        <v>0</v>
      </c>
      <c r="Q236" s="124"/>
    </row>
    <row r="237" spans="1:17" ht="26.25" customHeight="1" x14ac:dyDescent="0.2">
      <c r="A237" s="13"/>
      <c r="B237" s="70"/>
      <c r="C237" s="68"/>
      <c r="D237" s="73"/>
      <c r="E237" s="12"/>
      <c r="F237" s="71"/>
      <c r="G237" s="12"/>
      <c r="H237" s="72"/>
      <c r="I237" s="15"/>
      <c r="J237" s="15"/>
      <c r="K237" s="15"/>
      <c r="L237" s="15"/>
      <c r="M237" s="76"/>
      <c r="N237" s="92"/>
      <c r="O237" s="59">
        <v>2530</v>
      </c>
      <c r="P237" s="60">
        <f>Table22457891011234567891011121314151617181920212223242526272832930[[#This Row],[PEMBULATAN]]*O237</f>
        <v>0</v>
      </c>
      <c r="Q237" s="124"/>
    </row>
    <row r="238" spans="1:17" ht="26.25" customHeight="1" x14ac:dyDescent="0.2">
      <c r="A238" s="13"/>
      <c r="B238" s="70"/>
      <c r="C238" s="68"/>
      <c r="D238" s="73"/>
      <c r="E238" s="12"/>
      <c r="F238" s="71"/>
      <c r="G238" s="12"/>
      <c r="H238" s="72"/>
      <c r="I238" s="15"/>
      <c r="J238" s="15"/>
      <c r="K238" s="15"/>
      <c r="L238" s="15"/>
      <c r="M238" s="76"/>
      <c r="N238" s="92"/>
      <c r="O238" s="59">
        <v>2530</v>
      </c>
      <c r="P238" s="60">
        <f>Table22457891011234567891011121314151617181920212223242526272832930[[#This Row],[PEMBULATAN]]*O238</f>
        <v>0</v>
      </c>
      <c r="Q238" s="124"/>
    </row>
    <row r="239" spans="1:17" ht="26.25" customHeight="1" x14ac:dyDescent="0.2">
      <c r="A239" s="13"/>
      <c r="B239" s="70"/>
      <c r="C239" s="68"/>
      <c r="D239" s="73"/>
      <c r="E239" s="12"/>
      <c r="F239" s="71"/>
      <c r="G239" s="12"/>
      <c r="H239" s="72"/>
      <c r="I239" s="15"/>
      <c r="J239" s="15"/>
      <c r="K239" s="15"/>
      <c r="L239" s="15"/>
      <c r="M239" s="76"/>
      <c r="N239" s="92"/>
      <c r="O239" s="59">
        <v>2530</v>
      </c>
      <c r="P239" s="60">
        <f>Table22457891011234567891011121314151617181920212223242526272832930[[#This Row],[PEMBULATAN]]*O239</f>
        <v>0</v>
      </c>
      <c r="Q239" s="124"/>
    </row>
    <row r="240" spans="1:17" ht="26.25" customHeight="1" x14ac:dyDescent="0.2">
      <c r="A240" s="13"/>
      <c r="B240" s="70"/>
      <c r="C240" s="68"/>
      <c r="D240" s="73"/>
      <c r="E240" s="12"/>
      <c r="F240" s="71"/>
      <c r="G240" s="12"/>
      <c r="H240" s="72"/>
      <c r="I240" s="15"/>
      <c r="J240" s="15"/>
      <c r="K240" s="15"/>
      <c r="L240" s="15"/>
      <c r="M240" s="76"/>
      <c r="N240" s="92"/>
      <c r="O240" s="59">
        <v>2530</v>
      </c>
      <c r="P240" s="60">
        <f>Table22457891011234567891011121314151617181920212223242526272832930[[#This Row],[PEMBULATAN]]*O240</f>
        <v>0</v>
      </c>
      <c r="Q240" s="124"/>
    </row>
    <row r="241" spans="1:17" ht="26.25" customHeight="1" x14ac:dyDescent="0.2">
      <c r="A241" s="13"/>
      <c r="B241" s="70"/>
      <c r="C241" s="68"/>
      <c r="D241" s="73"/>
      <c r="E241" s="12"/>
      <c r="F241" s="71"/>
      <c r="G241" s="12"/>
      <c r="H241" s="72"/>
      <c r="I241" s="15"/>
      <c r="J241" s="15"/>
      <c r="K241" s="15"/>
      <c r="L241" s="15"/>
      <c r="M241" s="76"/>
      <c r="N241" s="92"/>
      <c r="O241" s="59">
        <v>2530</v>
      </c>
      <c r="P241" s="60">
        <f>Table22457891011234567891011121314151617181920212223242526272832930[[#This Row],[PEMBULATAN]]*O241</f>
        <v>0</v>
      </c>
      <c r="Q241" s="124"/>
    </row>
    <row r="242" spans="1:17" ht="26.25" customHeight="1" x14ac:dyDescent="0.2">
      <c r="A242" s="13"/>
      <c r="B242" s="70"/>
      <c r="C242" s="68"/>
      <c r="D242" s="73"/>
      <c r="E242" s="12"/>
      <c r="F242" s="71"/>
      <c r="G242" s="12"/>
      <c r="H242" s="72"/>
      <c r="I242" s="15"/>
      <c r="J242" s="15"/>
      <c r="K242" s="15"/>
      <c r="L242" s="15"/>
      <c r="M242" s="76"/>
      <c r="N242" s="92"/>
      <c r="O242" s="59">
        <v>2530</v>
      </c>
      <c r="P242" s="60">
        <f>Table22457891011234567891011121314151617181920212223242526272832930[[#This Row],[PEMBULATAN]]*O242</f>
        <v>0</v>
      </c>
      <c r="Q242" s="124"/>
    </row>
    <row r="243" spans="1:17" ht="26.25" customHeight="1" x14ac:dyDescent="0.2">
      <c r="A243" s="13"/>
      <c r="B243" s="70"/>
      <c r="C243" s="68"/>
      <c r="D243" s="73"/>
      <c r="E243" s="12"/>
      <c r="F243" s="71"/>
      <c r="G243" s="12"/>
      <c r="H243" s="72"/>
      <c r="I243" s="15"/>
      <c r="J243" s="15"/>
      <c r="K243" s="15"/>
      <c r="L243" s="15"/>
      <c r="M243" s="76"/>
      <c r="N243" s="92"/>
      <c r="O243" s="59">
        <v>2530</v>
      </c>
      <c r="P243" s="60">
        <f>Table22457891011234567891011121314151617181920212223242526272832930[[#This Row],[PEMBULATAN]]*O243</f>
        <v>0</v>
      </c>
      <c r="Q243" s="124"/>
    </row>
    <row r="244" spans="1:17" ht="26.25" customHeight="1" x14ac:dyDescent="0.2">
      <c r="A244" s="13"/>
      <c r="B244" s="70"/>
      <c r="C244" s="68"/>
      <c r="D244" s="73"/>
      <c r="E244" s="12"/>
      <c r="F244" s="71"/>
      <c r="G244" s="12"/>
      <c r="H244" s="72"/>
      <c r="I244" s="15"/>
      <c r="J244" s="15"/>
      <c r="K244" s="15"/>
      <c r="L244" s="15"/>
      <c r="M244" s="76"/>
      <c r="N244" s="92"/>
      <c r="O244" s="59">
        <v>2530</v>
      </c>
      <c r="P244" s="60">
        <f>Table22457891011234567891011121314151617181920212223242526272832930[[#This Row],[PEMBULATAN]]*O244</f>
        <v>0</v>
      </c>
      <c r="Q244" s="124"/>
    </row>
    <row r="245" spans="1:17" ht="26.25" customHeight="1" x14ac:dyDescent="0.2">
      <c r="A245" s="13"/>
      <c r="B245" s="70"/>
      <c r="C245" s="68"/>
      <c r="D245" s="73"/>
      <c r="E245" s="12"/>
      <c r="F245" s="71"/>
      <c r="G245" s="12"/>
      <c r="H245" s="72"/>
      <c r="I245" s="15"/>
      <c r="J245" s="15"/>
      <c r="K245" s="15"/>
      <c r="L245" s="15"/>
      <c r="M245" s="76"/>
      <c r="N245" s="92"/>
      <c r="O245" s="59">
        <v>2530</v>
      </c>
      <c r="P245" s="60">
        <f>Table22457891011234567891011121314151617181920212223242526272832930[[#This Row],[PEMBULATAN]]*O245</f>
        <v>0</v>
      </c>
      <c r="Q245" s="124"/>
    </row>
    <row r="246" spans="1:17" ht="26.25" customHeight="1" x14ac:dyDescent="0.2">
      <c r="A246" s="13"/>
      <c r="B246" s="70"/>
      <c r="C246" s="68"/>
      <c r="D246" s="73"/>
      <c r="E246" s="12"/>
      <c r="F246" s="71"/>
      <c r="G246" s="12"/>
      <c r="H246" s="72"/>
      <c r="I246" s="15"/>
      <c r="J246" s="15"/>
      <c r="K246" s="15"/>
      <c r="L246" s="15"/>
      <c r="M246" s="76"/>
      <c r="N246" s="92"/>
      <c r="O246" s="59">
        <v>2530</v>
      </c>
      <c r="P246" s="60">
        <f>Table22457891011234567891011121314151617181920212223242526272832930[[#This Row],[PEMBULATAN]]*O246</f>
        <v>0</v>
      </c>
      <c r="Q246" s="124"/>
    </row>
    <row r="247" spans="1:17" ht="26.25" customHeight="1" x14ac:dyDescent="0.2">
      <c r="A247" s="13"/>
      <c r="B247" s="70"/>
      <c r="C247" s="68"/>
      <c r="D247" s="73"/>
      <c r="E247" s="12"/>
      <c r="F247" s="71"/>
      <c r="G247" s="12"/>
      <c r="H247" s="72"/>
      <c r="I247" s="15"/>
      <c r="J247" s="15"/>
      <c r="K247" s="15"/>
      <c r="L247" s="15"/>
      <c r="M247" s="76"/>
      <c r="N247" s="92"/>
      <c r="O247" s="59">
        <v>2530</v>
      </c>
      <c r="P247" s="60">
        <f>Table22457891011234567891011121314151617181920212223242526272832930[[#This Row],[PEMBULATAN]]*O247</f>
        <v>0</v>
      </c>
      <c r="Q247" s="124"/>
    </row>
    <row r="248" spans="1:17" ht="26.25" customHeight="1" x14ac:dyDescent="0.2">
      <c r="A248" s="13"/>
      <c r="B248" s="70"/>
      <c r="C248" s="68"/>
      <c r="D248" s="73"/>
      <c r="E248" s="12"/>
      <c r="F248" s="71"/>
      <c r="G248" s="12"/>
      <c r="H248" s="72"/>
      <c r="I248" s="15"/>
      <c r="J248" s="15"/>
      <c r="K248" s="15"/>
      <c r="L248" s="15"/>
      <c r="M248" s="76"/>
      <c r="N248" s="92"/>
      <c r="O248" s="59">
        <v>2530</v>
      </c>
      <c r="P248" s="60">
        <f>Table22457891011234567891011121314151617181920212223242526272832930[[#This Row],[PEMBULATAN]]*O248</f>
        <v>0</v>
      </c>
      <c r="Q248" s="124"/>
    </row>
    <row r="249" spans="1:17" ht="26.25" customHeight="1" x14ac:dyDescent="0.2">
      <c r="A249" s="13"/>
      <c r="B249" s="70"/>
      <c r="C249" s="68"/>
      <c r="D249" s="73"/>
      <c r="E249" s="12"/>
      <c r="F249" s="71"/>
      <c r="G249" s="12"/>
      <c r="H249" s="72"/>
      <c r="I249" s="15"/>
      <c r="J249" s="15"/>
      <c r="K249" s="15"/>
      <c r="L249" s="15"/>
      <c r="M249" s="76"/>
      <c r="N249" s="92"/>
      <c r="O249" s="59">
        <v>2530</v>
      </c>
      <c r="P249" s="60">
        <f>Table22457891011234567891011121314151617181920212223242526272832930[[#This Row],[PEMBULATAN]]*O249</f>
        <v>0</v>
      </c>
      <c r="Q249" s="124"/>
    </row>
    <row r="250" spans="1:17" ht="26.25" customHeight="1" x14ac:dyDescent="0.2">
      <c r="A250" s="13"/>
      <c r="B250" s="70"/>
      <c r="C250" s="68"/>
      <c r="D250" s="73"/>
      <c r="E250" s="12"/>
      <c r="F250" s="71"/>
      <c r="G250" s="12"/>
      <c r="H250" s="72"/>
      <c r="I250" s="15"/>
      <c r="J250" s="15"/>
      <c r="K250" s="15"/>
      <c r="L250" s="15"/>
      <c r="M250" s="76"/>
      <c r="N250" s="92"/>
      <c r="O250" s="59">
        <v>2530</v>
      </c>
      <c r="P250" s="60">
        <f>Table22457891011234567891011121314151617181920212223242526272832930[[#This Row],[PEMBULATAN]]*O250</f>
        <v>0</v>
      </c>
      <c r="Q250" s="124"/>
    </row>
    <row r="251" spans="1:17" ht="26.25" customHeight="1" x14ac:dyDescent="0.2">
      <c r="A251" s="13"/>
      <c r="B251" s="70"/>
      <c r="C251" s="68"/>
      <c r="D251" s="73"/>
      <c r="E251" s="12"/>
      <c r="F251" s="71"/>
      <c r="G251" s="12"/>
      <c r="H251" s="72"/>
      <c r="I251" s="15"/>
      <c r="J251" s="15"/>
      <c r="K251" s="15"/>
      <c r="L251" s="15"/>
      <c r="M251" s="76"/>
      <c r="N251" s="92"/>
      <c r="O251" s="59">
        <v>2530</v>
      </c>
      <c r="P251" s="60">
        <f>Table22457891011234567891011121314151617181920212223242526272832930[[#This Row],[PEMBULATAN]]*O251</f>
        <v>0</v>
      </c>
      <c r="Q251" s="124"/>
    </row>
    <row r="252" spans="1:17" ht="26.25" customHeight="1" x14ac:dyDescent="0.2">
      <c r="A252" s="13"/>
      <c r="B252" s="70"/>
      <c r="C252" s="68"/>
      <c r="D252" s="73"/>
      <c r="E252" s="12"/>
      <c r="F252" s="71"/>
      <c r="G252" s="12"/>
      <c r="H252" s="72"/>
      <c r="I252" s="15"/>
      <c r="J252" s="15"/>
      <c r="K252" s="15"/>
      <c r="L252" s="15"/>
      <c r="M252" s="76"/>
      <c r="N252" s="92"/>
      <c r="O252" s="59">
        <v>2530</v>
      </c>
      <c r="P252" s="60">
        <f>Table22457891011234567891011121314151617181920212223242526272832930[[#This Row],[PEMBULATAN]]*O252</f>
        <v>0</v>
      </c>
      <c r="Q252" s="124"/>
    </row>
    <row r="253" spans="1:17" ht="26.25" customHeight="1" x14ac:dyDescent="0.2">
      <c r="A253" s="13"/>
      <c r="B253" s="70"/>
      <c r="C253" s="68"/>
      <c r="D253" s="73"/>
      <c r="E253" s="12"/>
      <c r="F253" s="71"/>
      <c r="G253" s="12"/>
      <c r="H253" s="72"/>
      <c r="I253" s="15"/>
      <c r="J253" s="15"/>
      <c r="K253" s="15"/>
      <c r="L253" s="15"/>
      <c r="M253" s="76"/>
      <c r="N253" s="92"/>
      <c r="O253" s="59">
        <v>2530</v>
      </c>
      <c r="P253" s="60">
        <f>Table22457891011234567891011121314151617181920212223242526272832930[[#This Row],[PEMBULATAN]]*O253</f>
        <v>0</v>
      </c>
      <c r="Q253" s="124"/>
    </row>
    <row r="254" spans="1:17" ht="26.25" customHeight="1" x14ac:dyDescent="0.2">
      <c r="A254" s="13"/>
      <c r="B254" s="70"/>
      <c r="C254" s="68"/>
      <c r="D254" s="73"/>
      <c r="E254" s="12"/>
      <c r="F254" s="71"/>
      <c r="G254" s="12"/>
      <c r="H254" s="72"/>
      <c r="I254" s="15"/>
      <c r="J254" s="15"/>
      <c r="K254" s="15"/>
      <c r="L254" s="15"/>
      <c r="M254" s="76"/>
      <c r="N254" s="92"/>
      <c r="O254" s="59">
        <v>2530</v>
      </c>
      <c r="P254" s="60">
        <f>Table22457891011234567891011121314151617181920212223242526272832930[[#This Row],[PEMBULATAN]]*O254</f>
        <v>0</v>
      </c>
      <c r="Q254" s="124"/>
    </row>
    <row r="255" spans="1:17" ht="26.25" customHeight="1" x14ac:dyDescent="0.2">
      <c r="A255" s="13"/>
      <c r="B255" s="70"/>
      <c r="C255" s="68"/>
      <c r="D255" s="73"/>
      <c r="E255" s="12"/>
      <c r="F255" s="71"/>
      <c r="G255" s="12"/>
      <c r="H255" s="72"/>
      <c r="I255" s="15"/>
      <c r="J255" s="15"/>
      <c r="K255" s="15"/>
      <c r="L255" s="15"/>
      <c r="M255" s="76"/>
      <c r="N255" s="92"/>
      <c r="O255" s="59">
        <v>2530</v>
      </c>
      <c r="P255" s="60">
        <f>Table22457891011234567891011121314151617181920212223242526272832930[[#This Row],[PEMBULATAN]]*O255</f>
        <v>0</v>
      </c>
      <c r="Q255" s="124"/>
    </row>
    <row r="256" spans="1:17" ht="26.25" customHeight="1" x14ac:dyDescent="0.2">
      <c r="A256" s="13"/>
      <c r="B256" s="70"/>
      <c r="C256" s="68"/>
      <c r="D256" s="73"/>
      <c r="E256" s="12"/>
      <c r="F256" s="71"/>
      <c r="G256" s="12"/>
      <c r="H256" s="72"/>
      <c r="I256" s="15"/>
      <c r="J256" s="15"/>
      <c r="K256" s="15"/>
      <c r="L256" s="15"/>
      <c r="M256" s="76"/>
      <c r="N256" s="92"/>
      <c r="O256" s="59">
        <v>2530</v>
      </c>
      <c r="P256" s="60">
        <f>Table22457891011234567891011121314151617181920212223242526272832930[[#This Row],[PEMBULATAN]]*O256</f>
        <v>0</v>
      </c>
      <c r="Q256" s="124"/>
    </row>
    <row r="257" spans="1:17" ht="26.25" customHeight="1" x14ac:dyDescent="0.2">
      <c r="A257" s="13"/>
      <c r="B257" s="70"/>
      <c r="C257" s="68"/>
      <c r="D257" s="73"/>
      <c r="E257" s="12"/>
      <c r="F257" s="71"/>
      <c r="G257" s="12"/>
      <c r="H257" s="72"/>
      <c r="I257" s="15"/>
      <c r="J257" s="15"/>
      <c r="K257" s="15"/>
      <c r="L257" s="15"/>
      <c r="M257" s="76"/>
      <c r="N257" s="92"/>
      <c r="O257" s="59">
        <v>2530</v>
      </c>
      <c r="P257" s="60">
        <f>Table22457891011234567891011121314151617181920212223242526272832930[[#This Row],[PEMBULATAN]]*O257</f>
        <v>0</v>
      </c>
      <c r="Q257" s="124"/>
    </row>
    <row r="258" spans="1:17" ht="26.25" customHeight="1" x14ac:dyDescent="0.2">
      <c r="A258" s="13"/>
      <c r="B258" s="70"/>
      <c r="C258" s="68"/>
      <c r="D258" s="73"/>
      <c r="E258" s="12"/>
      <c r="F258" s="71"/>
      <c r="G258" s="12"/>
      <c r="H258" s="72"/>
      <c r="I258" s="15"/>
      <c r="J258" s="15"/>
      <c r="K258" s="15"/>
      <c r="L258" s="15"/>
      <c r="M258" s="76"/>
      <c r="N258" s="92"/>
      <c r="O258" s="59">
        <v>2530</v>
      </c>
      <c r="P258" s="60">
        <f>Table22457891011234567891011121314151617181920212223242526272832930[[#This Row],[PEMBULATAN]]*O258</f>
        <v>0</v>
      </c>
      <c r="Q258" s="124"/>
    </row>
    <row r="259" spans="1:17" ht="26.25" customHeight="1" x14ac:dyDescent="0.2">
      <c r="A259" s="13"/>
      <c r="B259" s="70"/>
      <c r="C259" s="68"/>
      <c r="D259" s="73"/>
      <c r="E259" s="12"/>
      <c r="F259" s="71"/>
      <c r="G259" s="12"/>
      <c r="H259" s="72"/>
      <c r="I259" s="15"/>
      <c r="J259" s="15"/>
      <c r="K259" s="15"/>
      <c r="L259" s="15"/>
      <c r="M259" s="76"/>
      <c r="N259" s="92"/>
      <c r="O259" s="59">
        <v>2530</v>
      </c>
      <c r="P259" s="60">
        <f>Table22457891011234567891011121314151617181920212223242526272832930[[#This Row],[PEMBULATAN]]*O259</f>
        <v>0</v>
      </c>
      <c r="Q259" s="124"/>
    </row>
    <row r="260" spans="1:17" ht="26.25" customHeight="1" x14ac:dyDescent="0.2">
      <c r="A260" s="13"/>
      <c r="B260" s="70"/>
      <c r="C260" s="68"/>
      <c r="D260" s="73"/>
      <c r="E260" s="12"/>
      <c r="F260" s="71"/>
      <c r="G260" s="12"/>
      <c r="H260" s="72"/>
      <c r="I260" s="15"/>
      <c r="J260" s="15"/>
      <c r="K260" s="15"/>
      <c r="L260" s="15"/>
      <c r="M260" s="76"/>
      <c r="N260" s="92"/>
      <c r="O260" s="59">
        <v>2530</v>
      </c>
      <c r="P260" s="60">
        <f>Table22457891011234567891011121314151617181920212223242526272832930[[#This Row],[PEMBULATAN]]*O260</f>
        <v>0</v>
      </c>
      <c r="Q260" s="125"/>
    </row>
    <row r="261" spans="1:17" ht="22.5" customHeight="1" x14ac:dyDescent="0.2">
      <c r="A261" s="118" t="s">
        <v>30</v>
      </c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20"/>
      <c r="M261" s="74">
        <f>SUBTOTAL(109,Table22457891011234567891011121314151617181920212223242526272832930[KG VOLUME])</f>
        <v>0</v>
      </c>
      <c r="N261" s="63">
        <f>SUM(N3:N260)</f>
        <v>0</v>
      </c>
      <c r="O261" s="121">
        <f>SUM(P3:P260)</f>
        <v>0</v>
      </c>
      <c r="P261" s="122"/>
    </row>
    <row r="262" spans="1:17" ht="18" customHeight="1" x14ac:dyDescent="0.2">
      <c r="A262" s="81"/>
      <c r="B262" s="53" t="s">
        <v>41</v>
      </c>
      <c r="C262" s="52"/>
      <c r="D262" s="54" t="s">
        <v>42</v>
      </c>
      <c r="E262" s="81"/>
      <c r="F262" s="81"/>
      <c r="G262" s="81"/>
      <c r="H262" s="81"/>
      <c r="I262" s="81"/>
      <c r="J262" s="81"/>
      <c r="K262" s="81"/>
      <c r="L262" s="81"/>
      <c r="M262" s="82"/>
      <c r="N262" s="83" t="s">
        <v>50</v>
      </c>
      <c r="O262" s="84"/>
      <c r="P262" s="84">
        <f>O261*10%</f>
        <v>0</v>
      </c>
    </row>
    <row r="263" spans="1:17" ht="18" customHeight="1" thickBot="1" x14ac:dyDescent="0.25">
      <c r="A263" s="81"/>
      <c r="B263" s="53"/>
      <c r="C263" s="52"/>
      <c r="D263" s="54"/>
      <c r="E263" s="81"/>
      <c r="F263" s="81"/>
      <c r="G263" s="81"/>
      <c r="H263" s="81"/>
      <c r="I263" s="81"/>
      <c r="J263" s="81"/>
      <c r="K263" s="81"/>
      <c r="L263" s="81"/>
      <c r="M263" s="82"/>
      <c r="N263" s="85" t="s">
        <v>51</v>
      </c>
      <c r="O263" s="86"/>
      <c r="P263" s="86">
        <f>O261-P262</f>
        <v>0</v>
      </c>
    </row>
    <row r="264" spans="1:17" ht="18" customHeight="1" x14ac:dyDescent="0.2">
      <c r="A264" s="10"/>
      <c r="H264" s="58"/>
      <c r="N264" s="57" t="s">
        <v>56</v>
      </c>
      <c r="P264" s="64">
        <f>P263*1.1%</f>
        <v>0</v>
      </c>
    </row>
    <row r="265" spans="1:17" ht="18" customHeight="1" thickBot="1" x14ac:dyDescent="0.25">
      <c r="A265" s="10"/>
      <c r="H265" s="58"/>
      <c r="N265" s="57" t="s">
        <v>52</v>
      </c>
      <c r="P265" s="66">
        <f>P263*2%</f>
        <v>0</v>
      </c>
    </row>
    <row r="266" spans="1:17" ht="18" customHeight="1" x14ac:dyDescent="0.2">
      <c r="A266" s="10"/>
      <c r="H266" s="58"/>
      <c r="N266" s="61" t="s">
        <v>31</v>
      </c>
      <c r="O266" s="62"/>
      <c r="P266" s="65">
        <f>P263+P264-P265</f>
        <v>0</v>
      </c>
    </row>
    <row r="268" spans="1:17" x14ac:dyDescent="0.2">
      <c r="A268" s="10"/>
      <c r="H268" s="58"/>
      <c r="P268" s="66"/>
    </row>
    <row r="269" spans="1:17" x14ac:dyDescent="0.2">
      <c r="A269" s="10"/>
      <c r="H269" s="58"/>
      <c r="O269" s="55"/>
      <c r="P269" s="66"/>
    </row>
    <row r="270" spans="1:17" s="3" customFormat="1" x14ac:dyDescent="0.25">
      <c r="A270" s="10"/>
      <c r="B270" s="2"/>
      <c r="C270" s="2"/>
      <c r="E270" s="11"/>
      <c r="H270" s="58"/>
      <c r="N270" s="14"/>
      <c r="O270" s="14"/>
      <c r="P270" s="14"/>
    </row>
    <row r="271" spans="1:17" s="3" customFormat="1" x14ac:dyDescent="0.25">
      <c r="A271" s="10"/>
      <c r="B271" s="2"/>
      <c r="C271" s="2"/>
      <c r="E271" s="11"/>
      <c r="H271" s="58"/>
      <c r="N271" s="14"/>
      <c r="O271" s="14"/>
      <c r="P271" s="14"/>
    </row>
    <row r="272" spans="1:17" s="3" customFormat="1" x14ac:dyDescent="0.25">
      <c r="A272" s="10"/>
      <c r="B272" s="2"/>
      <c r="C272" s="2"/>
      <c r="E272" s="11"/>
      <c r="H272" s="58"/>
      <c r="N272" s="14"/>
      <c r="O272" s="14"/>
      <c r="P272" s="14"/>
    </row>
    <row r="273" spans="1:16" s="3" customFormat="1" x14ac:dyDescent="0.25">
      <c r="A273" s="10"/>
      <c r="B273" s="2"/>
      <c r="C273" s="2"/>
      <c r="E273" s="11"/>
      <c r="H273" s="58"/>
      <c r="N273" s="14"/>
      <c r="O273" s="14"/>
      <c r="P273" s="14"/>
    </row>
    <row r="274" spans="1:16" s="3" customFormat="1" x14ac:dyDescent="0.25">
      <c r="A274" s="10"/>
      <c r="B274" s="2"/>
      <c r="C274" s="2"/>
      <c r="E274" s="11"/>
      <c r="H274" s="58"/>
      <c r="N274" s="14"/>
      <c r="O274" s="14"/>
      <c r="P274" s="14"/>
    </row>
    <row r="275" spans="1:16" s="3" customFormat="1" x14ac:dyDescent="0.25">
      <c r="A275" s="10"/>
      <c r="B275" s="2"/>
      <c r="C275" s="2"/>
      <c r="E275" s="11"/>
      <c r="H275" s="58"/>
      <c r="N275" s="14"/>
      <c r="O275" s="14"/>
      <c r="P275" s="14"/>
    </row>
    <row r="276" spans="1:16" s="3" customFormat="1" x14ac:dyDescent="0.25">
      <c r="A276" s="10"/>
      <c r="B276" s="2"/>
      <c r="C276" s="2"/>
      <c r="E276" s="11"/>
      <c r="H276" s="58"/>
      <c r="N276" s="14"/>
      <c r="O276" s="14"/>
      <c r="P276" s="14"/>
    </row>
    <row r="277" spans="1:16" s="3" customFormat="1" x14ac:dyDescent="0.25">
      <c r="A277" s="10"/>
      <c r="B277" s="2"/>
      <c r="C277" s="2"/>
      <c r="E277" s="11"/>
      <c r="H277" s="58"/>
      <c r="N277" s="14"/>
      <c r="O277" s="14"/>
      <c r="P277" s="14"/>
    </row>
    <row r="278" spans="1:16" s="3" customFormat="1" x14ac:dyDescent="0.25">
      <c r="A278" s="10"/>
      <c r="B278" s="2"/>
      <c r="C278" s="2"/>
      <c r="E278" s="11"/>
      <c r="H278" s="58"/>
      <c r="N278" s="14"/>
      <c r="O278" s="14"/>
      <c r="P278" s="14"/>
    </row>
    <row r="279" spans="1:16" s="3" customFormat="1" x14ac:dyDescent="0.25">
      <c r="A279" s="10"/>
      <c r="B279" s="2"/>
      <c r="C279" s="2"/>
      <c r="E279" s="11"/>
      <c r="H279" s="58"/>
      <c r="N279" s="14"/>
      <c r="O279" s="14"/>
      <c r="P279" s="14"/>
    </row>
    <row r="280" spans="1:16" s="3" customFormat="1" x14ac:dyDescent="0.25">
      <c r="A280" s="10"/>
      <c r="B280" s="2"/>
      <c r="C280" s="2"/>
      <c r="E280" s="11"/>
      <c r="H280" s="58"/>
      <c r="N280" s="14"/>
      <c r="O280" s="14"/>
      <c r="P280" s="14"/>
    </row>
    <row r="281" spans="1:16" s="3" customFormat="1" x14ac:dyDescent="0.25">
      <c r="A281" s="10"/>
      <c r="B281" s="2"/>
      <c r="C281" s="2"/>
      <c r="E281" s="11"/>
      <c r="H281" s="58"/>
      <c r="N281" s="14"/>
      <c r="O281" s="14"/>
      <c r="P281" s="14"/>
    </row>
  </sheetData>
  <mergeCells count="3">
    <mergeCell ref="A261:L261"/>
    <mergeCell ref="O261:P261"/>
    <mergeCell ref="Q3:Q260"/>
  </mergeCells>
  <conditionalFormatting sqref="B3:B260">
    <cfRule type="duplicateValues" dxfId="21" priority="5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Q7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55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Table2245789101123456789101112131415161718192021222324252627283293031[[#This Row],[PEMBULATAN]]*O53</f>
        <v>0</v>
      </c>
      <c r="Q53" s="124"/>
    </row>
    <row r="54" spans="1:17" ht="26.25" customHeight="1" x14ac:dyDescent="0.2">
      <c r="A54" s="78"/>
      <c r="B54" s="69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Table2245789101123456789101112131415161718192021222324252627283293031[[#This Row],[PEMBULATAN]]*O55</f>
        <v>0</v>
      </c>
      <c r="Q55" s="125"/>
    </row>
    <row r="56" spans="1:17" ht="22.5" customHeight="1" x14ac:dyDescent="0.2">
      <c r="A56" s="118" t="s">
        <v>30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20"/>
      <c r="M56" s="74">
        <f>SUBTOTAL(109,Table2245789101123456789101112131415161718192021222324252627283293031[KG VOLUME])</f>
        <v>0</v>
      </c>
      <c r="N56" s="63">
        <f>SUM(N3:N55)</f>
        <v>0</v>
      </c>
      <c r="O56" s="121">
        <f>SUM(P3:P55)</f>
        <v>0</v>
      </c>
      <c r="P56" s="122"/>
    </row>
    <row r="57" spans="1:17" ht="18" customHeight="1" x14ac:dyDescent="0.2">
      <c r="A57" s="81"/>
      <c r="B57" s="53" t="s">
        <v>41</v>
      </c>
      <c r="C57" s="52"/>
      <c r="D57" s="54" t="s">
        <v>42</v>
      </c>
      <c r="E57" s="81"/>
      <c r="F57" s="81"/>
      <c r="G57" s="81"/>
      <c r="H57" s="81"/>
      <c r="I57" s="81"/>
      <c r="J57" s="81"/>
      <c r="K57" s="81"/>
      <c r="L57" s="81"/>
      <c r="M57" s="82"/>
      <c r="N57" s="83" t="s">
        <v>50</v>
      </c>
      <c r="O57" s="84"/>
      <c r="P57" s="84">
        <f>O56*10%</f>
        <v>0</v>
      </c>
    </row>
    <row r="58" spans="1:17" ht="18" customHeight="1" thickBot="1" x14ac:dyDescent="0.25">
      <c r="A58" s="81"/>
      <c r="B58" s="53"/>
      <c r="C58" s="52"/>
      <c r="D58" s="54"/>
      <c r="E58" s="81"/>
      <c r="F58" s="81"/>
      <c r="G58" s="81"/>
      <c r="H58" s="81"/>
      <c r="I58" s="81"/>
      <c r="J58" s="81"/>
      <c r="K58" s="81"/>
      <c r="L58" s="81"/>
      <c r="M58" s="82"/>
      <c r="N58" s="85" t="s">
        <v>51</v>
      </c>
      <c r="O58" s="86"/>
      <c r="P58" s="86">
        <f>O56-P57</f>
        <v>0</v>
      </c>
    </row>
    <row r="59" spans="1:17" ht="18" customHeight="1" x14ac:dyDescent="0.2">
      <c r="A59" s="10"/>
      <c r="H59" s="58"/>
      <c r="N59" s="57" t="s">
        <v>56</v>
      </c>
      <c r="P59" s="64">
        <f>P58*1.1%</f>
        <v>0</v>
      </c>
    </row>
    <row r="60" spans="1:17" ht="18" customHeight="1" thickBot="1" x14ac:dyDescent="0.25">
      <c r="A60" s="10"/>
      <c r="H60" s="58"/>
      <c r="N60" s="57" t="s">
        <v>52</v>
      </c>
      <c r="P60" s="66">
        <f>P58*2%</f>
        <v>0</v>
      </c>
    </row>
    <row r="61" spans="1:17" ht="18" customHeight="1" x14ac:dyDescent="0.2">
      <c r="A61" s="10"/>
      <c r="H61" s="58"/>
      <c r="N61" s="61" t="s">
        <v>31</v>
      </c>
      <c r="O61" s="62"/>
      <c r="P61" s="65">
        <f>P58+P59-P60</f>
        <v>0</v>
      </c>
    </row>
    <row r="63" spans="1:17" x14ac:dyDescent="0.2">
      <c r="A63" s="10"/>
      <c r="H63" s="58"/>
      <c r="P63" s="66"/>
    </row>
    <row r="64" spans="1:17" x14ac:dyDescent="0.2">
      <c r="A64" s="10"/>
      <c r="H64" s="58"/>
      <c r="O64" s="55"/>
      <c r="P64" s="66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8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8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8"/>
      <c r="N76" s="14"/>
      <c r="O76" s="14"/>
      <c r="P76" s="14"/>
    </row>
  </sheetData>
  <mergeCells count="3">
    <mergeCell ref="A56:L56"/>
    <mergeCell ref="O56:P56"/>
    <mergeCell ref="Q3:Q55"/>
  </mergeCells>
  <conditionalFormatting sqref="B3:B55">
    <cfRule type="duplicateValues" dxfId="20" priority="5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58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M8" sqref="M8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85546875" style="3" customWidth="1"/>
    <col min="7" max="7" width="7.42578125" style="3" customWidth="1"/>
    <col min="8" max="8" width="11.7109375" style="6" customWidth="1"/>
    <col min="9" max="9" width="3.7109375" style="3" customWidth="1"/>
    <col min="10" max="11" width="3.5703125" style="3" customWidth="1"/>
    <col min="12" max="12" width="3.85546875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405420</v>
      </c>
      <c r="B3" s="69" t="s">
        <v>109</v>
      </c>
      <c r="C3" s="8" t="s">
        <v>110</v>
      </c>
      <c r="D3" s="71" t="s">
        <v>106</v>
      </c>
      <c r="E3" s="12">
        <v>44663</v>
      </c>
      <c r="F3" s="71" t="s">
        <v>107</v>
      </c>
      <c r="G3" s="12">
        <v>44669</v>
      </c>
      <c r="H3" s="9" t="s">
        <v>108</v>
      </c>
      <c r="I3" s="1">
        <v>38</v>
      </c>
      <c r="J3" s="1">
        <v>30</v>
      </c>
      <c r="K3" s="1">
        <v>23</v>
      </c>
      <c r="L3" s="1">
        <v>8</v>
      </c>
      <c r="M3" s="75">
        <v>6.5549999999999997</v>
      </c>
      <c r="N3" s="92">
        <v>8</v>
      </c>
      <c r="O3" s="59">
        <v>2530</v>
      </c>
      <c r="P3" s="60">
        <f>Table224578910112345[[#This Row],[PEMBULATAN]]*O3</f>
        <v>20240</v>
      </c>
      <c r="Q3" s="123">
        <v>35</v>
      </c>
    </row>
    <row r="4" spans="1:17" ht="26.25" customHeight="1" x14ac:dyDescent="0.2">
      <c r="A4" s="13"/>
      <c r="B4" s="70"/>
      <c r="C4" s="8" t="s">
        <v>111</v>
      </c>
      <c r="D4" s="71" t="s">
        <v>106</v>
      </c>
      <c r="E4" s="12">
        <v>44663</v>
      </c>
      <c r="F4" s="71" t="s">
        <v>107</v>
      </c>
      <c r="G4" s="12">
        <v>44669</v>
      </c>
      <c r="H4" s="9" t="s">
        <v>108</v>
      </c>
      <c r="I4" s="1">
        <v>38</v>
      </c>
      <c r="J4" s="1">
        <v>35</v>
      </c>
      <c r="K4" s="1">
        <v>32</v>
      </c>
      <c r="L4" s="1">
        <v>8</v>
      </c>
      <c r="M4" s="75">
        <v>10.64</v>
      </c>
      <c r="N4" s="92">
        <v>11</v>
      </c>
      <c r="O4" s="59">
        <v>2530</v>
      </c>
      <c r="P4" s="60">
        <f>Table224578910112345[[#This Row],[PEMBULATAN]]*O4</f>
        <v>27830</v>
      </c>
      <c r="Q4" s="124"/>
    </row>
    <row r="5" spans="1:17" ht="26.25" customHeight="1" x14ac:dyDescent="0.2">
      <c r="A5" s="13"/>
      <c r="B5" s="13"/>
      <c r="C5" s="8" t="s">
        <v>112</v>
      </c>
      <c r="D5" s="71" t="s">
        <v>106</v>
      </c>
      <c r="E5" s="12">
        <v>44663</v>
      </c>
      <c r="F5" s="71" t="s">
        <v>107</v>
      </c>
      <c r="G5" s="12">
        <v>44669</v>
      </c>
      <c r="H5" s="9" t="s">
        <v>108</v>
      </c>
      <c r="I5" s="1">
        <v>33</v>
      </c>
      <c r="J5" s="1">
        <v>22</v>
      </c>
      <c r="K5" s="1">
        <v>19</v>
      </c>
      <c r="L5" s="1">
        <v>5</v>
      </c>
      <c r="M5" s="75">
        <v>3.4485000000000001</v>
      </c>
      <c r="N5" s="92">
        <v>5</v>
      </c>
      <c r="O5" s="59">
        <v>2530</v>
      </c>
      <c r="P5" s="60">
        <f>Table224578910112345[[#This Row],[PEMBULATAN]]*O5</f>
        <v>12650</v>
      </c>
      <c r="Q5" s="124"/>
    </row>
    <row r="6" spans="1:17" ht="26.25" customHeight="1" x14ac:dyDescent="0.2">
      <c r="A6" s="13"/>
      <c r="B6" s="13"/>
      <c r="C6" s="68" t="s">
        <v>113</v>
      </c>
      <c r="D6" s="73" t="s">
        <v>106</v>
      </c>
      <c r="E6" s="12">
        <v>44663</v>
      </c>
      <c r="F6" s="71" t="s">
        <v>107</v>
      </c>
      <c r="G6" s="12">
        <v>44669</v>
      </c>
      <c r="H6" s="72" t="s">
        <v>108</v>
      </c>
      <c r="I6" s="15">
        <v>30</v>
      </c>
      <c r="J6" s="15">
        <v>23</v>
      </c>
      <c r="K6" s="15">
        <v>22</v>
      </c>
      <c r="L6" s="15">
        <v>2</v>
      </c>
      <c r="M6" s="76">
        <v>3.7949999999999999</v>
      </c>
      <c r="N6" s="92">
        <v>4</v>
      </c>
      <c r="O6" s="59">
        <v>2530</v>
      </c>
      <c r="P6" s="60">
        <f>Table224578910112345[[#This Row],[PEMBULATAN]]*O6</f>
        <v>10120</v>
      </c>
      <c r="Q6" s="124"/>
    </row>
    <row r="7" spans="1:17" ht="26.25" customHeight="1" x14ac:dyDescent="0.2">
      <c r="A7" s="13"/>
      <c r="B7" s="13"/>
      <c r="C7" s="68" t="s">
        <v>114</v>
      </c>
      <c r="D7" s="73" t="s">
        <v>106</v>
      </c>
      <c r="E7" s="12">
        <v>44663</v>
      </c>
      <c r="F7" s="71" t="s">
        <v>107</v>
      </c>
      <c r="G7" s="12">
        <v>44669</v>
      </c>
      <c r="H7" s="72" t="s">
        <v>108</v>
      </c>
      <c r="I7" s="15">
        <v>52</v>
      </c>
      <c r="J7" s="15">
        <v>45</v>
      </c>
      <c r="K7" s="15">
        <v>12</v>
      </c>
      <c r="L7" s="15">
        <v>10</v>
      </c>
      <c r="M7" s="76">
        <v>7.02</v>
      </c>
      <c r="N7" s="92">
        <v>10</v>
      </c>
      <c r="O7" s="59">
        <v>2530</v>
      </c>
      <c r="P7" s="60">
        <f>Table224578910112345[[#This Row],[PEMBULATAN]]*O7</f>
        <v>25300</v>
      </c>
      <c r="Q7" s="124"/>
    </row>
    <row r="8" spans="1:17" ht="26.25" customHeight="1" x14ac:dyDescent="0.2">
      <c r="A8" s="13"/>
      <c r="B8" s="13"/>
      <c r="C8" s="68" t="s">
        <v>115</v>
      </c>
      <c r="D8" s="73" t="s">
        <v>106</v>
      </c>
      <c r="E8" s="12">
        <v>44663</v>
      </c>
      <c r="F8" s="71" t="s">
        <v>107</v>
      </c>
      <c r="G8" s="12">
        <v>44669</v>
      </c>
      <c r="H8" s="72" t="s">
        <v>108</v>
      </c>
      <c r="I8" s="15">
        <v>40</v>
      </c>
      <c r="J8" s="15">
        <v>40</v>
      </c>
      <c r="K8" s="15">
        <v>10</v>
      </c>
      <c r="L8" s="15">
        <v>6</v>
      </c>
      <c r="M8" s="76">
        <v>4</v>
      </c>
      <c r="N8" s="92">
        <v>6</v>
      </c>
      <c r="O8" s="59">
        <v>2530</v>
      </c>
      <c r="P8" s="60">
        <f>Table224578910112345[[#This Row],[PEMBULATAN]]*O8</f>
        <v>15180</v>
      </c>
      <c r="Q8" s="124"/>
    </row>
    <row r="9" spans="1:17" ht="26.25" customHeight="1" x14ac:dyDescent="0.2">
      <c r="A9" s="13"/>
      <c r="B9" s="13"/>
      <c r="C9" s="68" t="s">
        <v>116</v>
      </c>
      <c r="D9" s="73" t="s">
        <v>106</v>
      </c>
      <c r="E9" s="12">
        <v>44663</v>
      </c>
      <c r="F9" s="71" t="s">
        <v>107</v>
      </c>
      <c r="G9" s="12">
        <v>44669</v>
      </c>
      <c r="H9" s="72" t="s">
        <v>108</v>
      </c>
      <c r="I9" s="15">
        <v>51</v>
      </c>
      <c r="J9" s="15">
        <v>28</v>
      </c>
      <c r="K9" s="15">
        <v>29</v>
      </c>
      <c r="L9" s="15">
        <v>7</v>
      </c>
      <c r="M9" s="76">
        <v>10.353</v>
      </c>
      <c r="N9" s="92">
        <v>11</v>
      </c>
      <c r="O9" s="59">
        <v>2530</v>
      </c>
      <c r="P9" s="60">
        <f>Table224578910112345[[#This Row],[PEMBULATAN]]*O9</f>
        <v>27830</v>
      </c>
      <c r="Q9" s="124"/>
    </row>
    <row r="10" spans="1:17" ht="26.25" customHeight="1" x14ac:dyDescent="0.2">
      <c r="A10" s="13"/>
      <c r="B10" s="13"/>
      <c r="C10" s="68" t="s">
        <v>117</v>
      </c>
      <c r="D10" s="73" t="s">
        <v>106</v>
      </c>
      <c r="E10" s="12">
        <v>44663</v>
      </c>
      <c r="F10" s="71" t="s">
        <v>107</v>
      </c>
      <c r="G10" s="12">
        <v>44669</v>
      </c>
      <c r="H10" s="72" t="s">
        <v>108</v>
      </c>
      <c r="I10" s="15">
        <v>75</v>
      </c>
      <c r="J10" s="15">
        <v>31</v>
      </c>
      <c r="K10" s="15">
        <v>16</v>
      </c>
      <c r="L10" s="15">
        <v>2</v>
      </c>
      <c r="M10" s="76">
        <v>9.3000000000000007</v>
      </c>
      <c r="N10" s="92">
        <v>10</v>
      </c>
      <c r="O10" s="59">
        <v>2530</v>
      </c>
      <c r="P10" s="60">
        <f>Table224578910112345[[#This Row],[PEMBULATAN]]*O10</f>
        <v>25300</v>
      </c>
      <c r="Q10" s="124"/>
    </row>
    <row r="11" spans="1:17" ht="26.25" customHeight="1" x14ac:dyDescent="0.2">
      <c r="A11" s="13"/>
      <c r="B11" s="13"/>
      <c r="C11" s="68" t="s">
        <v>118</v>
      </c>
      <c r="D11" s="73" t="s">
        <v>106</v>
      </c>
      <c r="E11" s="12">
        <v>44663</v>
      </c>
      <c r="F11" s="71" t="s">
        <v>107</v>
      </c>
      <c r="G11" s="12">
        <v>44669</v>
      </c>
      <c r="H11" s="72" t="s">
        <v>108</v>
      </c>
      <c r="I11" s="15">
        <v>81</v>
      </c>
      <c r="J11" s="15">
        <v>42</v>
      </c>
      <c r="K11" s="15">
        <v>23</v>
      </c>
      <c r="L11" s="15">
        <v>13</v>
      </c>
      <c r="M11" s="76">
        <v>19.561499999999999</v>
      </c>
      <c r="N11" s="92">
        <v>20</v>
      </c>
      <c r="O11" s="59">
        <v>2530</v>
      </c>
      <c r="P11" s="60">
        <f>Table224578910112345[[#This Row],[PEMBULATAN]]*O11</f>
        <v>50600</v>
      </c>
      <c r="Q11" s="124"/>
    </row>
    <row r="12" spans="1:17" ht="26.25" customHeight="1" x14ac:dyDescent="0.2">
      <c r="A12" s="13"/>
      <c r="B12" s="13"/>
      <c r="C12" s="68" t="s">
        <v>119</v>
      </c>
      <c r="D12" s="73" t="s">
        <v>106</v>
      </c>
      <c r="E12" s="12">
        <v>44663</v>
      </c>
      <c r="F12" s="71" t="s">
        <v>107</v>
      </c>
      <c r="G12" s="12">
        <v>44669</v>
      </c>
      <c r="H12" s="72" t="s">
        <v>108</v>
      </c>
      <c r="I12" s="15">
        <v>26</v>
      </c>
      <c r="J12" s="15">
        <v>17</v>
      </c>
      <c r="K12" s="15">
        <v>9</v>
      </c>
      <c r="L12" s="15">
        <v>23</v>
      </c>
      <c r="M12" s="76">
        <v>0.99450000000000005</v>
      </c>
      <c r="N12" s="92">
        <v>23</v>
      </c>
      <c r="O12" s="59">
        <v>2530</v>
      </c>
      <c r="P12" s="60">
        <f>Table224578910112345[[#This Row],[PEMBULATAN]]*O12</f>
        <v>58190</v>
      </c>
      <c r="Q12" s="124"/>
    </row>
    <row r="13" spans="1:17" ht="26.25" customHeight="1" x14ac:dyDescent="0.2">
      <c r="A13" s="13"/>
      <c r="B13" s="13"/>
      <c r="C13" s="68" t="s">
        <v>120</v>
      </c>
      <c r="D13" s="73" t="s">
        <v>106</v>
      </c>
      <c r="E13" s="12">
        <v>44663</v>
      </c>
      <c r="F13" s="71" t="s">
        <v>107</v>
      </c>
      <c r="G13" s="12">
        <v>44669</v>
      </c>
      <c r="H13" s="72" t="s">
        <v>108</v>
      </c>
      <c r="I13" s="15">
        <v>26</v>
      </c>
      <c r="J13" s="15">
        <v>17</v>
      </c>
      <c r="K13" s="15">
        <v>9</v>
      </c>
      <c r="L13" s="15">
        <v>23</v>
      </c>
      <c r="M13" s="76">
        <v>0.99450000000000005</v>
      </c>
      <c r="N13" s="92">
        <v>23</v>
      </c>
      <c r="O13" s="59">
        <v>2530</v>
      </c>
      <c r="P13" s="60">
        <f>Table224578910112345[[#This Row],[PEMBULATAN]]*O13</f>
        <v>58190</v>
      </c>
      <c r="Q13" s="124"/>
    </row>
    <row r="14" spans="1:17" ht="26.25" customHeight="1" x14ac:dyDescent="0.2">
      <c r="A14" s="13"/>
      <c r="B14" s="13"/>
      <c r="C14" s="68" t="s">
        <v>121</v>
      </c>
      <c r="D14" s="73" t="s">
        <v>106</v>
      </c>
      <c r="E14" s="12">
        <v>44663</v>
      </c>
      <c r="F14" s="71" t="s">
        <v>107</v>
      </c>
      <c r="G14" s="12">
        <v>44669</v>
      </c>
      <c r="H14" s="72" t="s">
        <v>108</v>
      </c>
      <c r="I14" s="15">
        <v>50</v>
      </c>
      <c r="J14" s="15">
        <v>24</v>
      </c>
      <c r="K14" s="15">
        <v>10</v>
      </c>
      <c r="L14" s="15">
        <v>3</v>
      </c>
      <c r="M14" s="76">
        <v>3</v>
      </c>
      <c r="N14" s="92">
        <v>3</v>
      </c>
      <c r="O14" s="59">
        <v>2530</v>
      </c>
      <c r="P14" s="60">
        <f>Table224578910112345[[#This Row],[PEMBULATAN]]*O14</f>
        <v>7590</v>
      </c>
      <c r="Q14" s="124"/>
    </row>
    <row r="15" spans="1:17" ht="26.25" customHeight="1" x14ac:dyDescent="0.2">
      <c r="A15" s="13"/>
      <c r="B15" s="13"/>
      <c r="C15" s="68" t="s">
        <v>122</v>
      </c>
      <c r="D15" s="73" t="s">
        <v>106</v>
      </c>
      <c r="E15" s="12">
        <v>44663</v>
      </c>
      <c r="F15" s="71" t="s">
        <v>107</v>
      </c>
      <c r="G15" s="12">
        <v>44669</v>
      </c>
      <c r="H15" s="72" t="s">
        <v>108</v>
      </c>
      <c r="I15" s="15">
        <v>30</v>
      </c>
      <c r="J15" s="15">
        <v>18</v>
      </c>
      <c r="K15" s="15">
        <v>11</v>
      </c>
      <c r="L15" s="15">
        <v>27</v>
      </c>
      <c r="M15" s="76">
        <v>1.4850000000000001</v>
      </c>
      <c r="N15" s="92">
        <v>27</v>
      </c>
      <c r="O15" s="59">
        <v>2530</v>
      </c>
      <c r="P15" s="60">
        <f>Table224578910112345[[#This Row],[PEMBULATAN]]*O15</f>
        <v>68310</v>
      </c>
      <c r="Q15" s="124"/>
    </row>
    <row r="16" spans="1:17" ht="26.25" customHeight="1" x14ac:dyDescent="0.2">
      <c r="A16" s="13"/>
      <c r="B16" s="13"/>
      <c r="C16" s="68" t="s">
        <v>123</v>
      </c>
      <c r="D16" s="73" t="s">
        <v>106</v>
      </c>
      <c r="E16" s="12">
        <v>44663</v>
      </c>
      <c r="F16" s="71" t="s">
        <v>107</v>
      </c>
      <c r="G16" s="12">
        <v>44669</v>
      </c>
      <c r="H16" s="72" t="s">
        <v>108</v>
      </c>
      <c r="I16" s="15">
        <v>44</v>
      </c>
      <c r="J16" s="15">
        <v>40</v>
      </c>
      <c r="K16" s="15">
        <v>20</v>
      </c>
      <c r="L16" s="15">
        <v>3</v>
      </c>
      <c r="M16" s="76">
        <v>8.8000000000000007</v>
      </c>
      <c r="N16" s="92">
        <v>9</v>
      </c>
      <c r="O16" s="59">
        <v>2530</v>
      </c>
      <c r="P16" s="60">
        <f>Table224578910112345[[#This Row],[PEMBULATAN]]*O16</f>
        <v>22770</v>
      </c>
      <c r="Q16" s="124"/>
    </row>
    <row r="17" spans="1:17" ht="26.25" customHeight="1" x14ac:dyDescent="0.2">
      <c r="A17" s="13"/>
      <c r="B17" s="13"/>
      <c r="C17" s="68" t="s">
        <v>124</v>
      </c>
      <c r="D17" s="73" t="s">
        <v>106</v>
      </c>
      <c r="E17" s="12">
        <v>44663</v>
      </c>
      <c r="F17" s="71" t="s">
        <v>107</v>
      </c>
      <c r="G17" s="12">
        <v>44669</v>
      </c>
      <c r="H17" s="72" t="s">
        <v>108</v>
      </c>
      <c r="I17" s="15">
        <v>56</v>
      </c>
      <c r="J17" s="15">
        <v>37</v>
      </c>
      <c r="K17" s="15">
        <v>25</v>
      </c>
      <c r="L17" s="15">
        <v>8</v>
      </c>
      <c r="M17" s="76">
        <v>12.95</v>
      </c>
      <c r="N17" s="92">
        <v>13</v>
      </c>
      <c r="O17" s="59">
        <v>2530</v>
      </c>
      <c r="P17" s="60">
        <f>Table224578910112345[[#This Row],[PEMBULATAN]]*O17</f>
        <v>32890</v>
      </c>
      <c r="Q17" s="124"/>
    </row>
    <row r="18" spans="1:17" ht="26.25" customHeight="1" x14ac:dyDescent="0.2">
      <c r="A18" s="13"/>
      <c r="B18" s="13"/>
      <c r="C18" s="68" t="s">
        <v>125</v>
      </c>
      <c r="D18" s="73" t="s">
        <v>106</v>
      </c>
      <c r="E18" s="12">
        <v>44663</v>
      </c>
      <c r="F18" s="71" t="s">
        <v>107</v>
      </c>
      <c r="G18" s="12">
        <v>44669</v>
      </c>
      <c r="H18" s="72" t="s">
        <v>108</v>
      </c>
      <c r="I18" s="15">
        <v>120</v>
      </c>
      <c r="J18" s="15">
        <v>26</v>
      </c>
      <c r="K18" s="15">
        <v>15</v>
      </c>
      <c r="L18" s="15">
        <v>7</v>
      </c>
      <c r="M18" s="76">
        <v>11.7</v>
      </c>
      <c r="N18" s="92">
        <v>12</v>
      </c>
      <c r="O18" s="59">
        <v>2530</v>
      </c>
      <c r="P18" s="60">
        <f>Table224578910112345[[#This Row],[PEMBULATAN]]*O18</f>
        <v>30360</v>
      </c>
      <c r="Q18" s="124"/>
    </row>
    <row r="19" spans="1:17" ht="26.25" customHeight="1" x14ac:dyDescent="0.2">
      <c r="A19" s="13"/>
      <c r="B19" s="13"/>
      <c r="C19" s="68" t="s">
        <v>126</v>
      </c>
      <c r="D19" s="73" t="s">
        <v>106</v>
      </c>
      <c r="E19" s="12">
        <v>44663</v>
      </c>
      <c r="F19" s="71" t="s">
        <v>107</v>
      </c>
      <c r="G19" s="12">
        <v>44669</v>
      </c>
      <c r="H19" s="72" t="s">
        <v>108</v>
      </c>
      <c r="I19" s="15">
        <v>90</v>
      </c>
      <c r="J19" s="15">
        <v>40</v>
      </c>
      <c r="K19" s="15">
        <v>15</v>
      </c>
      <c r="L19" s="15">
        <v>7</v>
      </c>
      <c r="M19" s="76">
        <v>13.5</v>
      </c>
      <c r="N19" s="92">
        <v>14</v>
      </c>
      <c r="O19" s="59">
        <v>2530</v>
      </c>
      <c r="P19" s="60">
        <f>Table224578910112345[[#This Row],[PEMBULATAN]]*O19</f>
        <v>35420</v>
      </c>
      <c r="Q19" s="124"/>
    </row>
    <row r="20" spans="1:17" ht="26.25" customHeight="1" x14ac:dyDescent="0.2">
      <c r="A20" s="13"/>
      <c r="B20" s="13"/>
      <c r="C20" s="68" t="s">
        <v>127</v>
      </c>
      <c r="D20" s="73" t="s">
        <v>106</v>
      </c>
      <c r="E20" s="12">
        <v>44663</v>
      </c>
      <c r="F20" s="71" t="s">
        <v>107</v>
      </c>
      <c r="G20" s="12">
        <v>44669</v>
      </c>
      <c r="H20" s="72" t="s">
        <v>108</v>
      </c>
      <c r="I20" s="15">
        <v>74</v>
      </c>
      <c r="J20" s="15">
        <v>35</v>
      </c>
      <c r="K20" s="15">
        <v>22</v>
      </c>
      <c r="L20" s="15">
        <v>11</v>
      </c>
      <c r="M20" s="76">
        <v>14.244999999999999</v>
      </c>
      <c r="N20" s="92">
        <v>14.244999999999999</v>
      </c>
      <c r="O20" s="59">
        <v>2530</v>
      </c>
      <c r="P20" s="60">
        <f>Table224578910112345[[#This Row],[PEMBULATAN]]*O20</f>
        <v>36039.85</v>
      </c>
      <c r="Q20" s="124"/>
    </row>
    <row r="21" spans="1:17" ht="26.25" customHeight="1" x14ac:dyDescent="0.2">
      <c r="A21" s="13"/>
      <c r="B21" s="13"/>
      <c r="C21" s="68" t="s">
        <v>128</v>
      </c>
      <c r="D21" s="73" t="s">
        <v>106</v>
      </c>
      <c r="E21" s="12">
        <v>44663</v>
      </c>
      <c r="F21" s="71" t="s">
        <v>107</v>
      </c>
      <c r="G21" s="12">
        <v>44669</v>
      </c>
      <c r="H21" s="72" t="s">
        <v>108</v>
      </c>
      <c r="I21" s="15">
        <v>82</v>
      </c>
      <c r="J21" s="15">
        <v>32</v>
      </c>
      <c r="K21" s="15">
        <v>32</v>
      </c>
      <c r="L21" s="15">
        <v>4</v>
      </c>
      <c r="M21" s="76">
        <v>20.992000000000001</v>
      </c>
      <c r="N21" s="92">
        <v>21</v>
      </c>
      <c r="O21" s="59">
        <v>2530</v>
      </c>
      <c r="P21" s="60">
        <f>Table224578910112345[[#This Row],[PEMBULATAN]]*O21</f>
        <v>53130</v>
      </c>
      <c r="Q21" s="124"/>
    </row>
    <row r="22" spans="1:17" ht="26.25" customHeight="1" x14ac:dyDescent="0.2">
      <c r="A22" s="13"/>
      <c r="B22" s="13"/>
      <c r="C22" s="68" t="s">
        <v>129</v>
      </c>
      <c r="D22" s="73" t="s">
        <v>106</v>
      </c>
      <c r="E22" s="12">
        <v>44663</v>
      </c>
      <c r="F22" s="71" t="s">
        <v>107</v>
      </c>
      <c r="G22" s="12">
        <v>44669</v>
      </c>
      <c r="H22" s="72" t="s">
        <v>108</v>
      </c>
      <c r="I22" s="15">
        <v>72</v>
      </c>
      <c r="J22" s="15">
        <v>53</v>
      </c>
      <c r="K22" s="15">
        <v>28</v>
      </c>
      <c r="L22" s="15">
        <v>11</v>
      </c>
      <c r="M22" s="76">
        <v>26.712</v>
      </c>
      <c r="N22" s="92">
        <v>27</v>
      </c>
      <c r="O22" s="59">
        <v>2530</v>
      </c>
      <c r="P22" s="60">
        <f>Table224578910112345[[#This Row],[PEMBULATAN]]*O22</f>
        <v>68310</v>
      </c>
      <c r="Q22" s="124"/>
    </row>
    <row r="23" spans="1:17" ht="26.25" customHeight="1" x14ac:dyDescent="0.2">
      <c r="A23" s="13"/>
      <c r="B23" s="13"/>
      <c r="C23" s="68" t="s">
        <v>130</v>
      </c>
      <c r="D23" s="73" t="s">
        <v>106</v>
      </c>
      <c r="E23" s="12">
        <v>44663</v>
      </c>
      <c r="F23" s="71" t="s">
        <v>107</v>
      </c>
      <c r="G23" s="12">
        <v>44669</v>
      </c>
      <c r="H23" s="72" t="s">
        <v>108</v>
      </c>
      <c r="I23" s="15">
        <v>67</v>
      </c>
      <c r="J23" s="15">
        <v>34</v>
      </c>
      <c r="K23" s="15">
        <v>12</v>
      </c>
      <c r="L23" s="15">
        <v>3</v>
      </c>
      <c r="M23" s="76">
        <v>6.8339999999999996</v>
      </c>
      <c r="N23" s="92">
        <v>7</v>
      </c>
      <c r="O23" s="59">
        <v>2530</v>
      </c>
      <c r="P23" s="60">
        <f>Table224578910112345[[#This Row],[PEMBULATAN]]*O23</f>
        <v>17710</v>
      </c>
      <c r="Q23" s="124"/>
    </row>
    <row r="24" spans="1:17" ht="26.25" customHeight="1" x14ac:dyDescent="0.2">
      <c r="A24" s="13"/>
      <c r="B24" s="13"/>
      <c r="C24" s="68" t="s">
        <v>131</v>
      </c>
      <c r="D24" s="73" t="s">
        <v>106</v>
      </c>
      <c r="E24" s="12">
        <v>44663</v>
      </c>
      <c r="F24" s="71" t="s">
        <v>107</v>
      </c>
      <c r="G24" s="12">
        <v>44669</v>
      </c>
      <c r="H24" s="72" t="s">
        <v>108</v>
      </c>
      <c r="I24" s="15">
        <v>62</v>
      </c>
      <c r="J24" s="15">
        <v>53</v>
      </c>
      <c r="K24" s="15">
        <v>23</v>
      </c>
      <c r="L24" s="15">
        <v>10</v>
      </c>
      <c r="M24" s="76">
        <v>18.894500000000001</v>
      </c>
      <c r="N24" s="92">
        <v>19</v>
      </c>
      <c r="O24" s="59">
        <v>2530</v>
      </c>
      <c r="P24" s="60">
        <f>Table224578910112345[[#This Row],[PEMBULATAN]]*O24</f>
        <v>48070</v>
      </c>
      <c r="Q24" s="124"/>
    </row>
    <row r="25" spans="1:17" ht="26.25" customHeight="1" x14ac:dyDescent="0.2">
      <c r="A25" s="13"/>
      <c r="B25" s="13"/>
      <c r="C25" s="68" t="s">
        <v>132</v>
      </c>
      <c r="D25" s="73" t="s">
        <v>106</v>
      </c>
      <c r="E25" s="12">
        <v>44663</v>
      </c>
      <c r="F25" s="71" t="s">
        <v>107</v>
      </c>
      <c r="G25" s="12">
        <v>44669</v>
      </c>
      <c r="H25" s="72" t="s">
        <v>108</v>
      </c>
      <c r="I25" s="15">
        <v>82</v>
      </c>
      <c r="J25" s="15">
        <v>52</v>
      </c>
      <c r="K25" s="15">
        <v>30</v>
      </c>
      <c r="L25" s="15">
        <v>18</v>
      </c>
      <c r="M25" s="76">
        <v>31.98</v>
      </c>
      <c r="N25" s="92">
        <v>32</v>
      </c>
      <c r="O25" s="59">
        <v>2530</v>
      </c>
      <c r="P25" s="60">
        <f>Table224578910112345[[#This Row],[PEMBULATAN]]*O25</f>
        <v>80960</v>
      </c>
      <c r="Q25" s="124"/>
    </row>
    <row r="26" spans="1:17" ht="26.25" customHeight="1" x14ac:dyDescent="0.2">
      <c r="A26" s="13"/>
      <c r="B26" s="13"/>
      <c r="C26" s="68" t="s">
        <v>133</v>
      </c>
      <c r="D26" s="73" t="s">
        <v>106</v>
      </c>
      <c r="E26" s="12">
        <v>44663</v>
      </c>
      <c r="F26" s="71" t="s">
        <v>107</v>
      </c>
      <c r="G26" s="12">
        <v>44669</v>
      </c>
      <c r="H26" s="72" t="s">
        <v>108</v>
      </c>
      <c r="I26" s="15">
        <v>35</v>
      </c>
      <c r="J26" s="15">
        <v>24</v>
      </c>
      <c r="K26" s="15">
        <v>12</v>
      </c>
      <c r="L26" s="15">
        <v>1</v>
      </c>
      <c r="M26" s="76">
        <v>2.52</v>
      </c>
      <c r="N26" s="92">
        <v>3</v>
      </c>
      <c r="O26" s="59">
        <v>2530</v>
      </c>
      <c r="P26" s="60">
        <f>Table224578910112345[[#This Row],[PEMBULATAN]]*O26</f>
        <v>7590</v>
      </c>
      <c r="Q26" s="124"/>
    </row>
    <row r="27" spans="1:17" ht="26.25" customHeight="1" x14ac:dyDescent="0.2">
      <c r="A27" s="13"/>
      <c r="B27" s="13"/>
      <c r="C27" s="68" t="s">
        <v>134</v>
      </c>
      <c r="D27" s="73" t="s">
        <v>106</v>
      </c>
      <c r="E27" s="12">
        <v>44663</v>
      </c>
      <c r="F27" s="71" t="s">
        <v>107</v>
      </c>
      <c r="G27" s="12">
        <v>44669</v>
      </c>
      <c r="H27" s="72" t="s">
        <v>108</v>
      </c>
      <c r="I27" s="15">
        <v>52</v>
      </c>
      <c r="J27" s="15">
        <v>40</v>
      </c>
      <c r="K27" s="15">
        <v>22</v>
      </c>
      <c r="L27" s="15">
        <v>3</v>
      </c>
      <c r="M27" s="76">
        <v>11.44</v>
      </c>
      <c r="N27" s="92">
        <v>12</v>
      </c>
      <c r="O27" s="59">
        <v>2530</v>
      </c>
      <c r="P27" s="60">
        <f>Table224578910112345[[#This Row],[PEMBULATAN]]*O27</f>
        <v>30360</v>
      </c>
      <c r="Q27" s="124"/>
    </row>
    <row r="28" spans="1:17" ht="26.25" customHeight="1" x14ac:dyDescent="0.2">
      <c r="A28" s="13"/>
      <c r="B28" s="13"/>
      <c r="C28" s="68" t="s">
        <v>135</v>
      </c>
      <c r="D28" s="73" t="s">
        <v>106</v>
      </c>
      <c r="E28" s="12">
        <v>44663</v>
      </c>
      <c r="F28" s="71" t="s">
        <v>107</v>
      </c>
      <c r="G28" s="12">
        <v>44669</v>
      </c>
      <c r="H28" s="72" t="s">
        <v>108</v>
      </c>
      <c r="I28" s="15">
        <v>52</v>
      </c>
      <c r="J28" s="15">
        <v>33</v>
      </c>
      <c r="K28" s="15">
        <v>15</v>
      </c>
      <c r="L28" s="15">
        <v>2</v>
      </c>
      <c r="M28" s="76">
        <v>6.4349999999999996</v>
      </c>
      <c r="N28" s="67">
        <v>7</v>
      </c>
      <c r="O28" s="59">
        <v>2530</v>
      </c>
      <c r="P28" s="60">
        <f>Table224578910112345[[#This Row],[PEMBULATAN]]*O28</f>
        <v>17710</v>
      </c>
      <c r="Q28" s="124"/>
    </row>
    <row r="29" spans="1:17" ht="26.25" customHeight="1" x14ac:dyDescent="0.2">
      <c r="A29" s="13"/>
      <c r="B29" s="13"/>
      <c r="C29" s="68" t="s">
        <v>136</v>
      </c>
      <c r="D29" s="73" t="s">
        <v>106</v>
      </c>
      <c r="E29" s="12">
        <v>44663</v>
      </c>
      <c r="F29" s="71" t="s">
        <v>107</v>
      </c>
      <c r="G29" s="12">
        <v>44669</v>
      </c>
      <c r="H29" s="72" t="s">
        <v>108</v>
      </c>
      <c r="I29" s="15">
        <v>30</v>
      </c>
      <c r="J29" s="15">
        <v>23</v>
      </c>
      <c r="K29" s="15">
        <v>12</v>
      </c>
      <c r="L29" s="15">
        <v>5</v>
      </c>
      <c r="M29" s="76">
        <v>2.0699999999999998</v>
      </c>
      <c r="N29" s="67">
        <v>5</v>
      </c>
      <c r="O29" s="59">
        <v>2530</v>
      </c>
      <c r="P29" s="60">
        <f>Table224578910112345[[#This Row],[PEMBULATAN]]*O29</f>
        <v>12650</v>
      </c>
      <c r="Q29" s="124"/>
    </row>
    <row r="30" spans="1:17" ht="26.25" customHeight="1" x14ac:dyDescent="0.2">
      <c r="A30" s="13"/>
      <c r="B30" s="13"/>
      <c r="C30" s="68" t="s">
        <v>137</v>
      </c>
      <c r="D30" s="73" t="s">
        <v>106</v>
      </c>
      <c r="E30" s="12">
        <v>44663</v>
      </c>
      <c r="F30" s="71" t="s">
        <v>107</v>
      </c>
      <c r="G30" s="12">
        <v>44669</v>
      </c>
      <c r="H30" s="72" t="s">
        <v>108</v>
      </c>
      <c r="I30" s="15">
        <v>30</v>
      </c>
      <c r="J30" s="15">
        <v>20</v>
      </c>
      <c r="K30" s="15">
        <v>7</v>
      </c>
      <c r="L30" s="15">
        <v>1</v>
      </c>
      <c r="M30" s="76">
        <v>1.05</v>
      </c>
      <c r="N30" s="92">
        <v>1.05</v>
      </c>
      <c r="O30" s="59">
        <v>2530</v>
      </c>
      <c r="P30" s="60">
        <f>Table224578910112345[[#This Row],[PEMBULATAN]]*O30</f>
        <v>2656.5</v>
      </c>
      <c r="Q30" s="124"/>
    </row>
    <row r="31" spans="1:17" ht="26.25" customHeight="1" x14ac:dyDescent="0.2">
      <c r="A31" s="13"/>
      <c r="B31" s="13"/>
      <c r="C31" s="68" t="s">
        <v>138</v>
      </c>
      <c r="D31" s="73" t="s">
        <v>106</v>
      </c>
      <c r="E31" s="12">
        <v>44663</v>
      </c>
      <c r="F31" s="71" t="s">
        <v>107</v>
      </c>
      <c r="G31" s="12">
        <v>44669</v>
      </c>
      <c r="H31" s="72" t="s">
        <v>108</v>
      </c>
      <c r="I31" s="15">
        <v>61</v>
      </c>
      <c r="J31" s="15">
        <v>52</v>
      </c>
      <c r="K31" s="15">
        <v>22</v>
      </c>
      <c r="L31" s="15">
        <v>15</v>
      </c>
      <c r="M31" s="76">
        <v>17.446000000000002</v>
      </c>
      <c r="N31" s="92">
        <v>18</v>
      </c>
      <c r="O31" s="59">
        <v>2530</v>
      </c>
      <c r="P31" s="60">
        <f>Table224578910112345[[#This Row],[PEMBULATAN]]*O31</f>
        <v>45540</v>
      </c>
      <c r="Q31" s="124"/>
    </row>
    <row r="32" spans="1:17" ht="26.25" customHeight="1" x14ac:dyDescent="0.2">
      <c r="A32" s="13"/>
      <c r="B32" s="13"/>
      <c r="C32" s="68" t="s">
        <v>139</v>
      </c>
      <c r="D32" s="73" t="s">
        <v>106</v>
      </c>
      <c r="E32" s="12">
        <v>44663</v>
      </c>
      <c r="F32" s="71" t="s">
        <v>107</v>
      </c>
      <c r="G32" s="12">
        <v>44669</v>
      </c>
      <c r="H32" s="72" t="s">
        <v>108</v>
      </c>
      <c r="I32" s="15">
        <v>53</v>
      </c>
      <c r="J32" s="15">
        <v>52</v>
      </c>
      <c r="K32" s="15">
        <v>22</v>
      </c>
      <c r="L32" s="15">
        <v>5</v>
      </c>
      <c r="M32" s="76">
        <v>15.157999999999999</v>
      </c>
      <c r="N32" s="92">
        <v>15.157999999999999</v>
      </c>
      <c r="O32" s="59">
        <v>2530</v>
      </c>
      <c r="P32" s="60">
        <f>Table224578910112345[[#This Row],[PEMBULATAN]]*O32</f>
        <v>38349.74</v>
      </c>
      <c r="Q32" s="124"/>
    </row>
    <row r="33" spans="1:17" ht="26.25" customHeight="1" x14ac:dyDescent="0.2">
      <c r="A33" s="13"/>
      <c r="B33" s="13"/>
      <c r="C33" s="68" t="s">
        <v>140</v>
      </c>
      <c r="D33" s="73" t="s">
        <v>106</v>
      </c>
      <c r="E33" s="12">
        <v>44663</v>
      </c>
      <c r="F33" s="71" t="s">
        <v>107</v>
      </c>
      <c r="G33" s="12">
        <v>44669</v>
      </c>
      <c r="H33" s="72" t="s">
        <v>108</v>
      </c>
      <c r="I33" s="15">
        <v>41</v>
      </c>
      <c r="J33" s="15">
        <v>22</v>
      </c>
      <c r="K33" s="15">
        <v>15</v>
      </c>
      <c r="L33" s="15">
        <v>4</v>
      </c>
      <c r="M33" s="76">
        <v>3.3824999999999998</v>
      </c>
      <c r="N33" s="92">
        <v>4</v>
      </c>
      <c r="O33" s="59">
        <v>2530</v>
      </c>
      <c r="P33" s="60">
        <f>Table224578910112345[[#This Row],[PEMBULATAN]]*O33</f>
        <v>10120</v>
      </c>
      <c r="Q33" s="124"/>
    </row>
    <row r="34" spans="1:17" ht="26.25" customHeight="1" x14ac:dyDescent="0.2">
      <c r="A34" s="13"/>
      <c r="B34" s="13"/>
      <c r="C34" s="68" t="s">
        <v>141</v>
      </c>
      <c r="D34" s="73" t="s">
        <v>106</v>
      </c>
      <c r="E34" s="12">
        <v>44663</v>
      </c>
      <c r="F34" s="71" t="s">
        <v>107</v>
      </c>
      <c r="G34" s="12">
        <v>44669</v>
      </c>
      <c r="H34" s="72" t="s">
        <v>108</v>
      </c>
      <c r="I34" s="15">
        <v>62</v>
      </c>
      <c r="J34" s="15">
        <v>40</v>
      </c>
      <c r="K34" s="15">
        <v>23</v>
      </c>
      <c r="L34" s="15">
        <v>11</v>
      </c>
      <c r="M34" s="76">
        <v>14.26</v>
      </c>
      <c r="N34" s="92">
        <v>14.26</v>
      </c>
      <c r="O34" s="59">
        <v>2530</v>
      </c>
      <c r="P34" s="60">
        <f>Table224578910112345[[#This Row],[PEMBULATAN]]*O34</f>
        <v>36077.800000000003</v>
      </c>
      <c r="Q34" s="124"/>
    </row>
    <row r="35" spans="1:17" ht="26.25" customHeight="1" x14ac:dyDescent="0.2">
      <c r="A35" s="13"/>
      <c r="B35" s="13"/>
      <c r="C35" s="68" t="s">
        <v>142</v>
      </c>
      <c r="D35" s="73" t="s">
        <v>106</v>
      </c>
      <c r="E35" s="12">
        <v>44663</v>
      </c>
      <c r="F35" s="71" t="s">
        <v>107</v>
      </c>
      <c r="G35" s="12">
        <v>44669</v>
      </c>
      <c r="H35" s="72" t="s">
        <v>108</v>
      </c>
      <c r="I35" s="15">
        <v>62</v>
      </c>
      <c r="J35" s="15">
        <v>45</v>
      </c>
      <c r="K35" s="15">
        <v>24</v>
      </c>
      <c r="L35" s="15">
        <v>10</v>
      </c>
      <c r="M35" s="76">
        <v>16.739999999999998</v>
      </c>
      <c r="N35" s="92">
        <v>17</v>
      </c>
      <c r="O35" s="59">
        <v>2530</v>
      </c>
      <c r="P35" s="60">
        <f>Table224578910112345[[#This Row],[PEMBULATAN]]*O35</f>
        <v>43010</v>
      </c>
      <c r="Q35" s="124"/>
    </row>
    <row r="36" spans="1:17" ht="26.25" customHeight="1" x14ac:dyDescent="0.2">
      <c r="A36" s="94"/>
      <c r="B36" s="94" t="s">
        <v>143</v>
      </c>
      <c r="C36" s="68" t="s">
        <v>144</v>
      </c>
      <c r="D36" s="73" t="s">
        <v>106</v>
      </c>
      <c r="E36" s="12">
        <v>44663</v>
      </c>
      <c r="F36" s="71" t="s">
        <v>107</v>
      </c>
      <c r="G36" s="12">
        <v>44669</v>
      </c>
      <c r="H36" s="72" t="s">
        <v>108</v>
      </c>
      <c r="I36" s="15">
        <v>30</v>
      </c>
      <c r="J36" s="15">
        <v>22</v>
      </c>
      <c r="K36" s="15">
        <v>10</v>
      </c>
      <c r="L36" s="15">
        <v>1</v>
      </c>
      <c r="M36" s="76">
        <v>1.65</v>
      </c>
      <c r="N36" s="92">
        <v>2</v>
      </c>
      <c r="O36" s="59">
        <v>2530</v>
      </c>
      <c r="P36" s="60">
        <f>Table224578910112345[[#This Row],[PEMBULATAN]]*O36</f>
        <v>5060</v>
      </c>
      <c r="Q36" s="124"/>
    </row>
    <row r="37" spans="1:17" ht="26.25" customHeight="1" x14ac:dyDescent="0.2">
      <c r="A37" s="94"/>
      <c r="B37" s="94" t="s">
        <v>145</v>
      </c>
      <c r="C37" s="68" t="s">
        <v>146</v>
      </c>
      <c r="D37" s="73" t="s">
        <v>106</v>
      </c>
      <c r="E37" s="12">
        <v>44663</v>
      </c>
      <c r="F37" s="71" t="s">
        <v>107</v>
      </c>
      <c r="G37" s="12">
        <v>44669</v>
      </c>
      <c r="H37" s="72" t="s">
        <v>108</v>
      </c>
      <c r="I37" s="15">
        <v>65</v>
      </c>
      <c r="J37" s="15">
        <v>28</v>
      </c>
      <c r="K37" s="15">
        <v>10</v>
      </c>
      <c r="L37" s="15">
        <v>1</v>
      </c>
      <c r="M37" s="76">
        <v>4.55</v>
      </c>
      <c r="N37" s="92">
        <v>5</v>
      </c>
      <c r="O37" s="59">
        <v>2530</v>
      </c>
      <c r="P37" s="60">
        <f>Table224578910112345[[#This Row],[PEMBULATAN]]*O37</f>
        <v>12650</v>
      </c>
      <c r="Q37" s="125"/>
    </row>
    <row r="38" spans="1:17" ht="22.5" customHeight="1" x14ac:dyDescent="0.2">
      <c r="A38" s="118" t="s">
        <v>30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20"/>
      <c r="M38" s="74">
        <f>SUBTOTAL(109,Table224578910112345[KG VOLUME])</f>
        <v>344.45600000000002</v>
      </c>
      <c r="N38" s="63">
        <f>SUM(N3:N37)</f>
        <v>432.71300000000002</v>
      </c>
      <c r="O38" s="121">
        <f>SUM(P3:P37)</f>
        <v>1094763.8900000001</v>
      </c>
      <c r="P38" s="122"/>
    </row>
    <row r="39" spans="1:17" ht="18" customHeight="1" x14ac:dyDescent="0.2">
      <c r="A39" s="81"/>
      <c r="B39" s="53" t="s">
        <v>41</v>
      </c>
      <c r="C39" s="52"/>
      <c r="D39" s="54" t="s">
        <v>42</v>
      </c>
      <c r="E39" s="81"/>
      <c r="F39" s="81"/>
      <c r="G39" s="81"/>
      <c r="H39" s="81"/>
      <c r="I39" s="81"/>
      <c r="J39" s="81"/>
      <c r="K39" s="81"/>
      <c r="L39" s="81"/>
      <c r="M39" s="82"/>
      <c r="N39" s="83" t="s">
        <v>50</v>
      </c>
      <c r="O39" s="84"/>
      <c r="P39" s="84">
        <f>O38*10%</f>
        <v>109476.38900000002</v>
      </c>
    </row>
    <row r="40" spans="1:17" ht="18" customHeight="1" thickBot="1" x14ac:dyDescent="0.25">
      <c r="A40" s="81"/>
      <c r="B40" s="53"/>
      <c r="C40" s="52"/>
      <c r="D40" s="54"/>
      <c r="E40" s="81"/>
      <c r="F40" s="81"/>
      <c r="G40" s="81"/>
      <c r="H40" s="81"/>
      <c r="I40" s="81"/>
      <c r="J40" s="81"/>
      <c r="K40" s="81"/>
      <c r="L40" s="81"/>
      <c r="M40" s="82"/>
      <c r="N40" s="85" t="s">
        <v>51</v>
      </c>
      <c r="O40" s="86"/>
      <c r="P40" s="86">
        <f>O38-P39</f>
        <v>985287.50100000016</v>
      </c>
    </row>
    <row r="41" spans="1:17" ht="18" customHeight="1" x14ac:dyDescent="0.2">
      <c r="A41" s="10"/>
      <c r="H41" s="58"/>
      <c r="N41" s="57" t="s">
        <v>56</v>
      </c>
      <c r="P41" s="64">
        <f>P40*1.1%</f>
        <v>10838.162511000002</v>
      </c>
    </row>
    <row r="42" spans="1:17" ht="18" customHeight="1" thickBot="1" x14ac:dyDescent="0.25">
      <c r="A42" s="10"/>
      <c r="H42" s="58"/>
      <c r="N42" s="57" t="s">
        <v>52</v>
      </c>
      <c r="P42" s="66">
        <f>P40*2%</f>
        <v>19705.750020000003</v>
      </c>
    </row>
    <row r="43" spans="1:17" ht="18" customHeight="1" x14ac:dyDescent="0.2">
      <c r="A43" s="10"/>
      <c r="H43" s="58"/>
      <c r="N43" s="61" t="s">
        <v>31</v>
      </c>
      <c r="O43" s="62"/>
      <c r="P43" s="65">
        <f>P40+P41-P42</f>
        <v>976419.91349100007</v>
      </c>
    </row>
    <row r="45" spans="1:17" x14ac:dyDescent="0.2">
      <c r="A45" s="10"/>
      <c r="H45" s="58"/>
      <c r="P45" s="66"/>
    </row>
    <row r="46" spans="1:17" x14ac:dyDescent="0.2">
      <c r="A46" s="10"/>
      <c r="H46" s="58"/>
      <c r="O46" s="55"/>
      <c r="P46" s="66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</sheetData>
  <mergeCells count="3">
    <mergeCell ref="A38:L38"/>
    <mergeCell ref="O38:P38"/>
    <mergeCell ref="Q3:Q37"/>
  </mergeCells>
  <conditionalFormatting sqref="B3">
    <cfRule type="duplicateValues" dxfId="49" priority="2"/>
  </conditionalFormatting>
  <conditionalFormatting sqref="B4">
    <cfRule type="duplicateValues" dxfId="48" priority="1"/>
  </conditionalFormatting>
  <conditionalFormatting sqref="B5:B37">
    <cfRule type="duplicateValues" dxfId="47" priority="7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Q7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54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Table224578910112345678910111213141516171819202122232425262728329303132[[#This Row],[PEMBULATAN]]*O51</f>
        <v>0</v>
      </c>
      <c r="Q51" s="124"/>
    </row>
    <row r="52" spans="1:17" ht="26.25" customHeight="1" x14ac:dyDescent="0.2">
      <c r="A52" s="78"/>
      <c r="B52" s="69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Table224578910112345678910111213141516171819202122232425262728329303132[[#This Row],[PEMBULATAN]]*O54</f>
        <v>0</v>
      </c>
      <c r="Q54" s="125"/>
    </row>
    <row r="55" spans="1:17" ht="22.5" customHeight="1" x14ac:dyDescent="0.2">
      <c r="A55" s="118" t="s">
        <v>30</v>
      </c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20"/>
      <c r="M55" s="74">
        <f>SUBTOTAL(109,Table224578910112345678910111213141516171819202122232425262728329303132[KG VOLUME])</f>
        <v>0</v>
      </c>
      <c r="N55" s="63">
        <f>SUM(N3:N54)</f>
        <v>0</v>
      </c>
      <c r="O55" s="121">
        <f>SUM(P3:P54)</f>
        <v>0</v>
      </c>
      <c r="P55" s="122"/>
    </row>
    <row r="56" spans="1:17" ht="18" customHeight="1" x14ac:dyDescent="0.2">
      <c r="A56" s="81"/>
      <c r="B56" s="53" t="s">
        <v>41</v>
      </c>
      <c r="C56" s="52"/>
      <c r="D56" s="54" t="s">
        <v>42</v>
      </c>
      <c r="E56" s="81"/>
      <c r="F56" s="81"/>
      <c r="G56" s="81"/>
      <c r="H56" s="81"/>
      <c r="I56" s="81"/>
      <c r="J56" s="81"/>
      <c r="K56" s="81"/>
      <c r="L56" s="81"/>
      <c r="M56" s="82"/>
      <c r="N56" s="83" t="s">
        <v>50</v>
      </c>
      <c r="O56" s="84"/>
      <c r="P56" s="84">
        <f>O55*10%</f>
        <v>0</v>
      </c>
    </row>
    <row r="57" spans="1:17" ht="18" customHeight="1" thickBot="1" x14ac:dyDescent="0.25">
      <c r="A57" s="81"/>
      <c r="B57" s="53"/>
      <c r="C57" s="52"/>
      <c r="D57" s="54"/>
      <c r="E57" s="81"/>
      <c r="F57" s="81"/>
      <c r="G57" s="81"/>
      <c r="H57" s="81"/>
      <c r="I57" s="81"/>
      <c r="J57" s="81"/>
      <c r="K57" s="81"/>
      <c r="L57" s="81"/>
      <c r="M57" s="82"/>
      <c r="N57" s="85" t="s">
        <v>51</v>
      </c>
      <c r="O57" s="86"/>
      <c r="P57" s="86">
        <f>O55-P56</f>
        <v>0</v>
      </c>
    </row>
    <row r="58" spans="1:17" ht="18" customHeight="1" x14ac:dyDescent="0.2">
      <c r="A58" s="10"/>
      <c r="H58" s="58"/>
      <c r="N58" s="57" t="s">
        <v>56</v>
      </c>
      <c r="P58" s="64">
        <f>P57*1.1%</f>
        <v>0</v>
      </c>
    </row>
    <row r="59" spans="1:17" ht="18" customHeight="1" thickBot="1" x14ac:dyDescent="0.25">
      <c r="A59" s="10"/>
      <c r="H59" s="58"/>
      <c r="N59" s="57" t="s">
        <v>52</v>
      </c>
      <c r="P59" s="66">
        <f>P57*2%</f>
        <v>0</v>
      </c>
    </row>
    <row r="60" spans="1:17" ht="18" customHeight="1" x14ac:dyDescent="0.2">
      <c r="A60" s="10"/>
      <c r="H60" s="58"/>
      <c r="N60" s="61" t="s">
        <v>31</v>
      </c>
      <c r="O60" s="62"/>
      <c r="P60" s="65">
        <f>P57+P58-P59</f>
        <v>0</v>
      </c>
    </row>
    <row r="62" spans="1:17" x14ac:dyDescent="0.2">
      <c r="A62" s="10"/>
      <c r="H62" s="58"/>
      <c r="P62" s="66"/>
    </row>
    <row r="63" spans="1:17" x14ac:dyDescent="0.2">
      <c r="A63" s="10"/>
      <c r="H63" s="58"/>
      <c r="O63" s="55"/>
      <c r="P63" s="66"/>
    </row>
    <row r="64" spans="1:17" s="3" customFormat="1" x14ac:dyDescent="0.25">
      <c r="A64" s="10"/>
      <c r="B64" s="2"/>
      <c r="C64" s="2"/>
      <c r="E64" s="11"/>
      <c r="H64" s="58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8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8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</sheetData>
  <mergeCells count="3">
    <mergeCell ref="A55:L55"/>
    <mergeCell ref="O55:P55"/>
    <mergeCell ref="Q3:Q54"/>
  </mergeCells>
  <conditionalFormatting sqref="B3:B54">
    <cfRule type="duplicateValues" dxfId="19" priority="5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FF00"/>
  </sheetPr>
  <dimension ref="A1:Q23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218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Table22457891011234567891011121314151617181920212223242526272832930313233[[#This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67"/>
      <c r="O5" s="59">
        <v>2530</v>
      </c>
      <c r="P5" s="60">
        <f>Table22457891011234567891011121314151617181920212223242526272832930313233[[#This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67"/>
      <c r="O6" s="59">
        <v>2530</v>
      </c>
      <c r="P6" s="60">
        <f>Table22457891011234567891011121314151617181920212223242526272832930313233[[#This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67"/>
      <c r="O7" s="59">
        <v>2530</v>
      </c>
      <c r="P7" s="60">
        <f>Table22457891011234567891011121314151617181920212223242526272832930313233[[#This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67"/>
      <c r="O8" s="59">
        <v>2530</v>
      </c>
      <c r="P8" s="60">
        <f>Table22457891011234567891011121314151617181920212223242526272832930313233[[#This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67"/>
      <c r="O9" s="59">
        <v>2530</v>
      </c>
      <c r="P9" s="60">
        <f>Table22457891011234567891011121314151617181920212223242526272832930313233[[#This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67"/>
      <c r="O10" s="59">
        <v>2530</v>
      </c>
      <c r="P10" s="60">
        <f>Table22457891011234567891011121314151617181920212223242526272832930313233[[#This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67"/>
      <c r="O11" s="59">
        <v>2530</v>
      </c>
      <c r="P11" s="60">
        <f>Table22457891011234567891011121314151617181920212223242526272832930313233[[#This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Table22457891011234567891011121314151617181920212223242526272832930313233[[#This Row],[PEMBULATAN]]*O68</f>
        <v>0</v>
      </c>
      <c r="Q68" s="124"/>
    </row>
    <row r="69" spans="1:17" ht="26.25" customHeight="1" x14ac:dyDescent="0.2">
      <c r="A69" s="13"/>
      <c r="B69" s="70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Table22457891011234567891011121314151617181920212223242526272832930313233[[#This Row],[PEMBULATAN]]*O69</f>
        <v>0</v>
      </c>
      <c r="Q69" s="124"/>
    </row>
    <row r="70" spans="1:17" ht="26.25" customHeight="1" x14ac:dyDescent="0.2">
      <c r="A70" s="13"/>
      <c r="B70" s="70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Table22457891011234567891011121314151617181920212223242526272832930313233[[#This Row],[PEMBULATAN]]*O70</f>
        <v>0</v>
      </c>
      <c r="Q70" s="124"/>
    </row>
    <row r="71" spans="1:17" ht="26.25" customHeight="1" x14ac:dyDescent="0.2">
      <c r="A71" s="13"/>
      <c r="B71" s="70"/>
      <c r="C71" s="68"/>
      <c r="D71" s="73"/>
      <c r="E71" s="12"/>
      <c r="F71" s="71"/>
      <c r="G71" s="12"/>
      <c r="H71" s="72"/>
      <c r="I71" s="15"/>
      <c r="J71" s="15"/>
      <c r="K71" s="15"/>
      <c r="L71" s="15"/>
      <c r="M71" s="76"/>
      <c r="N71" s="92"/>
      <c r="O71" s="59">
        <v>2530</v>
      </c>
      <c r="P71" s="60">
        <f>Table22457891011234567891011121314151617181920212223242526272832930313233[[#This Row],[PEMBULATAN]]*O71</f>
        <v>0</v>
      </c>
      <c r="Q71" s="124"/>
    </row>
    <row r="72" spans="1:17" ht="26.25" customHeight="1" x14ac:dyDescent="0.2">
      <c r="A72" s="13"/>
      <c r="B72" s="70"/>
      <c r="C72" s="68"/>
      <c r="D72" s="73"/>
      <c r="E72" s="12"/>
      <c r="F72" s="71"/>
      <c r="G72" s="12"/>
      <c r="H72" s="72"/>
      <c r="I72" s="15"/>
      <c r="J72" s="15"/>
      <c r="K72" s="15"/>
      <c r="L72" s="15"/>
      <c r="M72" s="76"/>
      <c r="N72" s="92"/>
      <c r="O72" s="59">
        <v>2530</v>
      </c>
      <c r="P72" s="60">
        <f>Table22457891011234567891011121314151617181920212223242526272832930313233[[#This Row],[PEMBULATAN]]*O72</f>
        <v>0</v>
      </c>
      <c r="Q72" s="124"/>
    </row>
    <row r="73" spans="1:17" ht="26.25" customHeight="1" x14ac:dyDescent="0.2">
      <c r="A73" s="13"/>
      <c r="B73" s="70"/>
      <c r="C73" s="68"/>
      <c r="D73" s="73"/>
      <c r="E73" s="12"/>
      <c r="F73" s="71"/>
      <c r="G73" s="12"/>
      <c r="H73" s="72"/>
      <c r="I73" s="15"/>
      <c r="J73" s="15"/>
      <c r="K73" s="15"/>
      <c r="L73" s="15"/>
      <c r="M73" s="76"/>
      <c r="N73" s="92"/>
      <c r="O73" s="59">
        <v>2530</v>
      </c>
      <c r="P73" s="60">
        <f>Table22457891011234567891011121314151617181920212223242526272832930313233[[#This Row],[PEMBULATAN]]*O73</f>
        <v>0</v>
      </c>
      <c r="Q73" s="124"/>
    </row>
    <row r="74" spans="1:17" ht="26.25" customHeight="1" x14ac:dyDescent="0.2">
      <c r="A74" s="13"/>
      <c r="B74" s="70"/>
      <c r="C74" s="68"/>
      <c r="D74" s="73"/>
      <c r="E74" s="12"/>
      <c r="F74" s="71"/>
      <c r="G74" s="12"/>
      <c r="H74" s="72"/>
      <c r="I74" s="15"/>
      <c r="J74" s="15"/>
      <c r="K74" s="15"/>
      <c r="L74" s="15"/>
      <c r="M74" s="76"/>
      <c r="N74" s="92"/>
      <c r="O74" s="59">
        <v>2530</v>
      </c>
      <c r="P74" s="60">
        <f>Table22457891011234567891011121314151617181920212223242526272832930313233[[#This Row],[PEMBULATAN]]*O74</f>
        <v>0</v>
      </c>
      <c r="Q74" s="124"/>
    </row>
    <row r="75" spans="1:17" ht="26.25" customHeight="1" x14ac:dyDescent="0.2">
      <c r="A75" s="13"/>
      <c r="B75" s="70"/>
      <c r="C75" s="68"/>
      <c r="D75" s="73"/>
      <c r="E75" s="12"/>
      <c r="F75" s="71"/>
      <c r="G75" s="12"/>
      <c r="H75" s="72"/>
      <c r="I75" s="15"/>
      <c r="J75" s="15"/>
      <c r="K75" s="15"/>
      <c r="L75" s="15"/>
      <c r="M75" s="76"/>
      <c r="N75" s="92"/>
      <c r="O75" s="59">
        <v>2530</v>
      </c>
      <c r="P75" s="60">
        <f>Table22457891011234567891011121314151617181920212223242526272832930313233[[#This Row],[PEMBULATAN]]*O75</f>
        <v>0</v>
      </c>
      <c r="Q75" s="124"/>
    </row>
    <row r="76" spans="1:17" ht="26.25" customHeight="1" x14ac:dyDescent="0.2">
      <c r="A76" s="13"/>
      <c r="B76" s="70"/>
      <c r="C76" s="68"/>
      <c r="D76" s="73"/>
      <c r="E76" s="12"/>
      <c r="F76" s="71"/>
      <c r="G76" s="12"/>
      <c r="H76" s="72"/>
      <c r="I76" s="15"/>
      <c r="J76" s="15"/>
      <c r="K76" s="15"/>
      <c r="L76" s="15"/>
      <c r="M76" s="76"/>
      <c r="N76" s="92"/>
      <c r="O76" s="59">
        <v>2530</v>
      </c>
      <c r="P76" s="60">
        <f>Table22457891011234567891011121314151617181920212223242526272832930313233[[#This Row],[PEMBULATAN]]*O76</f>
        <v>0</v>
      </c>
      <c r="Q76" s="124"/>
    </row>
    <row r="77" spans="1:17" ht="26.25" customHeight="1" x14ac:dyDescent="0.2">
      <c r="A77" s="13"/>
      <c r="B77" s="70"/>
      <c r="C77" s="68"/>
      <c r="D77" s="73"/>
      <c r="E77" s="12"/>
      <c r="F77" s="71"/>
      <c r="G77" s="12"/>
      <c r="H77" s="72"/>
      <c r="I77" s="15"/>
      <c r="J77" s="15"/>
      <c r="K77" s="15"/>
      <c r="L77" s="15"/>
      <c r="M77" s="76"/>
      <c r="N77" s="92"/>
      <c r="O77" s="59">
        <v>2530</v>
      </c>
      <c r="P77" s="60">
        <f>Table22457891011234567891011121314151617181920212223242526272832930313233[[#This Row],[PEMBULATAN]]*O77</f>
        <v>0</v>
      </c>
      <c r="Q77" s="124"/>
    </row>
    <row r="78" spans="1:17" ht="26.25" customHeight="1" x14ac:dyDescent="0.2">
      <c r="A78" s="13"/>
      <c r="B78" s="70"/>
      <c r="C78" s="68"/>
      <c r="D78" s="73"/>
      <c r="E78" s="12"/>
      <c r="F78" s="71"/>
      <c r="G78" s="12"/>
      <c r="H78" s="72"/>
      <c r="I78" s="15"/>
      <c r="J78" s="15"/>
      <c r="K78" s="15"/>
      <c r="L78" s="15"/>
      <c r="M78" s="76"/>
      <c r="N78" s="92"/>
      <c r="O78" s="59">
        <v>2530</v>
      </c>
      <c r="P78" s="60">
        <f>Table22457891011234567891011121314151617181920212223242526272832930313233[[#This Row],[PEMBULATAN]]*O78</f>
        <v>0</v>
      </c>
      <c r="Q78" s="124"/>
    </row>
    <row r="79" spans="1:17" ht="26.25" customHeight="1" x14ac:dyDescent="0.2">
      <c r="A79" s="13"/>
      <c r="B79" s="70"/>
      <c r="C79" s="68"/>
      <c r="D79" s="73"/>
      <c r="E79" s="12"/>
      <c r="F79" s="71"/>
      <c r="G79" s="12"/>
      <c r="H79" s="72"/>
      <c r="I79" s="15"/>
      <c r="J79" s="15"/>
      <c r="K79" s="15"/>
      <c r="L79" s="15"/>
      <c r="M79" s="76"/>
      <c r="N79" s="92"/>
      <c r="O79" s="59">
        <v>2530</v>
      </c>
      <c r="P79" s="60">
        <f>Table22457891011234567891011121314151617181920212223242526272832930313233[[#This Row],[PEMBULATAN]]*O79</f>
        <v>0</v>
      </c>
      <c r="Q79" s="124"/>
    </row>
    <row r="80" spans="1:17" ht="26.25" customHeight="1" x14ac:dyDescent="0.2">
      <c r="A80" s="13"/>
      <c r="B80" s="70"/>
      <c r="C80" s="68"/>
      <c r="D80" s="73"/>
      <c r="E80" s="12"/>
      <c r="F80" s="71"/>
      <c r="G80" s="12"/>
      <c r="H80" s="72"/>
      <c r="I80" s="15"/>
      <c r="J80" s="15"/>
      <c r="K80" s="15"/>
      <c r="L80" s="15"/>
      <c r="M80" s="76"/>
      <c r="N80" s="92"/>
      <c r="O80" s="59">
        <v>2530</v>
      </c>
      <c r="P80" s="60">
        <f>Table22457891011234567891011121314151617181920212223242526272832930313233[[#This Row],[PEMBULATAN]]*O80</f>
        <v>0</v>
      </c>
      <c r="Q80" s="124"/>
    </row>
    <row r="81" spans="1:17" ht="26.25" customHeight="1" x14ac:dyDescent="0.2">
      <c r="A81" s="13"/>
      <c r="B81" s="70"/>
      <c r="C81" s="68"/>
      <c r="D81" s="73"/>
      <c r="E81" s="12"/>
      <c r="F81" s="71"/>
      <c r="G81" s="12"/>
      <c r="H81" s="72"/>
      <c r="I81" s="15"/>
      <c r="J81" s="15"/>
      <c r="K81" s="15"/>
      <c r="L81" s="15"/>
      <c r="M81" s="76"/>
      <c r="N81" s="92"/>
      <c r="O81" s="59">
        <v>2530</v>
      </c>
      <c r="P81" s="60">
        <f>Table22457891011234567891011121314151617181920212223242526272832930313233[[#This Row],[PEMBULATAN]]*O81</f>
        <v>0</v>
      </c>
      <c r="Q81" s="124"/>
    </row>
    <row r="82" spans="1:17" ht="26.25" customHeight="1" x14ac:dyDescent="0.2">
      <c r="A82" s="13"/>
      <c r="B82" s="70"/>
      <c r="C82" s="68"/>
      <c r="D82" s="73"/>
      <c r="E82" s="12"/>
      <c r="F82" s="71"/>
      <c r="G82" s="12"/>
      <c r="H82" s="72"/>
      <c r="I82" s="15"/>
      <c r="J82" s="15"/>
      <c r="K82" s="15"/>
      <c r="L82" s="15"/>
      <c r="M82" s="76"/>
      <c r="N82" s="92"/>
      <c r="O82" s="59">
        <v>2530</v>
      </c>
      <c r="P82" s="60">
        <f>Table22457891011234567891011121314151617181920212223242526272832930313233[[#This Row],[PEMBULATAN]]*O82</f>
        <v>0</v>
      </c>
      <c r="Q82" s="124"/>
    </row>
    <row r="83" spans="1:17" ht="26.25" customHeight="1" x14ac:dyDescent="0.2">
      <c r="A83" s="13"/>
      <c r="B83" s="70"/>
      <c r="C83" s="68"/>
      <c r="D83" s="73"/>
      <c r="E83" s="12"/>
      <c r="F83" s="71"/>
      <c r="G83" s="12"/>
      <c r="H83" s="72"/>
      <c r="I83" s="15"/>
      <c r="J83" s="15"/>
      <c r="K83" s="15"/>
      <c r="L83" s="15"/>
      <c r="M83" s="76"/>
      <c r="N83" s="92"/>
      <c r="O83" s="59">
        <v>2530</v>
      </c>
      <c r="P83" s="60">
        <f>Table22457891011234567891011121314151617181920212223242526272832930313233[[#This Row],[PEMBULATAN]]*O83</f>
        <v>0</v>
      </c>
      <c r="Q83" s="124"/>
    </row>
    <row r="84" spans="1:17" ht="26.25" customHeight="1" x14ac:dyDescent="0.2">
      <c r="A84" s="13"/>
      <c r="B84" s="70"/>
      <c r="C84" s="68"/>
      <c r="D84" s="73"/>
      <c r="E84" s="12"/>
      <c r="F84" s="71"/>
      <c r="G84" s="12"/>
      <c r="H84" s="72"/>
      <c r="I84" s="15"/>
      <c r="J84" s="15"/>
      <c r="K84" s="15"/>
      <c r="L84" s="15"/>
      <c r="M84" s="76"/>
      <c r="N84" s="92"/>
      <c r="O84" s="59">
        <v>2530</v>
      </c>
      <c r="P84" s="60">
        <f>Table22457891011234567891011121314151617181920212223242526272832930313233[[#This Row],[PEMBULATAN]]*O84</f>
        <v>0</v>
      </c>
      <c r="Q84" s="124"/>
    </row>
    <row r="85" spans="1:17" ht="26.25" customHeight="1" x14ac:dyDescent="0.2">
      <c r="A85" s="13"/>
      <c r="B85" s="70"/>
      <c r="C85" s="68"/>
      <c r="D85" s="73"/>
      <c r="E85" s="12"/>
      <c r="F85" s="71"/>
      <c r="G85" s="12"/>
      <c r="H85" s="72"/>
      <c r="I85" s="15"/>
      <c r="J85" s="15"/>
      <c r="K85" s="15"/>
      <c r="L85" s="15"/>
      <c r="M85" s="76"/>
      <c r="N85" s="92"/>
      <c r="O85" s="59">
        <v>2530</v>
      </c>
      <c r="P85" s="60">
        <f>Table22457891011234567891011121314151617181920212223242526272832930313233[[#This Row],[PEMBULATAN]]*O85</f>
        <v>0</v>
      </c>
      <c r="Q85" s="124"/>
    </row>
    <row r="86" spans="1:17" ht="26.25" customHeight="1" x14ac:dyDescent="0.2">
      <c r="A86" s="13"/>
      <c r="B86" s="70"/>
      <c r="C86" s="68"/>
      <c r="D86" s="73"/>
      <c r="E86" s="12"/>
      <c r="F86" s="71"/>
      <c r="G86" s="12"/>
      <c r="H86" s="72"/>
      <c r="I86" s="15"/>
      <c r="J86" s="15"/>
      <c r="K86" s="15"/>
      <c r="L86" s="15"/>
      <c r="M86" s="76"/>
      <c r="N86" s="92"/>
      <c r="O86" s="59">
        <v>2530</v>
      </c>
      <c r="P86" s="60">
        <f>Table22457891011234567891011121314151617181920212223242526272832930313233[[#This Row],[PEMBULATAN]]*O86</f>
        <v>0</v>
      </c>
      <c r="Q86" s="124"/>
    </row>
    <row r="87" spans="1:17" ht="26.25" customHeight="1" x14ac:dyDescent="0.2">
      <c r="A87" s="13"/>
      <c r="B87" s="70"/>
      <c r="C87" s="68"/>
      <c r="D87" s="73"/>
      <c r="E87" s="12"/>
      <c r="F87" s="71"/>
      <c r="G87" s="12"/>
      <c r="H87" s="72"/>
      <c r="I87" s="15"/>
      <c r="J87" s="15"/>
      <c r="K87" s="15"/>
      <c r="L87" s="15"/>
      <c r="M87" s="76"/>
      <c r="N87" s="92"/>
      <c r="O87" s="59">
        <v>2530</v>
      </c>
      <c r="P87" s="60">
        <f>Table22457891011234567891011121314151617181920212223242526272832930313233[[#This Row],[PEMBULATAN]]*O87</f>
        <v>0</v>
      </c>
      <c r="Q87" s="124"/>
    </row>
    <row r="88" spans="1:17" ht="26.25" customHeight="1" x14ac:dyDescent="0.2">
      <c r="A88" s="13"/>
      <c r="B88" s="70"/>
      <c r="C88" s="68"/>
      <c r="D88" s="73"/>
      <c r="E88" s="12"/>
      <c r="F88" s="71"/>
      <c r="G88" s="12"/>
      <c r="H88" s="72"/>
      <c r="I88" s="15"/>
      <c r="J88" s="15"/>
      <c r="K88" s="15"/>
      <c r="L88" s="15"/>
      <c r="M88" s="76"/>
      <c r="N88" s="92"/>
      <c r="O88" s="59">
        <v>2530</v>
      </c>
      <c r="P88" s="60">
        <f>Table22457891011234567891011121314151617181920212223242526272832930313233[[#This Row],[PEMBULATAN]]*O88</f>
        <v>0</v>
      </c>
      <c r="Q88" s="124"/>
    </row>
    <row r="89" spans="1:17" ht="26.25" customHeight="1" x14ac:dyDescent="0.2">
      <c r="A89" s="13"/>
      <c r="B89" s="70"/>
      <c r="C89" s="68"/>
      <c r="D89" s="73"/>
      <c r="E89" s="12"/>
      <c r="F89" s="71"/>
      <c r="G89" s="12"/>
      <c r="H89" s="72"/>
      <c r="I89" s="15"/>
      <c r="J89" s="15"/>
      <c r="K89" s="15"/>
      <c r="L89" s="15"/>
      <c r="M89" s="76"/>
      <c r="N89" s="92"/>
      <c r="O89" s="59">
        <v>2530</v>
      </c>
      <c r="P89" s="60">
        <f>Table22457891011234567891011121314151617181920212223242526272832930313233[[#This Row],[PEMBULATAN]]*O89</f>
        <v>0</v>
      </c>
      <c r="Q89" s="124"/>
    </row>
    <row r="90" spans="1:17" ht="26.25" customHeight="1" x14ac:dyDescent="0.2">
      <c r="A90" s="13"/>
      <c r="B90" s="70"/>
      <c r="C90" s="68"/>
      <c r="D90" s="73"/>
      <c r="E90" s="12"/>
      <c r="F90" s="71"/>
      <c r="G90" s="12"/>
      <c r="H90" s="72"/>
      <c r="I90" s="15"/>
      <c r="J90" s="15"/>
      <c r="K90" s="15"/>
      <c r="L90" s="15"/>
      <c r="M90" s="76"/>
      <c r="N90" s="92"/>
      <c r="O90" s="59">
        <v>2530</v>
      </c>
      <c r="P90" s="60">
        <f>Table22457891011234567891011121314151617181920212223242526272832930313233[[#This Row],[PEMBULATAN]]*O90</f>
        <v>0</v>
      </c>
      <c r="Q90" s="124"/>
    </row>
    <row r="91" spans="1:17" ht="26.25" customHeight="1" x14ac:dyDescent="0.2">
      <c r="A91" s="13"/>
      <c r="B91" s="70"/>
      <c r="C91" s="68"/>
      <c r="D91" s="73"/>
      <c r="E91" s="12"/>
      <c r="F91" s="71"/>
      <c r="G91" s="12"/>
      <c r="H91" s="72"/>
      <c r="I91" s="15"/>
      <c r="J91" s="15"/>
      <c r="K91" s="15"/>
      <c r="L91" s="15"/>
      <c r="M91" s="76"/>
      <c r="N91" s="92"/>
      <c r="O91" s="59">
        <v>2530</v>
      </c>
      <c r="P91" s="60">
        <f>Table22457891011234567891011121314151617181920212223242526272832930313233[[#This Row],[PEMBULATAN]]*O91</f>
        <v>0</v>
      </c>
      <c r="Q91" s="124"/>
    </row>
    <row r="92" spans="1:17" ht="26.25" customHeight="1" x14ac:dyDescent="0.2">
      <c r="A92" s="13"/>
      <c r="B92" s="70"/>
      <c r="C92" s="68"/>
      <c r="D92" s="73"/>
      <c r="E92" s="12"/>
      <c r="F92" s="71"/>
      <c r="G92" s="12"/>
      <c r="H92" s="72"/>
      <c r="I92" s="15"/>
      <c r="J92" s="15"/>
      <c r="K92" s="15"/>
      <c r="L92" s="15"/>
      <c r="M92" s="76"/>
      <c r="N92" s="92"/>
      <c r="O92" s="59">
        <v>2530</v>
      </c>
      <c r="P92" s="60">
        <f>Table22457891011234567891011121314151617181920212223242526272832930313233[[#This Row],[PEMBULATAN]]*O92</f>
        <v>0</v>
      </c>
      <c r="Q92" s="124"/>
    </row>
    <row r="93" spans="1:17" ht="26.25" customHeight="1" x14ac:dyDescent="0.2">
      <c r="A93" s="13"/>
      <c r="B93" s="70"/>
      <c r="C93" s="68"/>
      <c r="D93" s="73"/>
      <c r="E93" s="12"/>
      <c r="F93" s="71"/>
      <c r="G93" s="12"/>
      <c r="H93" s="72"/>
      <c r="I93" s="15"/>
      <c r="J93" s="15"/>
      <c r="K93" s="15"/>
      <c r="L93" s="15"/>
      <c r="M93" s="76"/>
      <c r="N93" s="92"/>
      <c r="O93" s="59">
        <v>2530</v>
      </c>
      <c r="P93" s="60">
        <f>Table22457891011234567891011121314151617181920212223242526272832930313233[[#This Row],[PEMBULATAN]]*O93</f>
        <v>0</v>
      </c>
      <c r="Q93" s="124"/>
    </row>
    <row r="94" spans="1:17" ht="26.25" customHeight="1" x14ac:dyDescent="0.2">
      <c r="A94" s="13"/>
      <c r="B94" s="70"/>
      <c r="C94" s="68"/>
      <c r="D94" s="73"/>
      <c r="E94" s="12"/>
      <c r="F94" s="71"/>
      <c r="G94" s="12"/>
      <c r="H94" s="72"/>
      <c r="I94" s="15"/>
      <c r="J94" s="15"/>
      <c r="K94" s="15"/>
      <c r="L94" s="15"/>
      <c r="M94" s="76"/>
      <c r="N94" s="92"/>
      <c r="O94" s="59">
        <v>2530</v>
      </c>
      <c r="P94" s="60">
        <f>Table22457891011234567891011121314151617181920212223242526272832930313233[[#This Row],[PEMBULATAN]]*O94</f>
        <v>0</v>
      </c>
      <c r="Q94" s="124"/>
    </row>
    <row r="95" spans="1:17" ht="26.25" customHeight="1" x14ac:dyDescent="0.2">
      <c r="A95" s="13"/>
      <c r="B95" s="70"/>
      <c r="C95" s="68"/>
      <c r="D95" s="73"/>
      <c r="E95" s="12"/>
      <c r="F95" s="71"/>
      <c r="G95" s="12"/>
      <c r="H95" s="72"/>
      <c r="I95" s="15"/>
      <c r="J95" s="15"/>
      <c r="K95" s="15"/>
      <c r="L95" s="15"/>
      <c r="M95" s="76"/>
      <c r="N95" s="92"/>
      <c r="O95" s="59">
        <v>2530</v>
      </c>
      <c r="P95" s="60">
        <f>Table22457891011234567891011121314151617181920212223242526272832930313233[[#This Row],[PEMBULATAN]]*O95</f>
        <v>0</v>
      </c>
      <c r="Q95" s="124"/>
    </row>
    <row r="96" spans="1:17" ht="26.25" customHeight="1" x14ac:dyDescent="0.2">
      <c r="A96" s="13"/>
      <c r="B96" s="70"/>
      <c r="C96" s="68"/>
      <c r="D96" s="73"/>
      <c r="E96" s="12"/>
      <c r="F96" s="71"/>
      <c r="G96" s="12"/>
      <c r="H96" s="72"/>
      <c r="I96" s="15"/>
      <c r="J96" s="15"/>
      <c r="K96" s="15"/>
      <c r="L96" s="15"/>
      <c r="M96" s="76"/>
      <c r="N96" s="92"/>
      <c r="O96" s="59">
        <v>2530</v>
      </c>
      <c r="P96" s="60">
        <f>Table22457891011234567891011121314151617181920212223242526272832930313233[[#This Row],[PEMBULATAN]]*O96</f>
        <v>0</v>
      </c>
      <c r="Q96" s="124"/>
    </row>
    <row r="97" spans="1:17" ht="26.25" customHeight="1" x14ac:dyDescent="0.2">
      <c r="A97" s="13"/>
      <c r="B97" s="70"/>
      <c r="C97" s="68"/>
      <c r="D97" s="73"/>
      <c r="E97" s="12"/>
      <c r="F97" s="71"/>
      <c r="G97" s="12"/>
      <c r="H97" s="72"/>
      <c r="I97" s="15"/>
      <c r="J97" s="15"/>
      <c r="K97" s="15"/>
      <c r="L97" s="15"/>
      <c r="M97" s="76"/>
      <c r="N97" s="92"/>
      <c r="O97" s="59">
        <v>2530</v>
      </c>
      <c r="P97" s="60">
        <f>Table22457891011234567891011121314151617181920212223242526272832930313233[[#This Row],[PEMBULATAN]]*O97</f>
        <v>0</v>
      </c>
      <c r="Q97" s="124"/>
    </row>
    <row r="98" spans="1:17" ht="26.25" customHeight="1" x14ac:dyDescent="0.2">
      <c r="A98" s="13"/>
      <c r="B98" s="70"/>
      <c r="C98" s="68"/>
      <c r="D98" s="73"/>
      <c r="E98" s="12"/>
      <c r="F98" s="71"/>
      <c r="G98" s="12"/>
      <c r="H98" s="72"/>
      <c r="I98" s="15"/>
      <c r="J98" s="15"/>
      <c r="K98" s="15"/>
      <c r="L98" s="15"/>
      <c r="M98" s="76"/>
      <c r="N98" s="92"/>
      <c r="O98" s="59">
        <v>2530</v>
      </c>
      <c r="P98" s="60">
        <f>Table22457891011234567891011121314151617181920212223242526272832930313233[[#This Row],[PEMBULATAN]]*O98</f>
        <v>0</v>
      </c>
      <c r="Q98" s="124"/>
    </row>
    <row r="99" spans="1:17" ht="26.25" customHeight="1" x14ac:dyDescent="0.2">
      <c r="A99" s="13"/>
      <c r="B99" s="70"/>
      <c r="C99" s="68"/>
      <c r="D99" s="73"/>
      <c r="E99" s="12"/>
      <c r="F99" s="71"/>
      <c r="G99" s="12"/>
      <c r="H99" s="72"/>
      <c r="I99" s="15"/>
      <c r="J99" s="15"/>
      <c r="K99" s="15"/>
      <c r="L99" s="15"/>
      <c r="M99" s="76"/>
      <c r="N99" s="92"/>
      <c r="O99" s="59">
        <v>2530</v>
      </c>
      <c r="P99" s="60">
        <f>Table22457891011234567891011121314151617181920212223242526272832930313233[[#This Row],[PEMBULATAN]]*O99</f>
        <v>0</v>
      </c>
      <c r="Q99" s="124"/>
    </row>
    <row r="100" spans="1:17" ht="26.25" customHeight="1" x14ac:dyDescent="0.2">
      <c r="A100" s="13"/>
      <c r="B100" s="70"/>
      <c r="C100" s="68"/>
      <c r="D100" s="73"/>
      <c r="E100" s="12"/>
      <c r="F100" s="71"/>
      <c r="G100" s="12"/>
      <c r="H100" s="72"/>
      <c r="I100" s="15"/>
      <c r="J100" s="15"/>
      <c r="K100" s="15"/>
      <c r="L100" s="15"/>
      <c r="M100" s="76"/>
      <c r="N100" s="92"/>
      <c r="O100" s="59">
        <v>2530</v>
      </c>
      <c r="P100" s="60">
        <f>Table22457891011234567891011121314151617181920212223242526272832930313233[[#This Row],[PEMBULATAN]]*O100</f>
        <v>0</v>
      </c>
      <c r="Q100" s="124"/>
    </row>
    <row r="101" spans="1:17" ht="26.25" customHeight="1" x14ac:dyDescent="0.2">
      <c r="A101" s="13"/>
      <c r="B101" s="70"/>
      <c r="C101" s="68"/>
      <c r="D101" s="73"/>
      <c r="E101" s="12"/>
      <c r="F101" s="71"/>
      <c r="G101" s="12"/>
      <c r="H101" s="72"/>
      <c r="I101" s="15"/>
      <c r="J101" s="15"/>
      <c r="K101" s="15"/>
      <c r="L101" s="15"/>
      <c r="M101" s="76"/>
      <c r="N101" s="92"/>
      <c r="O101" s="59">
        <v>2530</v>
      </c>
      <c r="P101" s="60">
        <f>Table22457891011234567891011121314151617181920212223242526272832930313233[[#This Row],[PEMBULATAN]]*O101</f>
        <v>0</v>
      </c>
      <c r="Q101" s="124"/>
    </row>
    <row r="102" spans="1:17" ht="26.25" customHeight="1" x14ac:dyDescent="0.2">
      <c r="A102" s="13"/>
      <c r="B102" s="70"/>
      <c r="C102" s="68"/>
      <c r="D102" s="73"/>
      <c r="E102" s="12"/>
      <c r="F102" s="71"/>
      <c r="G102" s="12"/>
      <c r="H102" s="72"/>
      <c r="I102" s="15"/>
      <c r="J102" s="15"/>
      <c r="K102" s="15"/>
      <c r="L102" s="15"/>
      <c r="M102" s="76"/>
      <c r="N102" s="92"/>
      <c r="O102" s="59">
        <v>2530</v>
      </c>
      <c r="P102" s="60">
        <f>Table22457891011234567891011121314151617181920212223242526272832930313233[[#This Row],[PEMBULATAN]]*O102</f>
        <v>0</v>
      </c>
      <c r="Q102" s="124"/>
    </row>
    <row r="103" spans="1:17" ht="26.25" customHeight="1" x14ac:dyDescent="0.2">
      <c r="A103" s="13"/>
      <c r="B103" s="70"/>
      <c r="C103" s="68"/>
      <c r="D103" s="73"/>
      <c r="E103" s="12"/>
      <c r="F103" s="71"/>
      <c r="G103" s="12"/>
      <c r="H103" s="72"/>
      <c r="I103" s="15"/>
      <c r="J103" s="15"/>
      <c r="K103" s="15"/>
      <c r="L103" s="15"/>
      <c r="M103" s="76"/>
      <c r="N103" s="92"/>
      <c r="O103" s="59">
        <v>2530</v>
      </c>
      <c r="P103" s="60">
        <f>Table22457891011234567891011121314151617181920212223242526272832930313233[[#This Row],[PEMBULATAN]]*O103</f>
        <v>0</v>
      </c>
      <c r="Q103" s="124"/>
    </row>
    <row r="104" spans="1:17" ht="26.25" customHeight="1" x14ac:dyDescent="0.2">
      <c r="A104" s="13"/>
      <c r="B104" s="70"/>
      <c r="C104" s="68"/>
      <c r="D104" s="73"/>
      <c r="E104" s="12"/>
      <c r="F104" s="71"/>
      <c r="G104" s="12"/>
      <c r="H104" s="72"/>
      <c r="I104" s="15"/>
      <c r="J104" s="15"/>
      <c r="K104" s="15"/>
      <c r="L104" s="15"/>
      <c r="M104" s="76"/>
      <c r="N104" s="92"/>
      <c r="O104" s="59">
        <v>2530</v>
      </c>
      <c r="P104" s="60">
        <f>Table22457891011234567891011121314151617181920212223242526272832930313233[[#This Row],[PEMBULATAN]]*O104</f>
        <v>0</v>
      </c>
      <c r="Q104" s="124"/>
    </row>
    <row r="105" spans="1:17" ht="26.25" customHeight="1" x14ac:dyDescent="0.2">
      <c r="A105" s="13"/>
      <c r="B105" s="70"/>
      <c r="C105" s="68"/>
      <c r="D105" s="73"/>
      <c r="E105" s="12"/>
      <c r="F105" s="71"/>
      <c r="G105" s="12"/>
      <c r="H105" s="72"/>
      <c r="I105" s="15"/>
      <c r="J105" s="15"/>
      <c r="K105" s="15"/>
      <c r="L105" s="15"/>
      <c r="M105" s="76"/>
      <c r="N105" s="92"/>
      <c r="O105" s="59">
        <v>2530</v>
      </c>
      <c r="P105" s="60">
        <f>Table22457891011234567891011121314151617181920212223242526272832930313233[[#This Row],[PEMBULATAN]]*O105</f>
        <v>0</v>
      </c>
      <c r="Q105" s="124"/>
    </row>
    <row r="106" spans="1:17" ht="26.25" customHeight="1" x14ac:dyDescent="0.2">
      <c r="A106" s="13"/>
      <c r="B106" s="70"/>
      <c r="C106" s="68"/>
      <c r="D106" s="73"/>
      <c r="E106" s="12"/>
      <c r="F106" s="71"/>
      <c r="G106" s="12"/>
      <c r="H106" s="72"/>
      <c r="I106" s="15"/>
      <c r="J106" s="15"/>
      <c r="K106" s="15"/>
      <c r="L106" s="15"/>
      <c r="M106" s="76"/>
      <c r="N106" s="92"/>
      <c r="O106" s="59">
        <v>2530</v>
      </c>
      <c r="P106" s="60">
        <f>Table22457891011234567891011121314151617181920212223242526272832930313233[[#This Row],[PEMBULATAN]]*O106</f>
        <v>0</v>
      </c>
      <c r="Q106" s="124"/>
    </row>
    <row r="107" spans="1:17" ht="26.25" customHeight="1" x14ac:dyDescent="0.2">
      <c r="A107" s="13"/>
      <c r="B107" s="70"/>
      <c r="C107" s="68"/>
      <c r="D107" s="73"/>
      <c r="E107" s="12"/>
      <c r="F107" s="71"/>
      <c r="G107" s="12"/>
      <c r="H107" s="72"/>
      <c r="I107" s="15"/>
      <c r="J107" s="15"/>
      <c r="K107" s="15"/>
      <c r="L107" s="15"/>
      <c r="M107" s="76"/>
      <c r="N107" s="92"/>
      <c r="O107" s="59">
        <v>2530</v>
      </c>
      <c r="P107" s="60">
        <f>Table22457891011234567891011121314151617181920212223242526272832930313233[[#This Row],[PEMBULATAN]]*O107</f>
        <v>0</v>
      </c>
      <c r="Q107" s="124"/>
    </row>
    <row r="108" spans="1:17" ht="26.25" customHeight="1" x14ac:dyDescent="0.2">
      <c r="A108" s="13"/>
      <c r="B108" s="70"/>
      <c r="C108" s="68"/>
      <c r="D108" s="73"/>
      <c r="E108" s="12"/>
      <c r="F108" s="71"/>
      <c r="G108" s="12"/>
      <c r="H108" s="72"/>
      <c r="I108" s="15"/>
      <c r="J108" s="15"/>
      <c r="K108" s="15"/>
      <c r="L108" s="15"/>
      <c r="M108" s="76"/>
      <c r="N108" s="92"/>
      <c r="O108" s="59">
        <v>2530</v>
      </c>
      <c r="P108" s="60">
        <f>Table22457891011234567891011121314151617181920212223242526272832930313233[[#This Row],[PEMBULATAN]]*O108</f>
        <v>0</v>
      </c>
      <c r="Q108" s="124"/>
    </row>
    <row r="109" spans="1:17" ht="26.25" customHeight="1" x14ac:dyDescent="0.2">
      <c r="A109" s="13"/>
      <c r="B109" s="70"/>
      <c r="C109" s="68"/>
      <c r="D109" s="73"/>
      <c r="E109" s="12"/>
      <c r="F109" s="71"/>
      <c r="G109" s="12"/>
      <c r="H109" s="72"/>
      <c r="I109" s="15"/>
      <c r="J109" s="15"/>
      <c r="K109" s="15"/>
      <c r="L109" s="15"/>
      <c r="M109" s="76"/>
      <c r="N109" s="92"/>
      <c r="O109" s="59">
        <v>2530</v>
      </c>
      <c r="P109" s="60">
        <f>Table22457891011234567891011121314151617181920212223242526272832930313233[[#This Row],[PEMBULATAN]]*O109</f>
        <v>0</v>
      </c>
      <c r="Q109" s="124"/>
    </row>
    <row r="110" spans="1:17" ht="26.25" customHeight="1" x14ac:dyDescent="0.2">
      <c r="A110" s="13"/>
      <c r="B110" s="70"/>
      <c r="C110" s="68"/>
      <c r="D110" s="73"/>
      <c r="E110" s="12"/>
      <c r="F110" s="71"/>
      <c r="G110" s="12"/>
      <c r="H110" s="72"/>
      <c r="I110" s="15"/>
      <c r="J110" s="15"/>
      <c r="K110" s="15"/>
      <c r="L110" s="15"/>
      <c r="M110" s="76"/>
      <c r="N110" s="92"/>
      <c r="O110" s="59">
        <v>2530</v>
      </c>
      <c r="P110" s="60">
        <f>Table22457891011234567891011121314151617181920212223242526272832930313233[[#This Row],[PEMBULATAN]]*O110</f>
        <v>0</v>
      </c>
      <c r="Q110" s="124"/>
    </row>
    <row r="111" spans="1:17" ht="26.25" customHeight="1" x14ac:dyDescent="0.2">
      <c r="A111" s="13"/>
      <c r="B111" s="70"/>
      <c r="C111" s="68"/>
      <c r="D111" s="73"/>
      <c r="E111" s="12"/>
      <c r="F111" s="71"/>
      <c r="G111" s="12"/>
      <c r="H111" s="72"/>
      <c r="I111" s="15"/>
      <c r="J111" s="15"/>
      <c r="K111" s="15"/>
      <c r="L111" s="15"/>
      <c r="M111" s="76"/>
      <c r="N111" s="92"/>
      <c r="O111" s="59">
        <v>2530</v>
      </c>
      <c r="P111" s="60">
        <f>Table22457891011234567891011121314151617181920212223242526272832930313233[[#This Row],[PEMBULATAN]]*O111</f>
        <v>0</v>
      </c>
      <c r="Q111" s="124"/>
    </row>
    <row r="112" spans="1:17" ht="26.25" customHeight="1" x14ac:dyDescent="0.2">
      <c r="A112" s="13"/>
      <c r="B112" s="70"/>
      <c r="C112" s="68"/>
      <c r="D112" s="73"/>
      <c r="E112" s="12"/>
      <c r="F112" s="71"/>
      <c r="G112" s="12"/>
      <c r="H112" s="72"/>
      <c r="I112" s="15"/>
      <c r="J112" s="15"/>
      <c r="K112" s="15"/>
      <c r="L112" s="15"/>
      <c r="M112" s="76"/>
      <c r="N112" s="92"/>
      <c r="O112" s="59">
        <v>2530</v>
      </c>
      <c r="P112" s="60">
        <f>Table22457891011234567891011121314151617181920212223242526272832930313233[[#This Row],[PEMBULATAN]]*O112</f>
        <v>0</v>
      </c>
      <c r="Q112" s="124"/>
    </row>
    <row r="113" spans="1:17" ht="26.25" customHeight="1" x14ac:dyDescent="0.2">
      <c r="A113" s="13"/>
      <c r="B113" s="70"/>
      <c r="C113" s="68"/>
      <c r="D113" s="73"/>
      <c r="E113" s="12"/>
      <c r="F113" s="71"/>
      <c r="G113" s="12"/>
      <c r="H113" s="72"/>
      <c r="I113" s="15"/>
      <c r="J113" s="15"/>
      <c r="K113" s="15"/>
      <c r="L113" s="15"/>
      <c r="M113" s="76"/>
      <c r="N113" s="92"/>
      <c r="O113" s="59">
        <v>2530</v>
      </c>
      <c r="P113" s="60">
        <f>Table22457891011234567891011121314151617181920212223242526272832930313233[[#This Row],[PEMBULATAN]]*O113</f>
        <v>0</v>
      </c>
      <c r="Q113" s="124"/>
    </row>
    <row r="114" spans="1:17" ht="26.25" customHeight="1" x14ac:dyDescent="0.2">
      <c r="A114" s="13"/>
      <c r="B114" s="70"/>
      <c r="C114" s="68"/>
      <c r="D114" s="73"/>
      <c r="E114" s="12"/>
      <c r="F114" s="71"/>
      <c r="G114" s="12"/>
      <c r="H114" s="72"/>
      <c r="I114" s="15"/>
      <c r="J114" s="15"/>
      <c r="K114" s="15"/>
      <c r="L114" s="15"/>
      <c r="M114" s="76"/>
      <c r="N114" s="92"/>
      <c r="O114" s="59">
        <v>2530</v>
      </c>
      <c r="P114" s="60">
        <f>Table22457891011234567891011121314151617181920212223242526272832930313233[[#This Row],[PEMBULATAN]]*O114</f>
        <v>0</v>
      </c>
      <c r="Q114" s="124"/>
    </row>
    <row r="115" spans="1:17" ht="26.25" customHeight="1" x14ac:dyDescent="0.2">
      <c r="A115" s="13"/>
      <c r="B115" s="70"/>
      <c r="C115" s="68"/>
      <c r="D115" s="73"/>
      <c r="E115" s="12"/>
      <c r="F115" s="71"/>
      <c r="G115" s="12"/>
      <c r="H115" s="72"/>
      <c r="I115" s="15"/>
      <c r="J115" s="15"/>
      <c r="K115" s="15"/>
      <c r="L115" s="15"/>
      <c r="M115" s="76"/>
      <c r="N115" s="92"/>
      <c r="O115" s="59">
        <v>2530</v>
      </c>
      <c r="P115" s="60">
        <f>Table22457891011234567891011121314151617181920212223242526272832930313233[[#This Row],[PEMBULATAN]]*O115</f>
        <v>0</v>
      </c>
      <c r="Q115" s="124"/>
    </row>
    <row r="116" spans="1:17" ht="26.25" customHeight="1" x14ac:dyDescent="0.2">
      <c r="A116" s="13"/>
      <c r="B116" s="70"/>
      <c r="C116" s="68"/>
      <c r="D116" s="73"/>
      <c r="E116" s="12"/>
      <c r="F116" s="71"/>
      <c r="G116" s="12"/>
      <c r="H116" s="72"/>
      <c r="I116" s="15"/>
      <c r="J116" s="15"/>
      <c r="K116" s="15"/>
      <c r="L116" s="15"/>
      <c r="M116" s="76"/>
      <c r="N116" s="92"/>
      <c r="O116" s="59">
        <v>2530</v>
      </c>
      <c r="P116" s="60">
        <f>Table22457891011234567891011121314151617181920212223242526272832930313233[[#This Row],[PEMBULATAN]]*O116</f>
        <v>0</v>
      </c>
      <c r="Q116" s="124"/>
    </row>
    <row r="117" spans="1:17" ht="26.25" customHeight="1" x14ac:dyDescent="0.2">
      <c r="A117" s="13"/>
      <c r="B117" s="70"/>
      <c r="C117" s="68"/>
      <c r="D117" s="73"/>
      <c r="E117" s="12"/>
      <c r="F117" s="71"/>
      <c r="G117" s="12"/>
      <c r="H117" s="72"/>
      <c r="I117" s="15"/>
      <c r="J117" s="15"/>
      <c r="K117" s="15"/>
      <c r="L117" s="15"/>
      <c r="M117" s="76"/>
      <c r="N117" s="92"/>
      <c r="O117" s="59">
        <v>2530</v>
      </c>
      <c r="P117" s="60">
        <f>Table22457891011234567891011121314151617181920212223242526272832930313233[[#This Row],[PEMBULATAN]]*O117</f>
        <v>0</v>
      </c>
      <c r="Q117" s="124"/>
    </row>
    <row r="118" spans="1:17" ht="26.25" customHeight="1" x14ac:dyDescent="0.2">
      <c r="A118" s="13"/>
      <c r="B118" s="70"/>
      <c r="C118" s="68"/>
      <c r="D118" s="73"/>
      <c r="E118" s="12"/>
      <c r="F118" s="71"/>
      <c r="G118" s="12"/>
      <c r="H118" s="72"/>
      <c r="I118" s="15"/>
      <c r="J118" s="15"/>
      <c r="K118" s="15"/>
      <c r="L118" s="15"/>
      <c r="M118" s="76"/>
      <c r="N118" s="92"/>
      <c r="O118" s="59">
        <v>2530</v>
      </c>
      <c r="P118" s="60">
        <f>Table22457891011234567891011121314151617181920212223242526272832930313233[[#This Row],[PEMBULATAN]]*O118</f>
        <v>0</v>
      </c>
      <c r="Q118" s="124"/>
    </row>
    <row r="119" spans="1:17" ht="26.25" customHeight="1" x14ac:dyDescent="0.2">
      <c r="A119" s="13"/>
      <c r="B119" s="70"/>
      <c r="C119" s="68"/>
      <c r="D119" s="73"/>
      <c r="E119" s="12"/>
      <c r="F119" s="71"/>
      <c r="G119" s="12"/>
      <c r="H119" s="72"/>
      <c r="I119" s="15"/>
      <c r="J119" s="15"/>
      <c r="K119" s="15"/>
      <c r="L119" s="15"/>
      <c r="M119" s="76"/>
      <c r="N119" s="92"/>
      <c r="O119" s="59">
        <v>2530</v>
      </c>
      <c r="P119" s="60">
        <f>Table22457891011234567891011121314151617181920212223242526272832930313233[[#This Row],[PEMBULATAN]]*O119</f>
        <v>0</v>
      </c>
      <c r="Q119" s="124"/>
    </row>
    <row r="120" spans="1:17" ht="26.25" customHeight="1" x14ac:dyDescent="0.2">
      <c r="A120" s="13"/>
      <c r="B120" s="70"/>
      <c r="C120" s="68"/>
      <c r="D120" s="73"/>
      <c r="E120" s="12"/>
      <c r="F120" s="71"/>
      <c r="G120" s="12"/>
      <c r="H120" s="72"/>
      <c r="I120" s="15"/>
      <c r="J120" s="15"/>
      <c r="K120" s="15"/>
      <c r="L120" s="15"/>
      <c r="M120" s="76"/>
      <c r="N120" s="92"/>
      <c r="O120" s="59">
        <v>2530</v>
      </c>
      <c r="P120" s="60">
        <f>Table22457891011234567891011121314151617181920212223242526272832930313233[[#This Row],[PEMBULATAN]]*O120</f>
        <v>0</v>
      </c>
      <c r="Q120" s="124"/>
    </row>
    <row r="121" spans="1:17" ht="26.25" customHeight="1" x14ac:dyDescent="0.2">
      <c r="A121" s="13"/>
      <c r="B121" s="70"/>
      <c r="C121" s="68"/>
      <c r="D121" s="73"/>
      <c r="E121" s="12"/>
      <c r="F121" s="71"/>
      <c r="G121" s="12"/>
      <c r="H121" s="72"/>
      <c r="I121" s="15"/>
      <c r="J121" s="15"/>
      <c r="K121" s="15"/>
      <c r="L121" s="15"/>
      <c r="M121" s="76"/>
      <c r="N121" s="92"/>
      <c r="O121" s="59">
        <v>2530</v>
      </c>
      <c r="P121" s="60">
        <f>Table22457891011234567891011121314151617181920212223242526272832930313233[[#This Row],[PEMBULATAN]]*O121</f>
        <v>0</v>
      </c>
      <c r="Q121" s="124"/>
    </row>
    <row r="122" spans="1:17" ht="26.25" customHeight="1" x14ac:dyDescent="0.2">
      <c r="A122" s="13"/>
      <c r="B122" s="70"/>
      <c r="C122" s="68"/>
      <c r="D122" s="73"/>
      <c r="E122" s="12"/>
      <c r="F122" s="71"/>
      <c r="G122" s="12"/>
      <c r="H122" s="72"/>
      <c r="I122" s="15"/>
      <c r="J122" s="15"/>
      <c r="K122" s="15"/>
      <c r="L122" s="15"/>
      <c r="M122" s="76"/>
      <c r="N122" s="92"/>
      <c r="O122" s="59">
        <v>2530</v>
      </c>
      <c r="P122" s="60">
        <f>Table22457891011234567891011121314151617181920212223242526272832930313233[[#This Row],[PEMBULATAN]]*O122</f>
        <v>0</v>
      </c>
      <c r="Q122" s="124"/>
    </row>
    <row r="123" spans="1:17" ht="26.25" customHeight="1" x14ac:dyDescent="0.2">
      <c r="A123" s="13"/>
      <c r="B123" s="70"/>
      <c r="C123" s="68"/>
      <c r="D123" s="73"/>
      <c r="E123" s="12"/>
      <c r="F123" s="71"/>
      <c r="G123" s="12"/>
      <c r="H123" s="72"/>
      <c r="I123" s="15"/>
      <c r="J123" s="15"/>
      <c r="K123" s="15"/>
      <c r="L123" s="15"/>
      <c r="M123" s="76"/>
      <c r="N123" s="92"/>
      <c r="O123" s="59">
        <v>2530</v>
      </c>
      <c r="P123" s="60">
        <f>Table22457891011234567891011121314151617181920212223242526272832930313233[[#This Row],[PEMBULATAN]]*O123</f>
        <v>0</v>
      </c>
      <c r="Q123" s="124"/>
    </row>
    <row r="124" spans="1:17" ht="26.25" customHeight="1" x14ac:dyDescent="0.2">
      <c r="A124" s="13"/>
      <c r="B124" s="70"/>
      <c r="C124" s="68"/>
      <c r="D124" s="73"/>
      <c r="E124" s="12"/>
      <c r="F124" s="71"/>
      <c r="G124" s="12"/>
      <c r="H124" s="72"/>
      <c r="I124" s="15"/>
      <c r="J124" s="15"/>
      <c r="K124" s="15"/>
      <c r="L124" s="15"/>
      <c r="M124" s="76"/>
      <c r="N124" s="92"/>
      <c r="O124" s="59">
        <v>2530</v>
      </c>
      <c r="P124" s="60">
        <f>Table22457891011234567891011121314151617181920212223242526272832930313233[[#This Row],[PEMBULATAN]]*O124</f>
        <v>0</v>
      </c>
      <c r="Q124" s="124"/>
    </row>
    <row r="125" spans="1:17" ht="26.25" customHeight="1" x14ac:dyDescent="0.2">
      <c r="A125" s="13"/>
      <c r="B125" s="70"/>
      <c r="C125" s="68"/>
      <c r="D125" s="73"/>
      <c r="E125" s="12"/>
      <c r="F125" s="71"/>
      <c r="G125" s="12"/>
      <c r="H125" s="72"/>
      <c r="I125" s="15"/>
      <c r="J125" s="15"/>
      <c r="K125" s="15"/>
      <c r="L125" s="15"/>
      <c r="M125" s="76"/>
      <c r="N125" s="92"/>
      <c r="O125" s="59">
        <v>2530</v>
      </c>
      <c r="P125" s="60">
        <f>Table22457891011234567891011121314151617181920212223242526272832930313233[[#This Row],[PEMBULATAN]]*O125</f>
        <v>0</v>
      </c>
      <c r="Q125" s="124"/>
    </row>
    <row r="126" spans="1:17" ht="26.25" customHeight="1" x14ac:dyDescent="0.2">
      <c r="A126" s="13"/>
      <c r="B126" s="70"/>
      <c r="C126" s="68"/>
      <c r="D126" s="73"/>
      <c r="E126" s="12"/>
      <c r="F126" s="71"/>
      <c r="G126" s="12"/>
      <c r="H126" s="72"/>
      <c r="I126" s="15"/>
      <c r="J126" s="15"/>
      <c r="K126" s="15"/>
      <c r="L126" s="15"/>
      <c r="M126" s="76"/>
      <c r="N126" s="92"/>
      <c r="O126" s="59">
        <v>2530</v>
      </c>
      <c r="P126" s="60">
        <f>Table22457891011234567891011121314151617181920212223242526272832930313233[[#This Row],[PEMBULATAN]]*O126</f>
        <v>0</v>
      </c>
      <c r="Q126" s="124"/>
    </row>
    <row r="127" spans="1:17" ht="26.25" customHeight="1" x14ac:dyDescent="0.2">
      <c r="A127" s="13"/>
      <c r="B127" s="70"/>
      <c r="C127" s="68"/>
      <c r="D127" s="73"/>
      <c r="E127" s="12"/>
      <c r="F127" s="71"/>
      <c r="G127" s="12"/>
      <c r="H127" s="72"/>
      <c r="I127" s="15"/>
      <c r="J127" s="15"/>
      <c r="K127" s="15"/>
      <c r="L127" s="15"/>
      <c r="M127" s="76"/>
      <c r="N127" s="92"/>
      <c r="O127" s="59">
        <v>2530</v>
      </c>
      <c r="P127" s="60">
        <f>Table22457891011234567891011121314151617181920212223242526272832930313233[[#This Row],[PEMBULATAN]]*O127</f>
        <v>0</v>
      </c>
      <c r="Q127" s="124"/>
    </row>
    <row r="128" spans="1:17" ht="26.25" customHeight="1" x14ac:dyDescent="0.2">
      <c r="A128" s="13"/>
      <c r="B128" s="70"/>
      <c r="C128" s="68"/>
      <c r="D128" s="73"/>
      <c r="E128" s="12"/>
      <c r="F128" s="71"/>
      <c r="G128" s="12"/>
      <c r="H128" s="72"/>
      <c r="I128" s="15"/>
      <c r="J128" s="15"/>
      <c r="K128" s="15"/>
      <c r="L128" s="15"/>
      <c r="M128" s="76"/>
      <c r="N128" s="92"/>
      <c r="O128" s="59">
        <v>2530</v>
      </c>
      <c r="P128" s="60">
        <f>Table22457891011234567891011121314151617181920212223242526272832930313233[[#This Row],[PEMBULATAN]]*O128</f>
        <v>0</v>
      </c>
      <c r="Q128" s="124"/>
    </row>
    <row r="129" spans="1:17" ht="26.25" customHeight="1" x14ac:dyDescent="0.2">
      <c r="A129" s="13"/>
      <c r="B129" s="70"/>
      <c r="C129" s="68"/>
      <c r="D129" s="73"/>
      <c r="E129" s="12"/>
      <c r="F129" s="71"/>
      <c r="G129" s="12"/>
      <c r="H129" s="72"/>
      <c r="I129" s="15"/>
      <c r="J129" s="15"/>
      <c r="K129" s="15"/>
      <c r="L129" s="15"/>
      <c r="M129" s="76"/>
      <c r="N129" s="92"/>
      <c r="O129" s="59">
        <v>2530</v>
      </c>
      <c r="P129" s="60">
        <f>Table22457891011234567891011121314151617181920212223242526272832930313233[[#This Row],[PEMBULATAN]]*O129</f>
        <v>0</v>
      </c>
      <c r="Q129" s="124"/>
    </row>
    <row r="130" spans="1:17" ht="26.25" customHeight="1" x14ac:dyDescent="0.2">
      <c r="A130" s="13"/>
      <c r="B130" s="70"/>
      <c r="C130" s="68"/>
      <c r="D130" s="73"/>
      <c r="E130" s="12"/>
      <c r="F130" s="71"/>
      <c r="G130" s="12"/>
      <c r="H130" s="72"/>
      <c r="I130" s="15"/>
      <c r="J130" s="15"/>
      <c r="K130" s="15"/>
      <c r="L130" s="15"/>
      <c r="M130" s="76"/>
      <c r="N130" s="92"/>
      <c r="O130" s="59">
        <v>2530</v>
      </c>
      <c r="P130" s="60">
        <f>Table22457891011234567891011121314151617181920212223242526272832930313233[[#This Row],[PEMBULATAN]]*O130</f>
        <v>0</v>
      </c>
      <c r="Q130" s="124"/>
    </row>
    <row r="131" spans="1:17" ht="26.25" customHeight="1" x14ac:dyDescent="0.2">
      <c r="A131" s="13"/>
      <c r="B131" s="70"/>
      <c r="C131" s="68"/>
      <c r="D131" s="73"/>
      <c r="E131" s="12"/>
      <c r="F131" s="71"/>
      <c r="G131" s="12"/>
      <c r="H131" s="72"/>
      <c r="I131" s="15"/>
      <c r="J131" s="15"/>
      <c r="K131" s="15"/>
      <c r="L131" s="15"/>
      <c r="M131" s="76"/>
      <c r="N131" s="92"/>
      <c r="O131" s="59">
        <v>2530</v>
      </c>
      <c r="P131" s="60">
        <f>Table22457891011234567891011121314151617181920212223242526272832930313233[[#This Row],[PEMBULATAN]]*O131</f>
        <v>0</v>
      </c>
      <c r="Q131" s="124"/>
    </row>
    <row r="132" spans="1:17" ht="26.25" customHeight="1" x14ac:dyDescent="0.2">
      <c r="A132" s="13"/>
      <c r="B132" s="70"/>
      <c r="C132" s="68"/>
      <c r="D132" s="73"/>
      <c r="E132" s="12"/>
      <c r="F132" s="71"/>
      <c r="G132" s="12"/>
      <c r="H132" s="72"/>
      <c r="I132" s="15"/>
      <c r="J132" s="15"/>
      <c r="K132" s="15"/>
      <c r="L132" s="15"/>
      <c r="M132" s="76"/>
      <c r="N132" s="92"/>
      <c r="O132" s="59">
        <v>2530</v>
      </c>
      <c r="P132" s="60">
        <f>Table22457891011234567891011121314151617181920212223242526272832930313233[[#This Row],[PEMBULATAN]]*O132</f>
        <v>0</v>
      </c>
      <c r="Q132" s="124"/>
    </row>
    <row r="133" spans="1:17" ht="26.25" customHeight="1" x14ac:dyDescent="0.2">
      <c r="A133" s="13"/>
      <c r="B133" s="70"/>
      <c r="C133" s="68"/>
      <c r="D133" s="73"/>
      <c r="E133" s="12"/>
      <c r="F133" s="71"/>
      <c r="G133" s="12"/>
      <c r="H133" s="72"/>
      <c r="I133" s="15"/>
      <c r="J133" s="15"/>
      <c r="K133" s="15"/>
      <c r="L133" s="15"/>
      <c r="M133" s="76"/>
      <c r="N133" s="92"/>
      <c r="O133" s="59">
        <v>2530</v>
      </c>
      <c r="P133" s="60">
        <f>Table22457891011234567891011121314151617181920212223242526272832930313233[[#This Row],[PEMBULATAN]]*O133</f>
        <v>0</v>
      </c>
      <c r="Q133" s="124"/>
    </row>
    <row r="134" spans="1:17" ht="26.25" customHeight="1" x14ac:dyDescent="0.2">
      <c r="A134" s="13"/>
      <c r="B134" s="70"/>
      <c r="C134" s="68"/>
      <c r="D134" s="73"/>
      <c r="E134" s="12"/>
      <c r="F134" s="71"/>
      <c r="G134" s="12"/>
      <c r="H134" s="72"/>
      <c r="I134" s="15"/>
      <c r="J134" s="15"/>
      <c r="K134" s="15"/>
      <c r="L134" s="15"/>
      <c r="M134" s="76"/>
      <c r="N134" s="92"/>
      <c r="O134" s="59">
        <v>2530</v>
      </c>
      <c r="P134" s="60">
        <f>Table22457891011234567891011121314151617181920212223242526272832930313233[[#This Row],[PEMBULATAN]]*O134</f>
        <v>0</v>
      </c>
      <c r="Q134" s="124"/>
    </row>
    <row r="135" spans="1:17" ht="26.25" customHeight="1" x14ac:dyDescent="0.2">
      <c r="A135" s="13"/>
      <c r="B135" s="70"/>
      <c r="C135" s="68"/>
      <c r="D135" s="73"/>
      <c r="E135" s="12"/>
      <c r="F135" s="71"/>
      <c r="G135" s="12"/>
      <c r="H135" s="72"/>
      <c r="I135" s="15"/>
      <c r="J135" s="15"/>
      <c r="K135" s="15"/>
      <c r="L135" s="15"/>
      <c r="M135" s="76"/>
      <c r="N135" s="92"/>
      <c r="O135" s="59">
        <v>2530</v>
      </c>
      <c r="P135" s="60">
        <f>Table22457891011234567891011121314151617181920212223242526272832930313233[[#This Row],[PEMBULATAN]]*O135</f>
        <v>0</v>
      </c>
      <c r="Q135" s="124"/>
    </row>
    <row r="136" spans="1:17" ht="26.25" customHeight="1" x14ac:dyDescent="0.2">
      <c r="A136" s="13"/>
      <c r="B136" s="70"/>
      <c r="C136" s="68"/>
      <c r="D136" s="73"/>
      <c r="E136" s="12"/>
      <c r="F136" s="71"/>
      <c r="G136" s="12"/>
      <c r="H136" s="72"/>
      <c r="I136" s="15"/>
      <c r="J136" s="15"/>
      <c r="K136" s="15"/>
      <c r="L136" s="15"/>
      <c r="M136" s="76"/>
      <c r="N136" s="92"/>
      <c r="O136" s="59">
        <v>2530</v>
      </c>
      <c r="P136" s="60">
        <f>Table22457891011234567891011121314151617181920212223242526272832930313233[[#This Row],[PEMBULATAN]]*O136</f>
        <v>0</v>
      </c>
      <c r="Q136" s="124"/>
    </row>
    <row r="137" spans="1:17" ht="26.25" customHeight="1" x14ac:dyDescent="0.2">
      <c r="A137" s="13"/>
      <c r="B137" s="70"/>
      <c r="C137" s="68"/>
      <c r="D137" s="73"/>
      <c r="E137" s="12"/>
      <c r="F137" s="71"/>
      <c r="G137" s="12"/>
      <c r="H137" s="72"/>
      <c r="I137" s="15"/>
      <c r="J137" s="15"/>
      <c r="K137" s="15"/>
      <c r="L137" s="15"/>
      <c r="M137" s="76"/>
      <c r="N137" s="92"/>
      <c r="O137" s="59">
        <v>2530</v>
      </c>
      <c r="P137" s="60">
        <f>Table22457891011234567891011121314151617181920212223242526272832930313233[[#This Row],[PEMBULATAN]]*O137</f>
        <v>0</v>
      </c>
      <c r="Q137" s="124"/>
    </row>
    <row r="138" spans="1:17" ht="26.25" customHeight="1" x14ac:dyDescent="0.2">
      <c r="A138" s="13"/>
      <c r="B138" s="70"/>
      <c r="C138" s="68"/>
      <c r="D138" s="73"/>
      <c r="E138" s="12"/>
      <c r="F138" s="71"/>
      <c r="G138" s="12"/>
      <c r="H138" s="72"/>
      <c r="I138" s="15"/>
      <c r="J138" s="15"/>
      <c r="K138" s="15"/>
      <c r="L138" s="15"/>
      <c r="M138" s="76"/>
      <c r="N138" s="92"/>
      <c r="O138" s="59">
        <v>2530</v>
      </c>
      <c r="P138" s="60">
        <f>Table22457891011234567891011121314151617181920212223242526272832930313233[[#This Row],[PEMBULATAN]]*O138</f>
        <v>0</v>
      </c>
      <c r="Q138" s="124"/>
    </row>
    <row r="139" spans="1:17" ht="26.25" customHeight="1" x14ac:dyDescent="0.2">
      <c r="A139" s="13"/>
      <c r="B139" s="70"/>
      <c r="C139" s="68"/>
      <c r="D139" s="73"/>
      <c r="E139" s="12"/>
      <c r="F139" s="71"/>
      <c r="G139" s="12"/>
      <c r="H139" s="72"/>
      <c r="I139" s="15"/>
      <c r="J139" s="15"/>
      <c r="K139" s="15"/>
      <c r="L139" s="15"/>
      <c r="M139" s="76"/>
      <c r="N139" s="92"/>
      <c r="O139" s="59">
        <v>2530</v>
      </c>
      <c r="P139" s="60">
        <f>Table22457891011234567891011121314151617181920212223242526272832930313233[[#This Row],[PEMBULATAN]]*O139</f>
        <v>0</v>
      </c>
      <c r="Q139" s="124"/>
    </row>
    <row r="140" spans="1:17" ht="26.25" customHeight="1" x14ac:dyDescent="0.2">
      <c r="A140" s="13"/>
      <c r="B140" s="70"/>
      <c r="C140" s="68"/>
      <c r="D140" s="73"/>
      <c r="E140" s="12"/>
      <c r="F140" s="71"/>
      <c r="G140" s="12"/>
      <c r="H140" s="72"/>
      <c r="I140" s="15"/>
      <c r="J140" s="15"/>
      <c r="K140" s="15"/>
      <c r="L140" s="15"/>
      <c r="M140" s="76"/>
      <c r="N140" s="92"/>
      <c r="O140" s="59">
        <v>2530</v>
      </c>
      <c r="P140" s="60">
        <f>Table22457891011234567891011121314151617181920212223242526272832930313233[[#This Row],[PEMBULATAN]]*O140</f>
        <v>0</v>
      </c>
      <c r="Q140" s="124"/>
    </row>
    <row r="141" spans="1:17" ht="26.25" customHeight="1" x14ac:dyDescent="0.2">
      <c r="A141" s="13"/>
      <c r="B141" s="70"/>
      <c r="C141" s="68"/>
      <c r="D141" s="73"/>
      <c r="E141" s="12"/>
      <c r="F141" s="71"/>
      <c r="G141" s="12"/>
      <c r="H141" s="72"/>
      <c r="I141" s="15"/>
      <c r="J141" s="15"/>
      <c r="K141" s="15"/>
      <c r="L141" s="15"/>
      <c r="M141" s="76"/>
      <c r="N141" s="92"/>
      <c r="O141" s="59">
        <v>2530</v>
      </c>
      <c r="P141" s="60">
        <f>Table22457891011234567891011121314151617181920212223242526272832930313233[[#This Row],[PEMBULATAN]]*O141</f>
        <v>0</v>
      </c>
      <c r="Q141" s="124"/>
    </row>
    <row r="142" spans="1:17" ht="26.25" customHeight="1" x14ac:dyDescent="0.2">
      <c r="A142" s="13"/>
      <c r="B142" s="70"/>
      <c r="C142" s="68"/>
      <c r="D142" s="73"/>
      <c r="E142" s="12"/>
      <c r="F142" s="71"/>
      <c r="G142" s="12"/>
      <c r="H142" s="72"/>
      <c r="I142" s="15"/>
      <c r="J142" s="15"/>
      <c r="K142" s="15"/>
      <c r="L142" s="15"/>
      <c r="M142" s="76"/>
      <c r="N142" s="92"/>
      <c r="O142" s="59">
        <v>2530</v>
      </c>
      <c r="P142" s="60">
        <f>Table22457891011234567891011121314151617181920212223242526272832930313233[[#This Row],[PEMBULATAN]]*O142</f>
        <v>0</v>
      </c>
      <c r="Q142" s="124"/>
    </row>
    <row r="143" spans="1:17" ht="26.25" customHeight="1" x14ac:dyDescent="0.2">
      <c r="A143" s="13"/>
      <c r="B143" s="70"/>
      <c r="C143" s="68"/>
      <c r="D143" s="73"/>
      <c r="E143" s="12"/>
      <c r="F143" s="71"/>
      <c r="G143" s="12"/>
      <c r="H143" s="72"/>
      <c r="I143" s="15"/>
      <c r="J143" s="15"/>
      <c r="K143" s="15"/>
      <c r="L143" s="15"/>
      <c r="M143" s="76"/>
      <c r="N143" s="92"/>
      <c r="O143" s="59">
        <v>2530</v>
      </c>
      <c r="P143" s="60">
        <f>Table22457891011234567891011121314151617181920212223242526272832930313233[[#This Row],[PEMBULATAN]]*O143</f>
        <v>0</v>
      </c>
      <c r="Q143" s="124"/>
    </row>
    <row r="144" spans="1:17" ht="26.25" customHeight="1" x14ac:dyDescent="0.2">
      <c r="A144" s="13"/>
      <c r="B144" s="70"/>
      <c r="C144" s="68"/>
      <c r="D144" s="73"/>
      <c r="E144" s="12"/>
      <c r="F144" s="71"/>
      <c r="G144" s="12"/>
      <c r="H144" s="72"/>
      <c r="I144" s="15"/>
      <c r="J144" s="15"/>
      <c r="K144" s="15"/>
      <c r="L144" s="15"/>
      <c r="M144" s="76"/>
      <c r="N144" s="92"/>
      <c r="O144" s="59">
        <v>2530</v>
      </c>
      <c r="P144" s="60">
        <f>Table22457891011234567891011121314151617181920212223242526272832930313233[[#This Row],[PEMBULATAN]]*O144</f>
        <v>0</v>
      </c>
      <c r="Q144" s="124"/>
    </row>
    <row r="145" spans="1:17" ht="26.25" customHeight="1" x14ac:dyDescent="0.2">
      <c r="A145" s="13"/>
      <c r="B145" s="70"/>
      <c r="C145" s="68"/>
      <c r="D145" s="73"/>
      <c r="E145" s="12"/>
      <c r="F145" s="71"/>
      <c r="G145" s="12"/>
      <c r="H145" s="72"/>
      <c r="I145" s="15"/>
      <c r="J145" s="15"/>
      <c r="K145" s="15"/>
      <c r="L145" s="15"/>
      <c r="M145" s="76"/>
      <c r="N145" s="92"/>
      <c r="O145" s="59">
        <v>2530</v>
      </c>
      <c r="P145" s="60">
        <f>Table22457891011234567891011121314151617181920212223242526272832930313233[[#This Row],[PEMBULATAN]]*O145</f>
        <v>0</v>
      </c>
      <c r="Q145" s="124"/>
    </row>
    <row r="146" spans="1:17" ht="26.25" customHeight="1" x14ac:dyDescent="0.2">
      <c r="A146" s="13"/>
      <c r="B146" s="70"/>
      <c r="C146" s="68"/>
      <c r="D146" s="73"/>
      <c r="E146" s="12"/>
      <c r="F146" s="71"/>
      <c r="G146" s="12"/>
      <c r="H146" s="72"/>
      <c r="I146" s="15"/>
      <c r="J146" s="15"/>
      <c r="K146" s="15"/>
      <c r="L146" s="15"/>
      <c r="M146" s="76"/>
      <c r="N146" s="92"/>
      <c r="O146" s="59">
        <v>2530</v>
      </c>
      <c r="P146" s="60">
        <f>Table22457891011234567891011121314151617181920212223242526272832930313233[[#This Row],[PEMBULATAN]]*O146</f>
        <v>0</v>
      </c>
      <c r="Q146" s="124"/>
    </row>
    <row r="147" spans="1:17" ht="26.25" customHeight="1" x14ac:dyDescent="0.2">
      <c r="A147" s="13"/>
      <c r="B147" s="70"/>
      <c r="C147" s="68"/>
      <c r="D147" s="73"/>
      <c r="E147" s="12"/>
      <c r="F147" s="71"/>
      <c r="G147" s="12"/>
      <c r="H147" s="72"/>
      <c r="I147" s="15"/>
      <c r="J147" s="15"/>
      <c r="K147" s="15"/>
      <c r="L147" s="15"/>
      <c r="M147" s="76"/>
      <c r="N147" s="92"/>
      <c r="O147" s="59">
        <v>2530</v>
      </c>
      <c r="P147" s="60">
        <f>Table22457891011234567891011121314151617181920212223242526272832930313233[[#This Row],[PEMBULATAN]]*O147</f>
        <v>0</v>
      </c>
      <c r="Q147" s="124"/>
    </row>
    <row r="148" spans="1:17" ht="26.25" customHeight="1" x14ac:dyDescent="0.2">
      <c r="A148" s="13"/>
      <c r="B148" s="70"/>
      <c r="C148" s="68"/>
      <c r="D148" s="73"/>
      <c r="E148" s="12"/>
      <c r="F148" s="71"/>
      <c r="G148" s="12"/>
      <c r="H148" s="72"/>
      <c r="I148" s="15"/>
      <c r="J148" s="15"/>
      <c r="K148" s="15"/>
      <c r="L148" s="15"/>
      <c r="M148" s="76"/>
      <c r="N148" s="92"/>
      <c r="O148" s="59">
        <v>2530</v>
      </c>
      <c r="P148" s="60">
        <f>Table22457891011234567891011121314151617181920212223242526272832930313233[[#This Row],[PEMBULATAN]]*O148</f>
        <v>0</v>
      </c>
      <c r="Q148" s="124"/>
    </row>
    <row r="149" spans="1:17" ht="26.25" customHeight="1" x14ac:dyDescent="0.2">
      <c r="A149" s="13"/>
      <c r="B149" s="70"/>
      <c r="C149" s="68"/>
      <c r="D149" s="73"/>
      <c r="E149" s="12"/>
      <c r="F149" s="71"/>
      <c r="G149" s="12"/>
      <c r="H149" s="72"/>
      <c r="I149" s="15"/>
      <c r="J149" s="15"/>
      <c r="K149" s="15"/>
      <c r="L149" s="15"/>
      <c r="M149" s="76"/>
      <c r="N149" s="92"/>
      <c r="O149" s="59">
        <v>2530</v>
      </c>
      <c r="P149" s="60">
        <f>Table22457891011234567891011121314151617181920212223242526272832930313233[[#This Row],[PEMBULATAN]]*O149</f>
        <v>0</v>
      </c>
      <c r="Q149" s="124"/>
    </row>
    <row r="150" spans="1:17" ht="26.25" customHeight="1" x14ac:dyDescent="0.2">
      <c r="A150" s="13"/>
      <c r="B150" s="70"/>
      <c r="C150" s="68"/>
      <c r="D150" s="73"/>
      <c r="E150" s="12"/>
      <c r="F150" s="71"/>
      <c r="G150" s="12"/>
      <c r="H150" s="72"/>
      <c r="I150" s="15"/>
      <c r="J150" s="15"/>
      <c r="K150" s="15"/>
      <c r="L150" s="15"/>
      <c r="M150" s="76"/>
      <c r="N150" s="92"/>
      <c r="O150" s="59">
        <v>2530</v>
      </c>
      <c r="P150" s="60">
        <f>Table22457891011234567891011121314151617181920212223242526272832930313233[[#This Row],[PEMBULATAN]]*O150</f>
        <v>0</v>
      </c>
      <c r="Q150" s="124"/>
    </row>
    <row r="151" spans="1:17" ht="26.25" customHeight="1" x14ac:dyDescent="0.2">
      <c r="A151" s="13"/>
      <c r="B151" s="70"/>
      <c r="C151" s="68"/>
      <c r="D151" s="73"/>
      <c r="E151" s="12"/>
      <c r="F151" s="71"/>
      <c r="G151" s="12"/>
      <c r="H151" s="72"/>
      <c r="I151" s="15"/>
      <c r="J151" s="15"/>
      <c r="K151" s="15"/>
      <c r="L151" s="15"/>
      <c r="M151" s="76"/>
      <c r="N151" s="92"/>
      <c r="O151" s="59">
        <v>2530</v>
      </c>
      <c r="P151" s="60">
        <f>Table22457891011234567891011121314151617181920212223242526272832930313233[[#This Row],[PEMBULATAN]]*O151</f>
        <v>0</v>
      </c>
      <c r="Q151" s="124"/>
    </row>
    <row r="152" spans="1:17" ht="26.25" customHeight="1" x14ac:dyDescent="0.2">
      <c r="A152" s="13"/>
      <c r="B152" s="70"/>
      <c r="C152" s="68"/>
      <c r="D152" s="73"/>
      <c r="E152" s="12"/>
      <c r="F152" s="71"/>
      <c r="G152" s="12"/>
      <c r="H152" s="72"/>
      <c r="I152" s="15"/>
      <c r="J152" s="15"/>
      <c r="K152" s="15"/>
      <c r="L152" s="15"/>
      <c r="M152" s="76"/>
      <c r="N152" s="92"/>
      <c r="O152" s="59">
        <v>2530</v>
      </c>
      <c r="P152" s="60">
        <f>Table22457891011234567891011121314151617181920212223242526272832930313233[[#This Row],[PEMBULATAN]]*O152</f>
        <v>0</v>
      </c>
      <c r="Q152" s="124"/>
    </row>
    <row r="153" spans="1:17" ht="26.25" customHeight="1" x14ac:dyDescent="0.2">
      <c r="A153" s="13"/>
      <c r="B153" s="70"/>
      <c r="C153" s="68"/>
      <c r="D153" s="73"/>
      <c r="E153" s="12"/>
      <c r="F153" s="71"/>
      <c r="G153" s="12"/>
      <c r="H153" s="72"/>
      <c r="I153" s="15"/>
      <c r="J153" s="15"/>
      <c r="K153" s="15"/>
      <c r="L153" s="15"/>
      <c r="M153" s="76"/>
      <c r="N153" s="92"/>
      <c r="O153" s="59">
        <v>2530</v>
      </c>
      <c r="P153" s="60">
        <f>Table22457891011234567891011121314151617181920212223242526272832930313233[[#This Row],[PEMBULATAN]]*O153</f>
        <v>0</v>
      </c>
      <c r="Q153" s="124"/>
    </row>
    <row r="154" spans="1:17" ht="26.25" customHeight="1" x14ac:dyDescent="0.2">
      <c r="A154" s="13"/>
      <c r="B154" s="70"/>
      <c r="C154" s="68"/>
      <c r="D154" s="73"/>
      <c r="E154" s="12"/>
      <c r="F154" s="71"/>
      <c r="G154" s="12"/>
      <c r="H154" s="72"/>
      <c r="I154" s="15"/>
      <c r="J154" s="15"/>
      <c r="K154" s="15"/>
      <c r="L154" s="15"/>
      <c r="M154" s="76"/>
      <c r="N154" s="92"/>
      <c r="O154" s="59">
        <v>2530</v>
      </c>
      <c r="P154" s="60">
        <f>Table22457891011234567891011121314151617181920212223242526272832930313233[[#This Row],[PEMBULATAN]]*O154</f>
        <v>0</v>
      </c>
      <c r="Q154" s="124"/>
    </row>
    <row r="155" spans="1:17" ht="26.25" customHeight="1" x14ac:dyDescent="0.2">
      <c r="A155" s="13"/>
      <c r="B155" s="70"/>
      <c r="C155" s="68"/>
      <c r="D155" s="73"/>
      <c r="E155" s="12"/>
      <c r="F155" s="71"/>
      <c r="G155" s="12"/>
      <c r="H155" s="72"/>
      <c r="I155" s="15"/>
      <c r="J155" s="15"/>
      <c r="K155" s="15"/>
      <c r="L155" s="15"/>
      <c r="M155" s="76"/>
      <c r="N155" s="92"/>
      <c r="O155" s="59">
        <v>2530</v>
      </c>
      <c r="P155" s="60">
        <f>Table22457891011234567891011121314151617181920212223242526272832930313233[[#This Row],[PEMBULATAN]]*O155</f>
        <v>0</v>
      </c>
      <c r="Q155" s="124"/>
    </row>
    <row r="156" spans="1:17" ht="26.25" customHeight="1" x14ac:dyDescent="0.2">
      <c r="A156" s="13"/>
      <c r="B156" s="70"/>
      <c r="C156" s="68"/>
      <c r="D156" s="73"/>
      <c r="E156" s="12"/>
      <c r="F156" s="71"/>
      <c r="G156" s="12"/>
      <c r="H156" s="72"/>
      <c r="I156" s="15"/>
      <c r="J156" s="15"/>
      <c r="K156" s="15"/>
      <c r="L156" s="15"/>
      <c r="M156" s="76"/>
      <c r="N156" s="92"/>
      <c r="O156" s="59">
        <v>2530</v>
      </c>
      <c r="P156" s="60">
        <f>Table22457891011234567891011121314151617181920212223242526272832930313233[[#This Row],[PEMBULATAN]]*O156</f>
        <v>0</v>
      </c>
      <c r="Q156" s="124"/>
    </row>
    <row r="157" spans="1:17" ht="26.25" customHeight="1" x14ac:dyDescent="0.2">
      <c r="A157" s="13"/>
      <c r="B157" s="70"/>
      <c r="C157" s="68"/>
      <c r="D157" s="73"/>
      <c r="E157" s="12"/>
      <c r="F157" s="71"/>
      <c r="G157" s="12"/>
      <c r="H157" s="72"/>
      <c r="I157" s="15"/>
      <c r="J157" s="15"/>
      <c r="K157" s="15"/>
      <c r="L157" s="15"/>
      <c r="M157" s="76"/>
      <c r="N157" s="92"/>
      <c r="O157" s="59">
        <v>2530</v>
      </c>
      <c r="P157" s="60">
        <f>Table22457891011234567891011121314151617181920212223242526272832930313233[[#This Row],[PEMBULATAN]]*O157</f>
        <v>0</v>
      </c>
      <c r="Q157" s="124"/>
    </row>
    <row r="158" spans="1:17" ht="26.25" customHeight="1" x14ac:dyDescent="0.2">
      <c r="A158" s="13"/>
      <c r="B158" s="70"/>
      <c r="C158" s="68"/>
      <c r="D158" s="73"/>
      <c r="E158" s="12"/>
      <c r="F158" s="71"/>
      <c r="G158" s="12"/>
      <c r="H158" s="72"/>
      <c r="I158" s="15"/>
      <c r="J158" s="15"/>
      <c r="K158" s="15"/>
      <c r="L158" s="15"/>
      <c r="M158" s="76"/>
      <c r="N158" s="92"/>
      <c r="O158" s="59">
        <v>2530</v>
      </c>
      <c r="P158" s="60">
        <f>Table22457891011234567891011121314151617181920212223242526272832930313233[[#This Row],[PEMBULATAN]]*O158</f>
        <v>0</v>
      </c>
      <c r="Q158" s="124"/>
    </row>
    <row r="159" spans="1:17" ht="26.25" customHeight="1" x14ac:dyDescent="0.2">
      <c r="A159" s="13"/>
      <c r="B159" s="70"/>
      <c r="C159" s="68"/>
      <c r="D159" s="73"/>
      <c r="E159" s="12"/>
      <c r="F159" s="71"/>
      <c r="G159" s="12"/>
      <c r="H159" s="72"/>
      <c r="I159" s="15"/>
      <c r="J159" s="15"/>
      <c r="K159" s="15"/>
      <c r="L159" s="15"/>
      <c r="M159" s="76"/>
      <c r="N159" s="92"/>
      <c r="O159" s="59">
        <v>2530</v>
      </c>
      <c r="P159" s="60">
        <f>Table22457891011234567891011121314151617181920212223242526272832930313233[[#This Row],[PEMBULATAN]]*O159</f>
        <v>0</v>
      </c>
      <c r="Q159" s="124"/>
    </row>
    <row r="160" spans="1:17" ht="26.25" customHeight="1" x14ac:dyDescent="0.2">
      <c r="A160" s="13"/>
      <c r="B160" s="70"/>
      <c r="C160" s="68"/>
      <c r="D160" s="73"/>
      <c r="E160" s="12"/>
      <c r="F160" s="71"/>
      <c r="G160" s="12"/>
      <c r="H160" s="72"/>
      <c r="I160" s="15"/>
      <c r="J160" s="15"/>
      <c r="K160" s="15"/>
      <c r="L160" s="15"/>
      <c r="M160" s="76"/>
      <c r="N160" s="92"/>
      <c r="O160" s="59">
        <v>2530</v>
      </c>
      <c r="P160" s="60">
        <f>Table22457891011234567891011121314151617181920212223242526272832930313233[[#This Row],[PEMBULATAN]]*O160</f>
        <v>0</v>
      </c>
      <c r="Q160" s="124"/>
    </row>
    <row r="161" spans="1:17" ht="26.25" customHeight="1" x14ac:dyDescent="0.2">
      <c r="A161" s="13"/>
      <c r="B161" s="70"/>
      <c r="C161" s="68"/>
      <c r="D161" s="73"/>
      <c r="E161" s="12"/>
      <c r="F161" s="71"/>
      <c r="G161" s="12"/>
      <c r="H161" s="72"/>
      <c r="I161" s="15"/>
      <c r="J161" s="15"/>
      <c r="K161" s="15"/>
      <c r="L161" s="15"/>
      <c r="M161" s="76"/>
      <c r="N161" s="92"/>
      <c r="O161" s="59">
        <v>2530</v>
      </c>
      <c r="P161" s="60">
        <f>Table22457891011234567891011121314151617181920212223242526272832930313233[[#This Row],[PEMBULATAN]]*O161</f>
        <v>0</v>
      </c>
      <c r="Q161" s="124"/>
    </row>
    <row r="162" spans="1:17" ht="26.25" customHeight="1" x14ac:dyDescent="0.2">
      <c r="A162" s="13"/>
      <c r="B162" s="70"/>
      <c r="C162" s="68"/>
      <c r="D162" s="73"/>
      <c r="E162" s="12"/>
      <c r="F162" s="71"/>
      <c r="G162" s="12"/>
      <c r="H162" s="72"/>
      <c r="I162" s="15"/>
      <c r="J162" s="15"/>
      <c r="K162" s="15"/>
      <c r="L162" s="15"/>
      <c r="M162" s="76"/>
      <c r="N162" s="92"/>
      <c r="O162" s="59">
        <v>2530</v>
      </c>
      <c r="P162" s="60">
        <f>Table22457891011234567891011121314151617181920212223242526272832930313233[[#This Row],[PEMBULATAN]]*O162</f>
        <v>0</v>
      </c>
      <c r="Q162" s="124"/>
    </row>
    <row r="163" spans="1:17" ht="26.25" customHeight="1" x14ac:dyDescent="0.2">
      <c r="A163" s="13"/>
      <c r="B163" s="70"/>
      <c r="C163" s="68"/>
      <c r="D163" s="73"/>
      <c r="E163" s="12"/>
      <c r="F163" s="71"/>
      <c r="G163" s="12"/>
      <c r="H163" s="72"/>
      <c r="I163" s="15"/>
      <c r="J163" s="15"/>
      <c r="K163" s="15"/>
      <c r="L163" s="15"/>
      <c r="M163" s="76"/>
      <c r="N163" s="92"/>
      <c r="O163" s="59">
        <v>2530</v>
      </c>
      <c r="P163" s="60">
        <f>Table22457891011234567891011121314151617181920212223242526272832930313233[[#This Row],[PEMBULATAN]]*O163</f>
        <v>0</v>
      </c>
      <c r="Q163" s="124"/>
    </row>
    <row r="164" spans="1:17" ht="26.25" customHeight="1" x14ac:dyDescent="0.2">
      <c r="A164" s="13"/>
      <c r="B164" s="70"/>
      <c r="C164" s="68"/>
      <c r="D164" s="73"/>
      <c r="E164" s="12"/>
      <c r="F164" s="71"/>
      <c r="G164" s="12"/>
      <c r="H164" s="72"/>
      <c r="I164" s="15"/>
      <c r="J164" s="15"/>
      <c r="K164" s="15"/>
      <c r="L164" s="15"/>
      <c r="M164" s="76"/>
      <c r="N164" s="92"/>
      <c r="O164" s="59">
        <v>2530</v>
      </c>
      <c r="P164" s="60">
        <f>Table22457891011234567891011121314151617181920212223242526272832930313233[[#This Row],[PEMBULATAN]]*O164</f>
        <v>0</v>
      </c>
      <c r="Q164" s="124"/>
    </row>
    <row r="165" spans="1:17" ht="26.25" customHeight="1" x14ac:dyDescent="0.2">
      <c r="A165" s="13"/>
      <c r="B165" s="70"/>
      <c r="C165" s="68"/>
      <c r="D165" s="73"/>
      <c r="E165" s="12"/>
      <c r="F165" s="71"/>
      <c r="G165" s="12"/>
      <c r="H165" s="72"/>
      <c r="I165" s="15"/>
      <c r="J165" s="15"/>
      <c r="K165" s="15"/>
      <c r="L165" s="15"/>
      <c r="M165" s="76"/>
      <c r="N165" s="92"/>
      <c r="O165" s="59">
        <v>2530</v>
      </c>
      <c r="P165" s="60">
        <f>Table22457891011234567891011121314151617181920212223242526272832930313233[[#This Row],[PEMBULATAN]]*O165</f>
        <v>0</v>
      </c>
      <c r="Q165" s="124"/>
    </row>
    <row r="166" spans="1:17" ht="26.25" customHeight="1" x14ac:dyDescent="0.2">
      <c r="A166" s="13"/>
      <c r="B166" s="70"/>
      <c r="C166" s="68"/>
      <c r="D166" s="73"/>
      <c r="E166" s="12"/>
      <c r="F166" s="71"/>
      <c r="G166" s="12"/>
      <c r="H166" s="72"/>
      <c r="I166" s="15"/>
      <c r="J166" s="15"/>
      <c r="K166" s="15"/>
      <c r="L166" s="15"/>
      <c r="M166" s="76"/>
      <c r="N166" s="92"/>
      <c r="O166" s="59">
        <v>2530</v>
      </c>
      <c r="P166" s="60">
        <f>Table22457891011234567891011121314151617181920212223242526272832930313233[[#This Row],[PEMBULATAN]]*O166</f>
        <v>0</v>
      </c>
      <c r="Q166" s="124"/>
    </row>
    <row r="167" spans="1:17" ht="26.25" customHeight="1" x14ac:dyDescent="0.2">
      <c r="A167" s="13"/>
      <c r="B167" s="70"/>
      <c r="C167" s="68"/>
      <c r="D167" s="73"/>
      <c r="E167" s="12"/>
      <c r="F167" s="71"/>
      <c r="G167" s="12"/>
      <c r="H167" s="72"/>
      <c r="I167" s="15"/>
      <c r="J167" s="15"/>
      <c r="K167" s="15"/>
      <c r="L167" s="15"/>
      <c r="M167" s="76"/>
      <c r="N167" s="92"/>
      <c r="O167" s="59">
        <v>2530</v>
      </c>
      <c r="P167" s="60">
        <f>Table22457891011234567891011121314151617181920212223242526272832930313233[[#This Row],[PEMBULATAN]]*O167</f>
        <v>0</v>
      </c>
      <c r="Q167" s="124"/>
    </row>
    <row r="168" spans="1:17" ht="26.25" customHeight="1" x14ac:dyDescent="0.2">
      <c r="A168" s="13"/>
      <c r="B168" s="70"/>
      <c r="C168" s="68"/>
      <c r="D168" s="73"/>
      <c r="E168" s="12"/>
      <c r="F168" s="71"/>
      <c r="G168" s="12"/>
      <c r="H168" s="72"/>
      <c r="I168" s="15"/>
      <c r="J168" s="15"/>
      <c r="K168" s="15"/>
      <c r="L168" s="15"/>
      <c r="M168" s="76"/>
      <c r="N168" s="92"/>
      <c r="O168" s="59">
        <v>2530</v>
      </c>
      <c r="P168" s="60">
        <f>Table22457891011234567891011121314151617181920212223242526272832930313233[[#This Row],[PEMBULATAN]]*O168</f>
        <v>0</v>
      </c>
      <c r="Q168" s="124"/>
    </row>
    <row r="169" spans="1:17" ht="26.25" customHeight="1" x14ac:dyDescent="0.2">
      <c r="A169" s="13"/>
      <c r="B169" s="70"/>
      <c r="C169" s="68"/>
      <c r="D169" s="73"/>
      <c r="E169" s="12"/>
      <c r="F169" s="71"/>
      <c r="G169" s="12"/>
      <c r="H169" s="72"/>
      <c r="I169" s="15"/>
      <c r="J169" s="15"/>
      <c r="K169" s="15"/>
      <c r="L169" s="15"/>
      <c r="M169" s="76"/>
      <c r="N169" s="92"/>
      <c r="O169" s="59">
        <v>2530</v>
      </c>
      <c r="P169" s="60">
        <f>Table22457891011234567891011121314151617181920212223242526272832930313233[[#This Row],[PEMBULATAN]]*O169</f>
        <v>0</v>
      </c>
      <c r="Q169" s="124"/>
    </row>
    <row r="170" spans="1:17" ht="26.25" customHeight="1" x14ac:dyDescent="0.2">
      <c r="A170" s="13"/>
      <c r="B170" s="70"/>
      <c r="C170" s="68"/>
      <c r="D170" s="73"/>
      <c r="E170" s="12"/>
      <c r="F170" s="71"/>
      <c r="G170" s="12"/>
      <c r="H170" s="72"/>
      <c r="I170" s="15"/>
      <c r="J170" s="15"/>
      <c r="K170" s="15"/>
      <c r="L170" s="15"/>
      <c r="M170" s="76"/>
      <c r="N170" s="92"/>
      <c r="O170" s="59">
        <v>2530</v>
      </c>
      <c r="P170" s="60">
        <f>Table22457891011234567891011121314151617181920212223242526272832930313233[[#This Row],[PEMBULATAN]]*O170</f>
        <v>0</v>
      </c>
      <c r="Q170" s="124"/>
    </row>
    <row r="171" spans="1:17" ht="26.25" customHeight="1" x14ac:dyDescent="0.2">
      <c r="A171" s="13"/>
      <c r="B171" s="70"/>
      <c r="C171" s="68"/>
      <c r="D171" s="73"/>
      <c r="E171" s="12"/>
      <c r="F171" s="71"/>
      <c r="G171" s="12"/>
      <c r="H171" s="72"/>
      <c r="I171" s="15"/>
      <c r="J171" s="15"/>
      <c r="K171" s="15"/>
      <c r="L171" s="15"/>
      <c r="M171" s="76"/>
      <c r="N171" s="92"/>
      <c r="O171" s="59">
        <v>2530</v>
      </c>
      <c r="P171" s="60">
        <f>Table22457891011234567891011121314151617181920212223242526272832930313233[[#This Row],[PEMBULATAN]]*O171</f>
        <v>0</v>
      </c>
      <c r="Q171" s="124"/>
    </row>
    <row r="172" spans="1:17" ht="26.25" customHeight="1" x14ac:dyDescent="0.2">
      <c r="A172" s="13"/>
      <c r="B172" s="70"/>
      <c r="C172" s="68"/>
      <c r="D172" s="73"/>
      <c r="E172" s="12"/>
      <c r="F172" s="71"/>
      <c r="G172" s="12"/>
      <c r="H172" s="72"/>
      <c r="I172" s="15"/>
      <c r="J172" s="15"/>
      <c r="K172" s="15"/>
      <c r="L172" s="15"/>
      <c r="M172" s="76"/>
      <c r="N172" s="92"/>
      <c r="O172" s="59">
        <v>2530</v>
      </c>
      <c r="P172" s="60">
        <f>Table22457891011234567891011121314151617181920212223242526272832930313233[[#This Row],[PEMBULATAN]]*O172</f>
        <v>0</v>
      </c>
      <c r="Q172" s="124"/>
    </row>
    <row r="173" spans="1:17" ht="26.25" customHeight="1" x14ac:dyDescent="0.2">
      <c r="A173" s="13"/>
      <c r="B173" s="70"/>
      <c r="C173" s="68"/>
      <c r="D173" s="73"/>
      <c r="E173" s="12"/>
      <c r="F173" s="71"/>
      <c r="G173" s="12"/>
      <c r="H173" s="72"/>
      <c r="I173" s="15"/>
      <c r="J173" s="15"/>
      <c r="K173" s="15"/>
      <c r="L173" s="15"/>
      <c r="M173" s="76"/>
      <c r="N173" s="92"/>
      <c r="O173" s="59">
        <v>2530</v>
      </c>
      <c r="P173" s="60">
        <f>Table22457891011234567891011121314151617181920212223242526272832930313233[[#This Row],[PEMBULATAN]]*O173</f>
        <v>0</v>
      </c>
      <c r="Q173" s="124"/>
    </row>
    <row r="174" spans="1:17" ht="26.25" customHeight="1" x14ac:dyDescent="0.2">
      <c r="A174" s="13"/>
      <c r="B174" s="70"/>
      <c r="C174" s="68"/>
      <c r="D174" s="73"/>
      <c r="E174" s="12"/>
      <c r="F174" s="71"/>
      <c r="G174" s="12"/>
      <c r="H174" s="72"/>
      <c r="I174" s="15"/>
      <c r="J174" s="15"/>
      <c r="K174" s="15"/>
      <c r="L174" s="15"/>
      <c r="M174" s="76"/>
      <c r="N174" s="92"/>
      <c r="O174" s="59">
        <v>2530</v>
      </c>
      <c r="P174" s="60">
        <f>Table22457891011234567891011121314151617181920212223242526272832930313233[[#This Row],[PEMBULATAN]]*O174</f>
        <v>0</v>
      </c>
      <c r="Q174" s="124"/>
    </row>
    <row r="175" spans="1:17" ht="26.25" customHeight="1" x14ac:dyDescent="0.2">
      <c r="A175" s="13"/>
      <c r="B175" s="70"/>
      <c r="C175" s="68"/>
      <c r="D175" s="73"/>
      <c r="E175" s="12"/>
      <c r="F175" s="71"/>
      <c r="G175" s="12"/>
      <c r="H175" s="72"/>
      <c r="I175" s="15"/>
      <c r="J175" s="15"/>
      <c r="K175" s="15"/>
      <c r="L175" s="15"/>
      <c r="M175" s="76"/>
      <c r="N175" s="92"/>
      <c r="O175" s="59">
        <v>2530</v>
      </c>
      <c r="P175" s="60">
        <f>Table22457891011234567891011121314151617181920212223242526272832930313233[[#This Row],[PEMBULATAN]]*O175</f>
        <v>0</v>
      </c>
      <c r="Q175" s="124"/>
    </row>
    <row r="176" spans="1:17" ht="26.25" customHeight="1" x14ac:dyDescent="0.2">
      <c r="A176" s="13"/>
      <c r="B176" s="70"/>
      <c r="C176" s="68"/>
      <c r="D176" s="73"/>
      <c r="E176" s="12"/>
      <c r="F176" s="71"/>
      <c r="G176" s="12"/>
      <c r="H176" s="72"/>
      <c r="I176" s="15"/>
      <c r="J176" s="15"/>
      <c r="K176" s="15"/>
      <c r="L176" s="15"/>
      <c r="M176" s="76"/>
      <c r="N176" s="92"/>
      <c r="O176" s="59">
        <v>2530</v>
      </c>
      <c r="P176" s="60">
        <f>Table22457891011234567891011121314151617181920212223242526272832930313233[[#This Row],[PEMBULATAN]]*O176</f>
        <v>0</v>
      </c>
      <c r="Q176" s="124"/>
    </row>
    <row r="177" spans="1:17" ht="26.25" customHeight="1" x14ac:dyDescent="0.2">
      <c r="A177" s="13"/>
      <c r="B177" s="70"/>
      <c r="C177" s="68"/>
      <c r="D177" s="73"/>
      <c r="E177" s="12"/>
      <c r="F177" s="71"/>
      <c r="G177" s="12"/>
      <c r="H177" s="72"/>
      <c r="I177" s="15"/>
      <c r="J177" s="15"/>
      <c r="K177" s="15"/>
      <c r="L177" s="15"/>
      <c r="M177" s="76"/>
      <c r="N177" s="92"/>
      <c r="O177" s="59">
        <v>2530</v>
      </c>
      <c r="P177" s="60">
        <f>Table22457891011234567891011121314151617181920212223242526272832930313233[[#This Row],[PEMBULATAN]]*O177</f>
        <v>0</v>
      </c>
      <c r="Q177" s="124"/>
    </row>
    <row r="178" spans="1:17" ht="26.25" customHeight="1" x14ac:dyDescent="0.2">
      <c r="A178" s="13"/>
      <c r="B178" s="70"/>
      <c r="C178" s="68"/>
      <c r="D178" s="73"/>
      <c r="E178" s="12"/>
      <c r="F178" s="71"/>
      <c r="G178" s="12"/>
      <c r="H178" s="72"/>
      <c r="I178" s="15"/>
      <c r="J178" s="15"/>
      <c r="K178" s="15"/>
      <c r="L178" s="15"/>
      <c r="M178" s="76"/>
      <c r="N178" s="92"/>
      <c r="O178" s="59">
        <v>2530</v>
      </c>
      <c r="P178" s="60">
        <f>Table22457891011234567891011121314151617181920212223242526272832930313233[[#This Row],[PEMBULATAN]]*O178</f>
        <v>0</v>
      </c>
      <c r="Q178" s="124"/>
    </row>
    <row r="179" spans="1:17" ht="26.25" customHeight="1" x14ac:dyDescent="0.2">
      <c r="A179" s="13"/>
      <c r="B179" s="70"/>
      <c r="C179" s="68"/>
      <c r="D179" s="73"/>
      <c r="E179" s="12"/>
      <c r="F179" s="71"/>
      <c r="G179" s="12"/>
      <c r="H179" s="72"/>
      <c r="I179" s="15"/>
      <c r="J179" s="15"/>
      <c r="K179" s="15"/>
      <c r="L179" s="15"/>
      <c r="M179" s="76"/>
      <c r="N179" s="92"/>
      <c r="O179" s="59">
        <v>2530</v>
      </c>
      <c r="P179" s="60">
        <f>Table22457891011234567891011121314151617181920212223242526272832930313233[[#This Row],[PEMBULATAN]]*O179</f>
        <v>0</v>
      </c>
      <c r="Q179" s="124"/>
    </row>
    <row r="180" spans="1:17" ht="26.25" customHeight="1" x14ac:dyDescent="0.2">
      <c r="A180" s="13"/>
      <c r="B180" s="70"/>
      <c r="C180" s="68"/>
      <c r="D180" s="73"/>
      <c r="E180" s="12"/>
      <c r="F180" s="71"/>
      <c r="G180" s="12"/>
      <c r="H180" s="72"/>
      <c r="I180" s="15"/>
      <c r="J180" s="15"/>
      <c r="K180" s="15"/>
      <c r="L180" s="15"/>
      <c r="M180" s="76"/>
      <c r="N180" s="92"/>
      <c r="O180" s="59">
        <v>2530</v>
      </c>
      <c r="P180" s="60">
        <f>Table22457891011234567891011121314151617181920212223242526272832930313233[[#This Row],[PEMBULATAN]]*O180</f>
        <v>0</v>
      </c>
      <c r="Q180" s="124"/>
    </row>
    <row r="181" spans="1:17" ht="26.25" customHeight="1" x14ac:dyDescent="0.2">
      <c r="A181" s="13"/>
      <c r="B181" s="70"/>
      <c r="C181" s="68"/>
      <c r="D181" s="73"/>
      <c r="E181" s="12"/>
      <c r="F181" s="71"/>
      <c r="G181" s="12"/>
      <c r="H181" s="72"/>
      <c r="I181" s="15"/>
      <c r="J181" s="15"/>
      <c r="K181" s="15"/>
      <c r="L181" s="15"/>
      <c r="M181" s="76"/>
      <c r="N181" s="92"/>
      <c r="O181" s="59">
        <v>2530</v>
      </c>
      <c r="P181" s="60">
        <f>Table22457891011234567891011121314151617181920212223242526272832930313233[[#This Row],[PEMBULATAN]]*O181</f>
        <v>0</v>
      </c>
      <c r="Q181" s="124"/>
    </row>
    <row r="182" spans="1:17" ht="26.25" customHeight="1" x14ac:dyDescent="0.2">
      <c r="A182" s="13"/>
      <c r="B182" s="70"/>
      <c r="C182" s="68"/>
      <c r="D182" s="73"/>
      <c r="E182" s="12"/>
      <c r="F182" s="71"/>
      <c r="G182" s="12"/>
      <c r="H182" s="72"/>
      <c r="I182" s="15"/>
      <c r="J182" s="15"/>
      <c r="K182" s="15"/>
      <c r="L182" s="15"/>
      <c r="M182" s="76"/>
      <c r="N182" s="92"/>
      <c r="O182" s="59">
        <v>2530</v>
      </c>
      <c r="P182" s="60">
        <f>Table22457891011234567891011121314151617181920212223242526272832930313233[[#This Row],[PEMBULATAN]]*O182</f>
        <v>0</v>
      </c>
      <c r="Q182" s="124"/>
    </row>
    <row r="183" spans="1:17" ht="26.25" customHeight="1" x14ac:dyDescent="0.2">
      <c r="A183" s="13"/>
      <c r="B183" s="70"/>
      <c r="C183" s="68"/>
      <c r="D183" s="73"/>
      <c r="E183" s="12"/>
      <c r="F183" s="71"/>
      <c r="G183" s="12"/>
      <c r="H183" s="72"/>
      <c r="I183" s="15"/>
      <c r="J183" s="15"/>
      <c r="K183" s="15"/>
      <c r="L183" s="15"/>
      <c r="M183" s="76"/>
      <c r="N183" s="92"/>
      <c r="O183" s="59">
        <v>2530</v>
      </c>
      <c r="P183" s="60">
        <f>Table22457891011234567891011121314151617181920212223242526272832930313233[[#This Row],[PEMBULATAN]]*O183</f>
        <v>0</v>
      </c>
      <c r="Q183" s="124"/>
    </row>
    <row r="184" spans="1:17" ht="26.25" customHeight="1" x14ac:dyDescent="0.2">
      <c r="A184" s="13"/>
      <c r="B184" s="70"/>
      <c r="C184" s="68"/>
      <c r="D184" s="73"/>
      <c r="E184" s="12"/>
      <c r="F184" s="71"/>
      <c r="G184" s="12"/>
      <c r="H184" s="72"/>
      <c r="I184" s="15"/>
      <c r="J184" s="15"/>
      <c r="K184" s="15"/>
      <c r="L184" s="15"/>
      <c r="M184" s="76"/>
      <c r="N184" s="92"/>
      <c r="O184" s="59">
        <v>2530</v>
      </c>
      <c r="P184" s="60">
        <f>Table22457891011234567891011121314151617181920212223242526272832930313233[[#This Row],[PEMBULATAN]]*O184</f>
        <v>0</v>
      </c>
      <c r="Q184" s="124"/>
    </row>
    <row r="185" spans="1:17" ht="26.25" customHeight="1" x14ac:dyDescent="0.2">
      <c r="A185" s="13"/>
      <c r="B185" s="70"/>
      <c r="C185" s="68"/>
      <c r="D185" s="73"/>
      <c r="E185" s="12"/>
      <c r="F185" s="71"/>
      <c r="G185" s="12"/>
      <c r="H185" s="72"/>
      <c r="I185" s="15"/>
      <c r="J185" s="15"/>
      <c r="K185" s="15"/>
      <c r="L185" s="15"/>
      <c r="M185" s="76"/>
      <c r="N185" s="92"/>
      <c r="O185" s="59">
        <v>2530</v>
      </c>
      <c r="P185" s="60">
        <f>Table22457891011234567891011121314151617181920212223242526272832930313233[[#This Row],[PEMBULATAN]]*O185</f>
        <v>0</v>
      </c>
      <c r="Q185" s="124"/>
    </row>
    <row r="186" spans="1:17" ht="26.25" customHeight="1" x14ac:dyDescent="0.2">
      <c r="A186" s="13"/>
      <c r="B186" s="70"/>
      <c r="C186" s="68"/>
      <c r="D186" s="73"/>
      <c r="E186" s="12"/>
      <c r="F186" s="71"/>
      <c r="G186" s="12"/>
      <c r="H186" s="72"/>
      <c r="I186" s="15"/>
      <c r="J186" s="15"/>
      <c r="K186" s="15"/>
      <c r="L186" s="15"/>
      <c r="M186" s="76"/>
      <c r="N186" s="92"/>
      <c r="O186" s="59">
        <v>2530</v>
      </c>
      <c r="P186" s="60">
        <f>Table22457891011234567891011121314151617181920212223242526272832930313233[[#This Row],[PEMBULATAN]]*O186</f>
        <v>0</v>
      </c>
      <c r="Q186" s="124"/>
    </row>
    <row r="187" spans="1:17" ht="26.25" customHeight="1" x14ac:dyDescent="0.2">
      <c r="A187" s="13"/>
      <c r="B187" s="70"/>
      <c r="C187" s="68"/>
      <c r="D187" s="73"/>
      <c r="E187" s="12"/>
      <c r="F187" s="71"/>
      <c r="G187" s="12"/>
      <c r="H187" s="72"/>
      <c r="I187" s="15"/>
      <c r="J187" s="15"/>
      <c r="K187" s="15"/>
      <c r="L187" s="15"/>
      <c r="M187" s="76"/>
      <c r="N187" s="92"/>
      <c r="O187" s="59">
        <v>2530</v>
      </c>
      <c r="P187" s="60">
        <f>Table22457891011234567891011121314151617181920212223242526272832930313233[[#This Row],[PEMBULATAN]]*O187</f>
        <v>0</v>
      </c>
      <c r="Q187" s="124"/>
    </row>
    <row r="188" spans="1:17" ht="26.25" customHeight="1" x14ac:dyDescent="0.2">
      <c r="A188" s="13"/>
      <c r="B188" s="70"/>
      <c r="C188" s="68"/>
      <c r="D188" s="73"/>
      <c r="E188" s="12"/>
      <c r="F188" s="71"/>
      <c r="G188" s="12"/>
      <c r="H188" s="72"/>
      <c r="I188" s="15"/>
      <c r="J188" s="15"/>
      <c r="K188" s="15"/>
      <c r="L188" s="15"/>
      <c r="M188" s="76"/>
      <c r="N188" s="92"/>
      <c r="O188" s="59">
        <v>2530</v>
      </c>
      <c r="P188" s="60">
        <f>Table22457891011234567891011121314151617181920212223242526272832930313233[[#This Row],[PEMBULATAN]]*O188</f>
        <v>0</v>
      </c>
      <c r="Q188" s="124"/>
    </row>
    <row r="189" spans="1:17" ht="26.25" customHeight="1" x14ac:dyDescent="0.2">
      <c r="A189" s="13"/>
      <c r="B189" s="70"/>
      <c r="C189" s="68"/>
      <c r="D189" s="73"/>
      <c r="E189" s="12"/>
      <c r="F189" s="71"/>
      <c r="G189" s="12"/>
      <c r="H189" s="72"/>
      <c r="I189" s="15"/>
      <c r="J189" s="15"/>
      <c r="K189" s="15"/>
      <c r="L189" s="15"/>
      <c r="M189" s="76"/>
      <c r="N189" s="92"/>
      <c r="O189" s="59">
        <v>2530</v>
      </c>
      <c r="P189" s="60">
        <f>Table22457891011234567891011121314151617181920212223242526272832930313233[[#This Row],[PEMBULATAN]]*O189</f>
        <v>0</v>
      </c>
      <c r="Q189" s="124"/>
    </row>
    <row r="190" spans="1:17" ht="26.25" customHeight="1" x14ac:dyDescent="0.2">
      <c r="A190" s="13"/>
      <c r="B190" s="70"/>
      <c r="C190" s="68"/>
      <c r="D190" s="73"/>
      <c r="E190" s="12"/>
      <c r="F190" s="71"/>
      <c r="G190" s="12"/>
      <c r="H190" s="72"/>
      <c r="I190" s="15"/>
      <c r="J190" s="15"/>
      <c r="K190" s="15"/>
      <c r="L190" s="15"/>
      <c r="M190" s="76"/>
      <c r="N190" s="92"/>
      <c r="O190" s="59">
        <v>2530</v>
      </c>
      <c r="P190" s="60">
        <f>Table22457891011234567891011121314151617181920212223242526272832930313233[[#This Row],[PEMBULATAN]]*O190</f>
        <v>0</v>
      </c>
      <c r="Q190" s="124"/>
    </row>
    <row r="191" spans="1:17" ht="26.25" customHeight="1" x14ac:dyDescent="0.2">
      <c r="A191" s="13"/>
      <c r="B191" s="70"/>
      <c r="C191" s="68"/>
      <c r="D191" s="73"/>
      <c r="E191" s="12"/>
      <c r="F191" s="71"/>
      <c r="G191" s="12"/>
      <c r="H191" s="72"/>
      <c r="I191" s="15"/>
      <c r="J191" s="15"/>
      <c r="K191" s="15"/>
      <c r="L191" s="15"/>
      <c r="M191" s="76"/>
      <c r="N191" s="92"/>
      <c r="O191" s="59">
        <v>2530</v>
      </c>
      <c r="P191" s="60">
        <f>Table22457891011234567891011121314151617181920212223242526272832930313233[[#This Row],[PEMBULATAN]]*O191</f>
        <v>0</v>
      </c>
      <c r="Q191" s="124"/>
    </row>
    <row r="192" spans="1:17" ht="26.25" customHeight="1" x14ac:dyDescent="0.2">
      <c r="A192" s="13"/>
      <c r="B192" s="70"/>
      <c r="C192" s="68"/>
      <c r="D192" s="73"/>
      <c r="E192" s="12"/>
      <c r="F192" s="71"/>
      <c r="G192" s="12"/>
      <c r="H192" s="72"/>
      <c r="I192" s="15"/>
      <c r="J192" s="15"/>
      <c r="K192" s="15"/>
      <c r="L192" s="15"/>
      <c r="M192" s="76"/>
      <c r="N192" s="92"/>
      <c r="O192" s="59">
        <v>2530</v>
      </c>
      <c r="P192" s="60">
        <f>Table22457891011234567891011121314151617181920212223242526272832930313233[[#This Row],[PEMBULATAN]]*O192</f>
        <v>0</v>
      </c>
      <c r="Q192" s="124"/>
    </row>
    <row r="193" spans="1:17" ht="26.25" customHeight="1" x14ac:dyDescent="0.2">
      <c r="A193" s="13"/>
      <c r="B193" s="70"/>
      <c r="C193" s="68"/>
      <c r="D193" s="73"/>
      <c r="E193" s="12"/>
      <c r="F193" s="71"/>
      <c r="G193" s="12"/>
      <c r="H193" s="72"/>
      <c r="I193" s="15"/>
      <c r="J193" s="15"/>
      <c r="K193" s="15"/>
      <c r="L193" s="15"/>
      <c r="M193" s="76"/>
      <c r="N193" s="92"/>
      <c r="O193" s="59">
        <v>2530</v>
      </c>
      <c r="P193" s="60">
        <f>Table22457891011234567891011121314151617181920212223242526272832930313233[[#This Row],[PEMBULATAN]]*O193</f>
        <v>0</v>
      </c>
      <c r="Q193" s="124"/>
    </row>
    <row r="194" spans="1:17" ht="26.25" customHeight="1" x14ac:dyDescent="0.2">
      <c r="A194" s="13"/>
      <c r="B194" s="70"/>
      <c r="C194" s="68"/>
      <c r="D194" s="73"/>
      <c r="E194" s="12"/>
      <c r="F194" s="71"/>
      <c r="G194" s="12"/>
      <c r="H194" s="72"/>
      <c r="I194" s="15"/>
      <c r="J194" s="15"/>
      <c r="K194" s="15"/>
      <c r="L194" s="15"/>
      <c r="M194" s="76"/>
      <c r="N194" s="92"/>
      <c r="O194" s="59">
        <v>2530</v>
      </c>
      <c r="P194" s="60">
        <f>Table22457891011234567891011121314151617181920212223242526272832930313233[[#This Row],[PEMBULATAN]]*O194</f>
        <v>0</v>
      </c>
      <c r="Q194" s="124"/>
    </row>
    <row r="195" spans="1:17" ht="26.25" customHeight="1" x14ac:dyDescent="0.2">
      <c r="A195" s="13"/>
      <c r="B195" s="70"/>
      <c r="C195" s="68"/>
      <c r="D195" s="73"/>
      <c r="E195" s="12"/>
      <c r="F195" s="71"/>
      <c r="G195" s="12"/>
      <c r="H195" s="72"/>
      <c r="I195" s="15"/>
      <c r="J195" s="15"/>
      <c r="K195" s="15"/>
      <c r="L195" s="15"/>
      <c r="M195" s="76"/>
      <c r="N195" s="92"/>
      <c r="O195" s="59">
        <v>2530</v>
      </c>
      <c r="P195" s="60">
        <f>Table22457891011234567891011121314151617181920212223242526272832930313233[[#This Row],[PEMBULATAN]]*O195</f>
        <v>0</v>
      </c>
      <c r="Q195" s="124"/>
    </row>
    <row r="196" spans="1:17" ht="26.25" customHeight="1" x14ac:dyDescent="0.2">
      <c r="A196" s="13"/>
      <c r="B196" s="70"/>
      <c r="C196" s="68"/>
      <c r="D196" s="73"/>
      <c r="E196" s="12"/>
      <c r="F196" s="71"/>
      <c r="G196" s="12"/>
      <c r="H196" s="72"/>
      <c r="I196" s="15"/>
      <c r="J196" s="15"/>
      <c r="K196" s="15"/>
      <c r="L196" s="15"/>
      <c r="M196" s="76"/>
      <c r="N196" s="92"/>
      <c r="O196" s="59">
        <v>2530</v>
      </c>
      <c r="P196" s="60">
        <f>Table22457891011234567891011121314151617181920212223242526272832930313233[[#This Row],[PEMBULATAN]]*O196</f>
        <v>0</v>
      </c>
      <c r="Q196" s="124"/>
    </row>
    <row r="197" spans="1:17" ht="26.25" customHeight="1" x14ac:dyDescent="0.2">
      <c r="A197" s="13"/>
      <c r="B197" s="70"/>
      <c r="C197" s="68"/>
      <c r="D197" s="73"/>
      <c r="E197" s="12"/>
      <c r="F197" s="71"/>
      <c r="G197" s="12"/>
      <c r="H197" s="72"/>
      <c r="I197" s="15"/>
      <c r="J197" s="15"/>
      <c r="K197" s="15"/>
      <c r="L197" s="15"/>
      <c r="M197" s="76"/>
      <c r="N197" s="92"/>
      <c r="O197" s="59">
        <v>2530</v>
      </c>
      <c r="P197" s="60">
        <f>Table22457891011234567891011121314151617181920212223242526272832930313233[[#This Row],[PEMBULATAN]]*O197</f>
        <v>0</v>
      </c>
      <c r="Q197" s="124"/>
    </row>
    <row r="198" spans="1:17" ht="26.25" customHeight="1" x14ac:dyDescent="0.2">
      <c r="A198" s="13"/>
      <c r="B198" s="70"/>
      <c r="C198" s="68"/>
      <c r="D198" s="73"/>
      <c r="E198" s="12"/>
      <c r="F198" s="71"/>
      <c r="G198" s="12"/>
      <c r="H198" s="72"/>
      <c r="I198" s="15"/>
      <c r="J198" s="15"/>
      <c r="K198" s="15"/>
      <c r="L198" s="15"/>
      <c r="M198" s="76"/>
      <c r="N198" s="92"/>
      <c r="O198" s="59">
        <v>2530</v>
      </c>
      <c r="P198" s="60">
        <f>Table22457891011234567891011121314151617181920212223242526272832930313233[[#This Row],[PEMBULATAN]]*O198</f>
        <v>0</v>
      </c>
      <c r="Q198" s="124"/>
    </row>
    <row r="199" spans="1:17" ht="26.25" customHeight="1" x14ac:dyDescent="0.2">
      <c r="A199" s="13"/>
      <c r="B199" s="70"/>
      <c r="C199" s="68"/>
      <c r="D199" s="73"/>
      <c r="E199" s="12"/>
      <c r="F199" s="71"/>
      <c r="G199" s="12"/>
      <c r="H199" s="72"/>
      <c r="I199" s="15"/>
      <c r="J199" s="15"/>
      <c r="K199" s="15"/>
      <c r="L199" s="15"/>
      <c r="M199" s="76"/>
      <c r="N199" s="92"/>
      <c r="O199" s="59">
        <v>2530</v>
      </c>
      <c r="P199" s="60">
        <f>Table22457891011234567891011121314151617181920212223242526272832930313233[[#This Row],[PEMBULATAN]]*O199</f>
        <v>0</v>
      </c>
      <c r="Q199" s="124"/>
    </row>
    <row r="200" spans="1:17" ht="26.25" customHeight="1" x14ac:dyDescent="0.2">
      <c r="A200" s="13"/>
      <c r="B200" s="70"/>
      <c r="C200" s="68"/>
      <c r="D200" s="73"/>
      <c r="E200" s="12"/>
      <c r="F200" s="71"/>
      <c r="G200" s="12"/>
      <c r="H200" s="72"/>
      <c r="I200" s="15"/>
      <c r="J200" s="15"/>
      <c r="K200" s="15"/>
      <c r="L200" s="15"/>
      <c r="M200" s="76"/>
      <c r="N200" s="92"/>
      <c r="O200" s="59">
        <v>2530</v>
      </c>
      <c r="P200" s="60">
        <f>Table22457891011234567891011121314151617181920212223242526272832930313233[[#This Row],[PEMBULATAN]]*O200</f>
        <v>0</v>
      </c>
      <c r="Q200" s="124"/>
    </row>
    <row r="201" spans="1:17" ht="26.25" customHeight="1" x14ac:dyDescent="0.2">
      <c r="A201" s="13"/>
      <c r="B201" s="70"/>
      <c r="C201" s="68"/>
      <c r="D201" s="73"/>
      <c r="E201" s="12"/>
      <c r="F201" s="71"/>
      <c r="G201" s="12"/>
      <c r="H201" s="72"/>
      <c r="I201" s="15"/>
      <c r="J201" s="15"/>
      <c r="K201" s="15"/>
      <c r="L201" s="15"/>
      <c r="M201" s="76"/>
      <c r="N201" s="92"/>
      <c r="O201" s="59">
        <v>2530</v>
      </c>
      <c r="P201" s="60">
        <f>Table22457891011234567891011121314151617181920212223242526272832930313233[[#This Row],[PEMBULATAN]]*O201</f>
        <v>0</v>
      </c>
      <c r="Q201" s="124"/>
    </row>
    <row r="202" spans="1:17" ht="26.25" customHeight="1" x14ac:dyDescent="0.2">
      <c r="A202" s="13"/>
      <c r="B202" s="70"/>
      <c r="C202" s="68"/>
      <c r="D202" s="73"/>
      <c r="E202" s="12"/>
      <c r="F202" s="71"/>
      <c r="G202" s="12"/>
      <c r="H202" s="72"/>
      <c r="I202" s="15"/>
      <c r="J202" s="15"/>
      <c r="K202" s="15"/>
      <c r="L202" s="15"/>
      <c r="M202" s="76"/>
      <c r="N202" s="92"/>
      <c r="O202" s="59">
        <v>2530</v>
      </c>
      <c r="P202" s="60">
        <f>Table22457891011234567891011121314151617181920212223242526272832930313233[[#This Row],[PEMBULATAN]]*O202</f>
        <v>0</v>
      </c>
      <c r="Q202" s="124"/>
    </row>
    <row r="203" spans="1:17" ht="26.25" customHeight="1" x14ac:dyDescent="0.2">
      <c r="A203" s="13"/>
      <c r="B203" s="70"/>
      <c r="C203" s="68"/>
      <c r="D203" s="73"/>
      <c r="E203" s="12"/>
      <c r="F203" s="71"/>
      <c r="G203" s="12"/>
      <c r="H203" s="72"/>
      <c r="I203" s="15"/>
      <c r="J203" s="15"/>
      <c r="K203" s="15"/>
      <c r="L203" s="15"/>
      <c r="M203" s="76"/>
      <c r="N203" s="92"/>
      <c r="O203" s="59">
        <v>2530</v>
      </c>
      <c r="P203" s="60">
        <f>Table22457891011234567891011121314151617181920212223242526272832930313233[[#This Row],[PEMBULATAN]]*O203</f>
        <v>0</v>
      </c>
      <c r="Q203" s="124"/>
    </row>
    <row r="204" spans="1:17" ht="26.25" customHeight="1" x14ac:dyDescent="0.2">
      <c r="A204" s="13"/>
      <c r="B204" s="70"/>
      <c r="C204" s="68"/>
      <c r="D204" s="73"/>
      <c r="E204" s="12"/>
      <c r="F204" s="71"/>
      <c r="G204" s="12"/>
      <c r="H204" s="72"/>
      <c r="I204" s="15"/>
      <c r="J204" s="15"/>
      <c r="K204" s="15"/>
      <c r="L204" s="15"/>
      <c r="M204" s="76"/>
      <c r="N204" s="92"/>
      <c r="O204" s="59">
        <v>2530</v>
      </c>
      <c r="P204" s="60">
        <f>Table22457891011234567891011121314151617181920212223242526272832930313233[[#This Row],[PEMBULATAN]]*O204</f>
        <v>0</v>
      </c>
      <c r="Q204" s="124"/>
    </row>
    <row r="205" spans="1:17" ht="26.25" customHeight="1" x14ac:dyDescent="0.2">
      <c r="A205" s="13"/>
      <c r="B205" s="70"/>
      <c r="C205" s="68"/>
      <c r="D205" s="73"/>
      <c r="E205" s="12"/>
      <c r="F205" s="71"/>
      <c r="G205" s="12"/>
      <c r="H205" s="72"/>
      <c r="I205" s="15"/>
      <c r="J205" s="15"/>
      <c r="K205" s="15"/>
      <c r="L205" s="15"/>
      <c r="M205" s="76"/>
      <c r="N205" s="92"/>
      <c r="O205" s="59">
        <v>2530</v>
      </c>
      <c r="P205" s="60">
        <f>Table22457891011234567891011121314151617181920212223242526272832930313233[[#This Row],[PEMBULATAN]]*O205</f>
        <v>0</v>
      </c>
      <c r="Q205" s="124"/>
    </row>
    <row r="206" spans="1:17" ht="26.25" customHeight="1" x14ac:dyDescent="0.2">
      <c r="A206" s="13"/>
      <c r="B206" s="70"/>
      <c r="C206" s="68"/>
      <c r="D206" s="73"/>
      <c r="E206" s="12"/>
      <c r="F206" s="71"/>
      <c r="G206" s="12"/>
      <c r="H206" s="72"/>
      <c r="I206" s="15"/>
      <c r="J206" s="15"/>
      <c r="K206" s="15"/>
      <c r="L206" s="15"/>
      <c r="M206" s="76"/>
      <c r="N206" s="92"/>
      <c r="O206" s="59">
        <v>2530</v>
      </c>
      <c r="P206" s="60">
        <f>Table22457891011234567891011121314151617181920212223242526272832930313233[[#This Row],[PEMBULATAN]]*O206</f>
        <v>0</v>
      </c>
      <c r="Q206" s="124"/>
    </row>
    <row r="207" spans="1:17" ht="26.25" customHeight="1" x14ac:dyDescent="0.2">
      <c r="A207" s="13"/>
      <c r="B207" s="70"/>
      <c r="C207" s="68"/>
      <c r="D207" s="73"/>
      <c r="E207" s="12"/>
      <c r="F207" s="71"/>
      <c r="G207" s="12"/>
      <c r="H207" s="72"/>
      <c r="I207" s="15"/>
      <c r="J207" s="15"/>
      <c r="K207" s="15"/>
      <c r="L207" s="15"/>
      <c r="M207" s="76"/>
      <c r="N207" s="92"/>
      <c r="O207" s="59">
        <v>2530</v>
      </c>
      <c r="P207" s="60">
        <f>Table22457891011234567891011121314151617181920212223242526272832930313233[[#This Row],[PEMBULATAN]]*O207</f>
        <v>0</v>
      </c>
      <c r="Q207" s="124"/>
    </row>
    <row r="208" spans="1:17" ht="26.25" customHeight="1" x14ac:dyDescent="0.2">
      <c r="A208" s="13"/>
      <c r="B208" s="70"/>
      <c r="C208" s="68"/>
      <c r="D208" s="73"/>
      <c r="E208" s="12"/>
      <c r="F208" s="71"/>
      <c r="G208" s="12"/>
      <c r="H208" s="72"/>
      <c r="I208" s="15"/>
      <c r="J208" s="15"/>
      <c r="K208" s="15"/>
      <c r="L208" s="15"/>
      <c r="M208" s="76"/>
      <c r="N208" s="92"/>
      <c r="O208" s="59">
        <v>2530</v>
      </c>
      <c r="P208" s="60">
        <f>Table22457891011234567891011121314151617181920212223242526272832930313233[[#This Row],[PEMBULATAN]]*O208</f>
        <v>0</v>
      </c>
      <c r="Q208" s="124"/>
    </row>
    <row r="209" spans="1:17" ht="26.25" customHeight="1" x14ac:dyDescent="0.2">
      <c r="A209" s="13"/>
      <c r="B209" s="70"/>
      <c r="C209" s="68"/>
      <c r="D209" s="73"/>
      <c r="E209" s="12"/>
      <c r="F209" s="71"/>
      <c r="G209" s="12"/>
      <c r="H209" s="72"/>
      <c r="I209" s="15"/>
      <c r="J209" s="15"/>
      <c r="K209" s="15"/>
      <c r="L209" s="15"/>
      <c r="M209" s="76"/>
      <c r="N209" s="92"/>
      <c r="O209" s="59">
        <v>2530</v>
      </c>
      <c r="P209" s="60">
        <f>Table22457891011234567891011121314151617181920212223242526272832930313233[[#This Row],[PEMBULATAN]]*O209</f>
        <v>0</v>
      </c>
      <c r="Q209" s="124"/>
    </row>
    <row r="210" spans="1:17" ht="26.25" customHeight="1" x14ac:dyDescent="0.2">
      <c r="A210" s="78"/>
      <c r="B210" s="69"/>
      <c r="C210" s="68"/>
      <c r="D210" s="73"/>
      <c r="E210" s="12"/>
      <c r="F210" s="71"/>
      <c r="G210" s="12"/>
      <c r="H210" s="72"/>
      <c r="I210" s="15"/>
      <c r="J210" s="15"/>
      <c r="K210" s="15"/>
      <c r="L210" s="15"/>
      <c r="M210" s="76"/>
      <c r="N210" s="92"/>
      <c r="O210" s="59">
        <v>2530</v>
      </c>
      <c r="P210" s="60">
        <f>Table22457891011234567891011121314151617181920212223242526272832930313233[[#This Row],[PEMBULATAN]]*O210</f>
        <v>0</v>
      </c>
      <c r="Q210" s="124"/>
    </row>
    <row r="211" spans="1:17" ht="26.25" customHeight="1" x14ac:dyDescent="0.2">
      <c r="A211" s="13"/>
      <c r="B211" s="70"/>
      <c r="C211" s="68"/>
      <c r="D211" s="73"/>
      <c r="E211" s="12"/>
      <c r="F211" s="71"/>
      <c r="G211" s="12"/>
      <c r="H211" s="72"/>
      <c r="I211" s="15"/>
      <c r="J211" s="15"/>
      <c r="K211" s="15"/>
      <c r="L211" s="15"/>
      <c r="M211" s="76"/>
      <c r="N211" s="92"/>
      <c r="O211" s="59">
        <v>2530</v>
      </c>
      <c r="P211" s="60">
        <f>Table22457891011234567891011121314151617181920212223242526272832930313233[[#This Row],[PEMBULATAN]]*O211</f>
        <v>0</v>
      </c>
      <c r="Q211" s="124"/>
    </row>
    <row r="212" spans="1:17" ht="26.25" customHeight="1" x14ac:dyDescent="0.2">
      <c r="A212" s="13"/>
      <c r="B212" s="70"/>
      <c r="C212" s="68"/>
      <c r="D212" s="73"/>
      <c r="E212" s="12"/>
      <c r="F212" s="71"/>
      <c r="G212" s="12"/>
      <c r="H212" s="72"/>
      <c r="I212" s="15"/>
      <c r="J212" s="15"/>
      <c r="K212" s="15"/>
      <c r="L212" s="15"/>
      <c r="M212" s="76"/>
      <c r="N212" s="92"/>
      <c r="O212" s="59">
        <v>2530</v>
      </c>
      <c r="P212" s="60">
        <f>Table22457891011234567891011121314151617181920212223242526272832930313233[[#This Row],[PEMBULATAN]]*O212</f>
        <v>0</v>
      </c>
      <c r="Q212" s="124"/>
    </row>
    <row r="213" spans="1:17" ht="26.25" customHeight="1" x14ac:dyDescent="0.2">
      <c r="A213" s="13"/>
      <c r="B213" s="70"/>
      <c r="C213" s="68"/>
      <c r="D213" s="73"/>
      <c r="E213" s="12"/>
      <c r="F213" s="71"/>
      <c r="G213" s="12"/>
      <c r="H213" s="72"/>
      <c r="I213" s="15"/>
      <c r="J213" s="15"/>
      <c r="K213" s="15"/>
      <c r="L213" s="15"/>
      <c r="M213" s="76"/>
      <c r="N213" s="92"/>
      <c r="O213" s="59">
        <v>2530</v>
      </c>
      <c r="P213" s="60">
        <f>Table22457891011234567891011121314151617181920212223242526272832930313233[[#This Row],[PEMBULATAN]]*O213</f>
        <v>0</v>
      </c>
      <c r="Q213" s="124"/>
    </row>
    <row r="214" spans="1:17" ht="26.25" customHeight="1" x14ac:dyDescent="0.2">
      <c r="A214" s="13"/>
      <c r="B214" s="70"/>
      <c r="C214" s="68"/>
      <c r="D214" s="73"/>
      <c r="E214" s="12"/>
      <c r="F214" s="71"/>
      <c r="G214" s="12"/>
      <c r="H214" s="72"/>
      <c r="I214" s="15"/>
      <c r="J214" s="15"/>
      <c r="K214" s="15"/>
      <c r="L214" s="15"/>
      <c r="M214" s="76"/>
      <c r="N214" s="92"/>
      <c r="O214" s="59">
        <v>2530</v>
      </c>
      <c r="P214" s="60">
        <f>Table22457891011234567891011121314151617181920212223242526272832930313233[[#This Row],[PEMBULATAN]]*O214</f>
        <v>0</v>
      </c>
      <c r="Q214" s="124"/>
    </row>
    <row r="215" spans="1:17" ht="26.25" customHeight="1" x14ac:dyDescent="0.2">
      <c r="A215" s="13"/>
      <c r="B215" s="70"/>
      <c r="C215" s="68"/>
      <c r="D215" s="73"/>
      <c r="E215" s="12"/>
      <c r="F215" s="71"/>
      <c r="G215" s="12"/>
      <c r="H215" s="72"/>
      <c r="I215" s="15"/>
      <c r="J215" s="15"/>
      <c r="K215" s="15"/>
      <c r="L215" s="15"/>
      <c r="M215" s="76"/>
      <c r="N215" s="92"/>
      <c r="O215" s="59">
        <v>2530</v>
      </c>
      <c r="P215" s="60">
        <f>Table22457891011234567891011121314151617181920212223242526272832930313233[[#This Row],[PEMBULATAN]]*O215</f>
        <v>0</v>
      </c>
      <c r="Q215" s="124"/>
    </row>
    <row r="216" spans="1:17" ht="26.25" customHeight="1" x14ac:dyDescent="0.2">
      <c r="A216" s="13"/>
      <c r="B216" s="70"/>
      <c r="C216" s="68"/>
      <c r="D216" s="73"/>
      <c r="E216" s="12"/>
      <c r="F216" s="71"/>
      <c r="G216" s="12"/>
      <c r="H216" s="72"/>
      <c r="I216" s="15"/>
      <c r="J216" s="15"/>
      <c r="K216" s="15"/>
      <c r="L216" s="15"/>
      <c r="M216" s="76"/>
      <c r="N216" s="92"/>
      <c r="O216" s="59">
        <v>2530</v>
      </c>
      <c r="P216" s="60">
        <f>Table22457891011234567891011121314151617181920212223242526272832930313233[[#This Row],[PEMBULATAN]]*O216</f>
        <v>0</v>
      </c>
      <c r="Q216" s="124"/>
    </row>
    <row r="217" spans="1:17" ht="26.25" customHeight="1" x14ac:dyDescent="0.2">
      <c r="A217" s="78"/>
      <c r="B217" s="69"/>
      <c r="C217" s="68"/>
      <c r="D217" s="73"/>
      <c r="E217" s="12"/>
      <c r="F217" s="71"/>
      <c r="G217" s="12"/>
      <c r="H217" s="72"/>
      <c r="I217" s="15"/>
      <c r="J217" s="15"/>
      <c r="K217" s="15"/>
      <c r="L217" s="15"/>
      <c r="M217" s="76"/>
      <c r="N217" s="92"/>
      <c r="O217" s="59">
        <v>2530</v>
      </c>
      <c r="P217" s="60">
        <f>Table22457891011234567891011121314151617181920212223242526272832930313233[[#This Row],[PEMBULATAN]]*O217</f>
        <v>0</v>
      </c>
      <c r="Q217" s="124"/>
    </row>
    <row r="218" spans="1:17" ht="26.25" customHeight="1" x14ac:dyDescent="0.2">
      <c r="A218" s="13"/>
      <c r="B218" s="70"/>
      <c r="C218" s="68"/>
      <c r="D218" s="73"/>
      <c r="E218" s="12"/>
      <c r="F218" s="71"/>
      <c r="G218" s="12"/>
      <c r="H218" s="72"/>
      <c r="I218" s="15"/>
      <c r="J218" s="15"/>
      <c r="K218" s="15"/>
      <c r="L218" s="15"/>
      <c r="M218" s="76"/>
      <c r="N218" s="92"/>
      <c r="O218" s="59">
        <v>2530</v>
      </c>
      <c r="P218" s="60">
        <f>Table22457891011234567891011121314151617181920212223242526272832930313233[[#This Row],[PEMBULATAN]]*O218</f>
        <v>0</v>
      </c>
      <c r="Q218" s="125"/>
    </row>
    <row r="219" spans="1:17" ht="22.5" customHeight="1" x14ac:dyDescent="0.2">
      <c r="A219" s="118" t="s">
        <v>30</v>
      </c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20"/>
      <c r="M219" s="74">
        <f>SUBTOTAL(109,Table22457891011234567891011121314151617181920212223242526272832930313233[KG VOLUME])</f>
        <v>0</v>
      </c>
      <c r="N219" s="63">
        <f>SUM(N3:N218)</f>
        <v>0</v>
      </c>
      <c r="O219" s="121">
        <f>SUM(P3:P218)</f>
        <v>0</v>
      </c>
      <c r="P219" s="122"/>
    </row>
    <row r="220" spans="1:17" ht="18" customHeight="1" x14ac:dyDescent="0.2">
      <c r="A220" s="81"/>
      <c r="B220" s="53" t="s">
        <v>41</v>
      </c>
      <c r="C220" s="52"/>
      <c r="D220" s="54" t="s">
        <v>42</v>
      </c>
      <c r="E220" s="81"/>
      <c r="F220" s="81"/>
      <c r="G220" s="81"/>
      <c r="H220" s="81"/>
      <c r="I220" s="81"/>
      <c r="J220" s="81"/>
      <c r="K220" s="81"/>
      <c r="L220" s="81"/>
      <c r="M220" s="82"/>
      <c r="N220" s="83" t="s">
        <v>50</v>
      </c>
      <c r="O220" s="84"/>
      <c r="P220" s="84">
        <f>O219*10%</f>
        <v>0</v>
      </c>
    </row>
    <row r="221" spans="1:17" ht="18" customHeight="1" thickBot="1" x14ac:dyDescent="0.25">
      <c r="A221" s="81"/>
      <c r="B221" s="53"/>
      <c r="C221" s="52"/>
      <c r="D221" s="54"/>
      <c r="E221" s="81"/>
      <c r="F221" s="81"/>
      <c r="G221" s="81"/>
      <c r="H221" s="81"/>
      <c r="I221" s="81"/>
      <c r="J221" s="81"/>
      <c r="K221" s="81"/>
      <c r="L221" s="81"/>
      <c r="M221" s="82"/>
      <c r="N221" s="85" t="s">
        <v>51</v>
      </c>
      <c r="O221" s="86"/>
      <c r="P221" s="86">
        <f>O219-P220</f>
        <v>0</v>
      </c>
    </row>
    <row r="222" spans="1:17" ht="18" customHeight="1" x14ac:dyDescent="0.2">
      <c r="A222" s="10"/>
      <c r="H222" s="58"/>
      <c r="N222" s="57" t="s">
        <v>56</v>
      </c>
      <c r="P222" s="64">
        <f>P221*1.1%</f>
        <v>0</v>
      </c>
    </row>
    <row r="223" spans="1:17" ht="18" customHeight="1" thickBot="1" x14ac:dyDescent="0.25">
      <c r="A223" s="10"/>
      <c r="H223" s="58"/>
      <c r="N223" s="57" t="s">
        <v>52</v>
      </c>
      <c r="P223" s="66">
        <f>P221*2%</f>
        <v>0</v>
      </c>
    </row>
    <row r="224" spans="1:17" ht="18" customHeight="1" x14ac:dyDescent="0.2">
      <c r="A224" s="10"/>
      <c r="H224" s="58"/>
      <c r="N224" s="61" t="s">
        <v>31</v>
      </c>
      <c r="O224" s="62"/>
      <c r="P224" s="65">
        <f>P221+P222-P223</f>
        <v>0</v>
      </c>
    </row>
    <row r="226" spans="1:16" x14ac:dyDescent="0.2">
      <c r="A226" s="10"/>
      <c r="H226" s="58"/>
      <c r="P226" s="66"/>
    </row>
    <row r="227" spans="1:16" x14ac:dyDescent="0.2">
      <c r="A227" s="10"/>
      <c r="H227" s="58"/>
      <c r="O227" s="55"/>
      <c r="P227" s="66"/>
    </row>
    <row r="228" spans="1:16" s="3" customFormat="1" x14ac:dyDescent="0.25">
      <c r="A228" s="10"/>
      <c r="B228" s="2"/>
      <c r="C228" s="2"/>
      <c r="E228" s="11"/>
      <c r="H228" s="58"/>
      <c r="N228" s="14"/>
      <c r="O228" s="14"/>
      <c r="P228" s="14"/>
    </row>
    <row r="229" spans="1:16" s="3" customFormat="1" x14ac:dyDescent="0.25">
      <c r="A229" s="10"/>
      <c r="B229" s="2"/>
      <c r="C229" s="2"/>
      <c r="E229" s="11"/>
      <c r="H229" s="58"/>
      <c r="N229" s="14"/>
      <c r="O229" s="14"/>
      <c r="P229" s="14"/>
    </row>
    <row r="230" spans="1:16" s="3" customFormat="1" x14ac:dyDescent="0.25">
      <c r="A230" s="10"/>
      <c r="B230" s="2"/>
      <c r="C230" s="2"/>
      <c r="E230" s="11"/>
      <c r="H230" s="58"/>
      <c r="N230" s="14"/>
      <c r="O230" s="14"/>
      <c r="P230" s="14"/>
    </row>
    <row r="231" spans="1:16" s="3" customFormat="1" x14ac:dyDescent="0.25">
      <c r="A231" s="10"/>
      <c r="B231" s="2"/>
      <c r="C231" s="2"/>
      <c r="E231" s="11"/>
      <c r="H231" s="58"/>
      <c r="N231" s="14"/>
      <c r="O231" s="14"/>
      <c r="P231" s="14"/>
    </row>
    <row r="232" spans="1:16" s="3" customFormat="1" x14ac:dyDescent="0.25">
      <c r="A232" s="10"/>
      <c r="B232" s="2"/>
      <c r="C232" s="2"/>
      <c r="E232" s="11"/>
      <c r="H232" s="58"/>
      <c r="N232" s="14"/>
      <c r="O232" s="14"/>
      <c r="P232" s="14"/>
    </row>
    <row r="233" spans="1:16" s="3" customFormat="1" x14ac:dyDescent="0.25">
      <c r="A233" s="10"/>
      <c r="B233" s="2"/>
      <c r="C233" s="2"/>
      <c r="E233" s="11"/>
      <c r="H233" s="58"/>
      <c r="N233" s="14"/>
      <c r="O233" s="14"/>
      <c r="P233" s="14"/>
    </row>
    <row r="234" spans="1:16" s="3" customFormat="1" x14ac:dyDescent="0.25">
      <c r="A234" s="10"/>
      <c r="B234" s="2"/>
      <c r="C234" s="2"/>
      <c r="E234" s="11"/>
      <c r="H234" s="58"/>
      <c r="N234" s="14"/>
      <c r="O234" s="14"/>
      <c r="P234" s="14"/>
    </row>
    <row r="235" spans="1:16" s="3" customFormat="1" x14ac:dyDescent="0.25">
      <c r="A235" s="10"/>
      <c r="B235" s="2"/>
      <c r="C235" s="2"/>
      <c r="E235" s="11"/>
      <c r="H235" s="58"/>
      <c r="N235" s="14"/>
      <c r="O235" s="14"/>
      <c r="P235" s="14"/>
    </row>
    <row r="236" spans="1:16" s="3" customFormat="1" x14ac:dyDescent="0.25">
      <c r="A236" s="10"/>
      <c r="B236" s="2"/>
      <c r="C236" s="2"/>
      <c r="E236" s="11"/>
      <c r="H236" s="58"/>
      <c r="N236" s="14"/>
      <c r="O236" s="14"/>
      <c r="P236" s="14"/>
    </row>
    <row r="237" spans="1:16" s="3" customFormat="1" x14ac:dyDescent="0.25">
      <c r="A237" s="10"/>
      <c r="B237" s="2"/>
      <c r="C237" s="2"/>
      <c r="E237" s="11"/>
      <c r="H237" s="58"/>
      <c r="N237" s="14"/>
      <c r="O237" s="14"/>
      <c r="P237" s="14"/>
    </row>
    <row r="238" spans="1:16" s="3" customFormat="1" x14ac:dyDescent="0.25">
      <c r="A238" s="10"/>
      <c r="B238" s="2"/>
      <c r="C238" s="2"/>
      <c r="E238" s="11"/>
      <c r="H238" s="58"/>
      <c r="N238" s="14"/>
      <c r="O238" s="14"/>
      <c r="P238" s="14"/>
    </row>
    <row r="239" spans="1:16" s="3" customFormat="1" x14ac:dyDescent="0.25">
      <c r="A239" s="10"/>
      <c r="B239" s="2"/>
      <c r="C239" s="2"/>
      <c r="E239" s="11"/>
      <c r="H239" s="58"/>
      <c r="N239" s="14"/>
      <c r="O239" s="14"/>
      <c r="P239" s="14"/>
    </row>
  </sheetData>
  <mergeCells count="3">
    <mergeCell ref="A219:L219"/>
    <mergeCell ref="O219:P219"/>
    <mergeCell ref="Q3:Q218"/>
  </mergeCells>
  <conditionalFormatting sqref="B3:B218">
    <cfRule type="duplicateValues" dxfId="18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Q6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39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Table2245789101123456789101112131415161718192021222324252627283293031323334[[#This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Table2245789101123456789101112131415161718192021222324252627283293031323334[[#This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Table2245789101123456789101112131415161718192021222324252627283293031323334[[#This Row],[PEMBULATAN]]*O36</f>
        <v>0</v>
      </c>
      <c r="Q36" s="124"/>
    </row>
    <row r="37" spans="1:17" ht="26.25" customHeight="1" x14ac:dyDescent="0.2">
      <c r="A37" s="78"/>
      <c r="B37" s="69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Table2245789101123456789101112131415161718192021222324252627283293031323334[[#This Row],[PEMBULATAN]]*O39</f>
        <v>0</v>
      </c>
      <c r="Q39" s="125"/>
    </row>
    <row r="40" spans="1:17" ht="22.5" customHeight="1" x14ac:dyDescent="0.2">
      <c r="A40" s="118" t="s">
        <v>30</v>
      </c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20"/>
      <c r="M40" s="74">
        <f>SUBTOTAL(109,Table2245789101123456789101112131415161718192021222324252627283293031323334[KG VOLUME])</f>
        <v>0</v>
      </c>
      <c r="N40" s="63">
        <f>SUM(N3:N39)</f>
        <v>0</v>
      </c>
      <c r="O40" s="121">
        <f>SUM(P3:P39)</f>
        <v>0</v>
      </c>
      <c r="P40" s="122"/>
    </row>
    <row r="41" spans="1:17" ht="18" customHeight="1" x14ac:dyDescent="0.2">
      <c r="A41" s="81"/>
      <c r="B41" s="53" t="s">
        <v>41</v>
      </c>
      <c r="C41" s="52"/>
      <c r="D41" s="54" t="s">
        <v>42</v>
      </c>
      <c r="E41" s="81"/>
      <c r="F41" s="81"/>
      <c r="G41" s="81"/>
      <c r="H41" s="81"/>
      <c r="I41" s="81"/>
      <c r="J41" s="81"/>
      <c r="K41" s="81"/>
      <c r="L41" s="81"/>
      <c r="M41" s="82"/>
      <c r="N41" s="83" t="s">
        <v>50</v>
      </c>
      <c r="O41" s="84"/>
      <c r="P41" s="84">
        <f>O40*10%</f>
        <v>0</v>
      </c>
    </row>
    <row r="42" spans="1:17" ht="18" customHeight="1" thickBot="1" x14ac:dyDescent="0.25">
      <c r="A42" s="81"/>
      <c r="B42" s="53"/>
      <c r="C42" s="52"/>
      <c r="D42" s="54"/>
      <c r="E42" s="81"/>
      <c r="F42" s="81"/>
      <c r="G42" s="81"/>
      <c r="H42" s="81"/>
      <c r="I42" s="81"/>
      <c r="J42" s="81"/>
      <c r="K42" s="81"/>
      <c r="L42" s="81"/>
      <c r="M42" s="82"/>
      <c r="N42" s="85" t="s">
        <v>51</v>
      </c>
      <c r="O42" s="86"/>
      <c r="P42" s="86">
        <f>O40-P41</f>
        <v>0</v>
      </c>
    </row>
    <row r="43" spans="1:17" ht="18" customHeight="1" x14ac:dyDescent="0.2">
      <c r="A43" s="10"/>
      <c r="H43" s="58"/>
      <c r="N43" s="57" t="s">
        <v>56</v>
      </c>
      <c r="P43" s="64">
        <f>P42*1.1%</f>
        <v>0</v>
      </c>
    </row>
    <row r="44" spans="1:17" ht="18" customHeight="1" thickBot="1" x14ac:dyDescent="0.25">
      <c r="A44" s="10"/>
      <c r="H44" s="58"/>
      <c r="N44" s="57" t="s">
        <v>52</v>
      </c>
      <c r="P44" s="66">
        <f>P42*2%</f>
        <v>0</v>
      </c>
    </row>
    <row r="45" spans="1:17" ht="18" customHeight="1" x14ac:dyDescent="0.2">
      <c r="A45" s="10"/>
      <c r="H45" s="58"/>
      <c r="N45" s="61" t="s">
        <v>31</v>
      </c>
      <c r="O45" s="62"/>
      <c r="P45" s="65">
        <f>P42+P43-P44</f>
        <v>0</v>
      </c>
    </row>
    <row r="47" spans="1:17" x14ac:dyDescent="0.2">
      <c r="A47" s="10"/>
      <c r="H47" s="58"/>
      <c r="P47" s="66"/>
    </row>
    <row r="48" spans="1:17" x14ac:dyDescent="0.2">
      <c r="A48" s="10"/>
      <c r="H48" s="58"/>
      <c r="O48" s="55"/>
      <c r="P48" s="66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</sheetData>
  <mergeCells count="3">
    <mergeCell ref="A40:L40"/>
    <mergeCell ref="O40:P40"/>
    <mergeCell ref="Q3:Q39"/>
  </mergeCells>
  <conditionalFormatting sqref="B3:B39">
    <cfRule type="duplicateValues" dxfId="17" priority="5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Q4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28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Table224578910112345678910111213141516171819202122232425262728329303132333435[[#This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Table224578910112345678910111213141516171819202122232425262728329303132333435[[#This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Table224578910112345678910111213141516171819202122232425262728329303132333435[[#This Row],[PEMBULATAN]]*O25</f>
        <v>0</v>
      </c>
      <c r="Q25" s="124"/>
    </row>
    <row r="26" spans="1:17" ht="26.25" customHeight="1" x14ac:dyDescent="0.2">
      <c r="A26" s="78"/>
      <c r="B26" s="69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Table224578910112345678910111213141516171819202122232425262728329303132333435[[#This Row],[PEMBULATAN]]*O28</f>
        <v>0</v>
      </c>
      <c r="Q28" s="125"/>
    </row>
    <row r="29" spans="1:17" ht="22.5" customHeight="1" x14ac:dyDescent="0.2">
      <c r="A29" s="118" t="s">
        <v>30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20"/>
      <c r="M29" s="74">
        <f>SUBTOTAL(109,Table224578910112345678910111213141516171819202122232425262728329303132333435[KG VOLUME])</f>
        <v>0</v>
      </c>
      <c r="N29" s="63">
        <f>SUM(N3:N28)</f>
        <v>0</v>
      </c>
      <c r="O29" s="121">
        <f>SUM(P3:P28)</f>
        <v>0</v>
      </c>
      <c r="P29" s="122"/>
    </row>
    <row r="30" spans="1:17" ht="18" customHeight="1" x14ac:dyDescent="0.2">
      <c r="A30" s="81"/>
      <c r="B30" s="53" t="s">
        <v>41</v>
      </c>
      <c r="C30" s="52"/>
      <c r="D30" s="54" t="s">
        <v>42</v>
      </c>
      <c r="E30" s="81"/>
      <c r="F30" s="81"/>
      <c r="G30" s="81"/>
      <c r="H30" s="81"/>
      <c r="I30" s="81"/>
      <c r="J30" s="81"/>
      <c r="K30" s="81"/>
      <c r="L30" s="81"/>
      <c r="M30" s="82"/>
      <c r="N30" s="83" t="s">
        <v>50</v>
      </c>
      <c r="O30" s="84"/>
      <c r="P30" s="84">
        <f>O29*10%</f>
        <v>0</v>
      </c>
    </row>
    <row r="31" spans="1:17" ht="18" customHeight="1" thickBot="1" x14ac:dyDescent="0.25">
      <c r="A31" s="81"/>
      <c r="B31" s="53"/>
      <c r="C31" s="52"/>
      <c r="D31" s="54"/>
      <c r="E31" s="81"/>
      <c r="F31" s="81"/>
      <c r="G31" s="81"/>
      <c r="H31" s="81"/>
      <c r="I31" s="81"/>
      <c r="J31" s="81"/>
      <c r="K31" s="81"/>
      <c r="L31" s="81"/>
      <c r="M31" s="82"/>
      <c r="N31" s="85" t="s">
        <v>51</v>
      </c>
      <c r="O31" s="86"/>
      <c r="P31" s="86">
        <f>O29-P30</f>
        <v>0</v>
      </c>
    </row>
    <row r="32" spans="1:17" ht="18" customHeight="1" x14ac:dyDescent="0.2">
      <c r="A32" s="10"/>
      <c r="H32" s="58"/>
      <c r="N32" s="57" t="s">
        <v>56</v>
      </c>
      <c r="P32" s="64">
        <f>P31*1.1%</f>
        <v>0</v>
      </c>
    </row>
    <row r="33" spans="1:16" ht="18" customHeight="1" thickBot="1" x14ac:dyDescent="0.25">
      <c r="A33" s="10"/>
      <c r="H33" s="58"/>
      <c r="N33" s="57" t="s">
        <v>52</v>
      </c>
      <c r="P33" s="66">
        <f>P31*2%</f>
        <v>0</v>
      </c>
    </row>
    <row r="34" spans="1:16" ht="18" customHeight="1" x14ac:dyDescent="0.2">
      <c r="A34" s="10"/>
      <c r="H34" s="58"/>
      <c r="N34" s="61" t="s">
        <v>31</v>
      </c>
      <c r="O34" s="62"/>
      <c r="P34" s="65">
        <f>P31+P32-P33</f>
        <v>0</v>
      </c>
    </row>
    <row r="36" spans="1:16" x14ac:dyDescent="0.2">
      <c r="A36" s="10"/>
      <c r="H36" s="58"/>
      <c r="P36" s="66"/>
    </row>
    <row r="37" spans="1:16" x14ac:dyDescent="0.2">
      <c r="A37" s="10"/>
      <c r="H37" s="58"/>
      <c r="O37" s="55"/>
      <c r="P37" s="66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</sheetData>
  <mergeCells count="3">
    <mergeCell ref="A29:L29"/>
    <mergeCell ref="O29:P29"/>
    <mergeCell ref="Q3:Q28"/>
  </mergeCells>
  <conditionalFormatting sqref="B3:B28">
    <cfRule type="duplicateValues" dxfId="16" priority="5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FF00"/>
  </sheetPr>
  <dimension ref="A1:Q11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96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Table22457891011234567891011121314151617181920212223242526272832930313233343536[[#This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Table22457891011234567891011121314151617181920212223242526272832930313233343536[[#This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Table22457891011234567891011121314151617181920212223242526272832930313233343536[[#This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Table22457891011234567891011121314151617181920212223242526272832930313233343536[[#This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Table22457891011234567891011121314151617181920212223242526272832930313233343536[[#This Row],[PEMBULATAN]]*O68</f>
        <v>0</v>
      </c>
      <c r="Q68" s="124"/>
    </row>
    <row r="69" spans="1:17" ht="26.25" customHeight="1" x14ac:dyDescent="0.2">
      <c r="A69" s="13"/>
      <c r="B69" s="70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Table22457891011234567891011121314151617181920212223242526272832930313233343536[[#This Row],[PEMBULATAN]]*O69</f>
        <v>0</v>
      </c>
      <c r="Q69" s="124"/>
    </row>
    <row r="70" spans="1:17" ht="26.25" customHeight="1" x14ac:dyDescent="0.2">
      <c r="A70" s="13"/>
      <c r="B70" s="70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Table22457891011234567891011121314151617181920212223242526272832930313233343536[[#This Row],[PEMBULATAN]]*O70</f>
        <v>0</v>
      </c>
      <c r="Q70" s="124"/>
    </row>
    <row r="71" spans="1:17" ht="26.25" customHeight="1" x14ac:dyDescent="0.2">
      <c r="A71" s="13"/>
      <c r="B71" s="70"/>
      <c r="C71" s="68"/>
      <c r="D71" s="73"/>
      <c r="E71" s="12"/>
      <c r="F71" s="71"/>
      <c r="G71" s="12"/>
      <c r="H71" s="72"/>
      <c r="I71" s="15"/>
      <c r="J71" s="15"/>
      <c r="K71" s="15"/>
      <c r="L71" s="15"/>
      <c r="M71" s="76"/>
      <c r="N71" s="92"/>
      <c r="O71" s="59">
        <v>2530</v>
      </c>
      <c r="P71" s="60">
        <f>Table22457891011234567891011121314151617181920212223242526272832930313233343536[[#This Row],[PEMBULATAN]]*O71</f>
        <v>0</v>
      </c>
      <c r="Q71" s="124"/>
    </row>
    <row r="72" spans="1:17" ht="26.25" customHeight="1" x14ac:dyDescent="0.2">
      <c r="A72" s="13"/>
      <c r="B72" s="70"/>
      <c r="C72" s="68"/>
      <c r="D72" s="73"/>
      <c r="E72" s="12"/>
      <c r="F72" s="71"/>
      <c r="G72" s="12"/>
      <c r="H72" s="72"/>
      <c r="I72" s="15"/>
      <c r="J72" s="15"/>
      <c r="K72" s="15"/>
      <c r="L72" s="15"/>
      <c r="M72" s="76"/>
      <c r="N72" s="92"/>
      <c r="O72" s="59">
        <v>2530</v>
      </c>
      <c r="P72" s="60">
        <f>Table22457891011234567891011121314151617181920212223242526272832930313233343536[[#This Row],[PEMBULATAN]]*O72</f>
        <v>0</v>
      </c>
      <c r="Q72" s="124"/>
    </row>
    <row r="73" spans="1:17" ht="26.25" customHeight="1" x14ac:dyDescent="0.2">
      <c r="A73" s="13"/>
      <c r="B73" s="70"/>
      <c r="C73" s="68"/>
      <c r="D73" s="73"/>
      <c r="E73" s="12"/>
      <c r="F73" s="71"/>
      <c r="G73" s="12"/>
      <c r="H73" s="72"/>
      <c r="I73" s="15"/>
      <c r="J73" s="15"/>
      <c r="K73" s="15"/>
      <c r="L73" s="15"/>
      <c r="M73" s="76"/>
      <c r="N73" s="92"/>
      <c r="O73" s="59">
        <v>2530</v>
      </c>
      <c r="P73" s="60">
        <f>Table22457891011234567891011121314151617181920212223242526272832930313233343536[[#This Row],[PEMBULATAN]]*O73</f>
        <v>0</v>
      </c>
      <c r="Q73" s="124"/>
    </row>
    <row r="74" spans="1:17" ht="26.25" customHeight="1" x14ac:dyDescent="0.2">
      <c r="A74" s="13"/>
      <c r="B74" s="70"/>
      <c r="C74" s="68"/>
      <c r="D74" s="73"/>
      <c r="E74" s="12"/>
      <c r="F74" s="71"/>
      <c r="G74" s="12"/>
      <c r="H74" s="72"/>
      <c r="I74" s="15"/>
      <c r="J74" s="15"/>
      <c r="K74" s="15"/>
      <c r="L74" s="15"/>
      <c r="M74" s="76"/>
      <c r="N74" s="92"/>
      <c r="O74" s="59">
        <v>2530</v>
      </c>
      <c r="P74" s="60">
        <f>Table22457891011234567891011121314151617181920212223242526272832930313233343536[[#This Row],[PEMBULATAN]]*O74</f>
        <v>0</v>
      </c>
      <c r="Q74" s="124"/>
    </row>
    <row r="75" spans="1:17" ht="26.25" customHeight="1" x14ac:dyDescent="0.2">
      <c r="A75" s="13"/>
      <c r="B75" s="70"/>
      <c r="C75" s="68"/>
      <c r="D75" s="73"/>
      <c r="E75" s="12"/>
      <c r="F75" s="71"/>
      <c r="G75" s="12"/>
      <c r="H75" s="72"/>
      <c r="I75" s="15"/>
      <c r="J75" s="15"/>
      <c r="K75" s="15"/>
      <c r="L75" s="15"/>
      <c r="M75" s="76"/>
      <c r="N75" s="92"/>
      <c r="O75" s="59">
        <v>2530</v>
      </c>
      <c r="P75" s="60">
        <f>Table22457891011234567891011121314151617181920212223242526272832930313233343536[[#This Row],[PEMBULATAN]]*O75</f>
        <v>0</v>
      </c>
      <c r="Q75" s="124"/>
    </row>
    <row r="76" spans="1:17" ht="26.25" customHeight="1" x14ac:dyDescent="0.2">
      <c r="A76" s="13"/>
      <c r="B76" s="70"/>
      <c r="C76" s="68"/>
      <c r="D76" s="73"/>
      <c r="E76" s="12"/>
      <c r="F76" s="71"/>
      <c r="G76" s="12"/>
      <c r="H76" s="72"/>
      <c r="I76" s="15"/>
      <c r="J76" s="15"/>
      <c r="K76" s="15"/>
      <c r="L76" s="15"/>
      <c r="M76" s="76"/>
      <c r="N76" s="92"/>
      <c r="O76" s="59">
        <v>2530</v>
      </c>
      <c r="P76" s="60">
        <f>Table22457891011234567891011121314151617181920212223242526272832930313233343536[[#This Row],[PEMBULATAN]]*O76</f>
        <v>0</v>
      </c>
      <c r="Q76" s="124"/>
    </row>
    <row r="77" spans="1:17" ht="26.25" customHeight="1" x14ac:dyDescent="0.2">
      <c r="A77" s="13"/>
      <c r="B77" s="70"/>
      <c r="C77" s="68"/>
      <c r="D77" s="73"/>
      <c r="E77" s="12"/>
      <c r="F77" s="71"/>
      <c r="G77" s="12"/>
      <c r="H77" s="72"/>
      <c r="I77" s="15"/>
      <c r="J77" s="15"/>
      <c r="K77" s="15"/>
      <c r="L77" s="15"/>
      <c r="M77" s="76"/>
      <c r="N77" s="92"/>
      <c r="O77" s="59">
        <v>2530</v>
      </c>
      <c r="P77" s="60">
        <f>Table22457891011234567891011121314151617181920212223242526272832930313233343536[[#This Row],[PEMBULATAN]]*O77</f>
        <v>0</v>
      </c>
      <c r="Q77" s="124"/>
    </row>
    <row r="78" spans="1:17" ht="26.25" customHeight="1" x14ac:dyDescent="0.2">
      <c r="A78" s="13"/>
      <c r="B78" s="70"/>
      <c r="C78" s="68"/>
      <c r="D78" s="73"/>
      <c r="E78" s="12"/>
      <c r="F78" s="71"/>
      <c r="G78" s="12"/>
      <c r="H78" s="72"/>
      <c r="I78" s="15"/>
      <c r="J78" s="15"/>
      <c r="K78" s="15"/>
      <c r="L78" s="15"/>
      <c r="M78" s="76"/>
      <c r="N78" s="92"/>
      <c r="O78" s="59">
        <v>2530</v>
      </c>
      <c r="P78" s="60">
        <f>Table22457891011234567891011121314151617181920212223242526272832930313233343536[[#This Row],[PEMBULATAN]]*O78</f>
        <v>0</v>
      </c>
      <c r="Q78" s="124"/>
    </row>
    <row r="79" spans="1:17" ht="26.25" customHeight="1" x14ac:dyDescent="0.2">
      <c r="A79" s="13"/>
      <c r="B79" s="70"/>
      <c r="C79" s="68"/>
      <c r="D79" s="73"/>
      <c r="E79" s="12"/>
      <c r="F79" s="71"/>
      <c r="G79" s="12"/>
      <c r="H79" s="72"/>
      <c r="I79" s="15"/>
      <c r="J79" s="15"/>
      <c r="K79" s="15"/>
      <c r="L79" s="15"/>
      <c r="M79" s="76"/>
      <c r="N79" s="92"/>
      <c r="O79" s="59">
        <v>2530</v>
      </c>
      <c r="P79" s="60">
        <f>Table22457891011234567891011121314151617181920212223242526272832930313233343536[[#This Row],[PEMBULATAN]]*O79</f>
        <v>0</v>
      </c>
      <c r="Q79" s="124"/>
    </row>
    <row r="80" spans="1:17" ht="26.25" customHeight="1" x14ac:dyDescent="0.2">
      <c r="A80" s="13"/>
      <c r="B80" s="70"/>
      <c r="C80" s="68"/>
      <c r="D80" s="73"/>
      <c r="E80" s="12"/>
      <c r="F80" s="71"/>
      <c r="G80" s="12"/>
      <c r="H80" s="72"/>
      <c r="I80" s="15"/>
      <c r="J80" s="15"/>
      <c r="K80" s="15"/>
      <c r="L80" s="15"/>
      <c r="M80" s="76"/>
      <c r="N80" s="92"/>
      <c r="O80" s="59">
        <v>2530</v>
      </c>
      <c r="P80" s="60">
        <f>Table22457891011234567891011121314151617181920212223242526272832930313233343536[[#This Row],[PEMBULATAN]]*O80</f>
        <v>0</v>
      </c>
      <c r="Q80" s="124"/>
    </row>
    <row r="81" spans="1:17" ht="26.25" customHeight="1" x14ac:dyDescent="0.2">
      <c r="A81" s="13"/>
      <c r="B81" s="70"/>
      <c r="C81" s="68"/>
      <c r="D81" s="73"/>
      <c r="E81" s="12"/>
      <c r="F81" s="71"/>
      <c r="G81" s="12"/>
      <c r="H81" s="72"/>
      <c r="I81" s="15"/>
      <c r="J81" s="15"/>
      <c r="K81" s="15"/>
      <c r="L81" s="15"/>
      <c r="M81" s="76"/>
      <c r="N81" s="92"/>
      <c r="O81" s="59">
        <v>2530</v>
      </c>
      <c r="P81" s="60">
        <f>Table22457891011234567891011121314151617181920212223242526272832930313233343536[[#This Row],[PEMBULATAN]]*O81</f>
        <v>0</v>
      </c>
      <c r="Q81" s="124"/>
    </row>
    <row r="82" spans="1:17" ht="26.25" customHeight="1" x14ac:dyDescent="0.2">
      <c r="A82" s="13"/>
      <c r="B82" s="70"/>
      <c r="C82" s="68"/>
      <c r="D82" s="73"/>
      <c r="E82" s="12"/>
      <c r="F82" s="71"/>
      <c r="G82" s="12"/>
      <c r="H82" s="72"/>
      <c r="I82" s="15"/>
      <c r="J82" s="15"/>
      <c r="K82" s="15"/>
      <c r="L82" s="15"/>
      <c r="M82" s="76"/>
      <c r="N82" s="92"/>
      <c r="O82" s="59">
        <v>2530</v>
      </c>
      <c r="P82" s="60">
        <f>Table22457891011234567891011121314151617181920212223242526272832930313233343536[[#This Row],[PEMBULATAN]]*O82</f>
        <v>0</v>
      </c>
      <c r="Q82" s="124"/>
    </row>
    <row r="83" spans="1:17" ht="26.25" customHeight="1" x14ac:dyDescent="0.2">
      <c r="A83" s="13"/>
      <c r="B83" s="70"/>
      <c r="C83" s="68"/>
      <c r="D83" s="73"/>
      <c r="E83" s="12"/>
      <c r="F83" s="71"/>
      <c r="G83" s="12"/>
      <c r="H83" s="72"/>
      <c r="I83" s="15"/>
      <c r="J83" s="15"/>
      <c r="K83" s="15"/>
      <c r="L83" s="15"/>
      <c r="M83" s="76"/>
      <c r="N83" s="92"/>
      <c r="O83" s="59">
        <v>2530</v>
      </c>
      <c r="P83" s="60">
        <f>Table22457891011234567891011121314151617181920212223242526272832930313233343536[[#This Row],[PEMBULATAN]]*O83</f>
        <v>0</v>
      </c>
      <c r="Q83" s="124"/>
    </row>
    <row r="84" spans="1:17" ht="26.25" customHeight="1" x14ac:dyDescent="0.2">
      <c r="A84" s="13"/>
      <c r="B84" s="70"/>
      <c r="C84" s="68"/>
      <c r="D84" s="73"/>
      <c r="E84" s="12"/>
      <c r="F84" s="71"/>
      <c r="G84" s="12"/>
      <c r="H84" s="72"/>
      <c r="I84" s="15"/>
      <c r="J84" s="15"/>
      <c r="K84" s="15"/>
      <c r="L84" s="15"/>
      <c r="M84" s="76"/>
      <c r="N84" s="92"/>
      <c r="O84" s="59">
        <v>2530</v>
      </c>
      <c r="P84" s="60">
        <f>Table22457891011234567891011121314151617181920212223242526272832930313233343536[[#This Row],[PEMBULATAN]]*O84</f>
        <v>0</v>
      </c>
      <c r="Q84" s="124"/>
    </row>
    <row r="85" spans="1:17" ht="26.25" customHeight="1" x14ac:dyDescent="0.2">
      <c r="A85" s="13"/>
      <c r="B85" s="70"/>
      <c r="C85" s="68"/>
      <c r="D85" s="73"/>
      <c r="E85" s="12"/>
      <c r="F85" s="71"/>
      <c r="G85" s="12"/>
      <c r="H85" s="72"/>
      <c r="I85" s="15"/>
      <c r="J85" s="15"/>
      <c r="K85" s="15"/>
      <c r="L85" s="15"/>
      <c r="M85" s="76"/>
      <c r="N85" s="92"/>
      <c r="O85" s="59">
        <v>2530</v>
      </c>
      <c r="P85" s="60">
        <f>Table22457891011234567891011121314151617181920212223242526272832930313233343536[[#This Row],[PEMBULATAN]]*O85</f>
        <v>0</v>
      </c>
      <c r="Q85" s="124"/>
    </row>
    <row r="86" spans="1:17" ht="26.25" customHeight="1" x14ac:dyDescent="0.2">
      <c r="A86" s="78"/>
      <c r="B86" s="69"/>
      <c r="C86" s="68"/>
      <c r="D86" s="73"/>
      <c r="E86" s="12"/>
      <c r="F86" s="71"/>
      <c r="G86" s="12"/>
      <c r="H86" s="72"/>
      <c r="I86" s="15"/>
      <c r="J86" s="15"/>
      <c r="K86" s="15"/>
      <c r="L86" s="15"/>
      <c r="M86" s="76"/>
      <c r="N86" s="92"/>
      <c r="O86" s="59">
        <v>2530</v>
      </c>
      <c r="P86" s="60">
        <f>Table22457891011234567891011121314151617181920212223242526272832930313233343536[[#This Row],[PEMBULATAN]]*O86</f>
        <v>0</v>
      </c>
      <c r="Q86" s="124"/>
    </row>
    <row r="87" spans="1:17" ht="26.25" customHeight="1" x14ac:dyDescent="0.2">
      <c r="A87" s="13"/>
      <c r="B87" s="70"/>
      <c r="C87" s="68"/>
      <c r="D87" s="73"/>
      <c r="E87" s="12"/>
      <c r="F87" s="71"/>
      <c r="G87" s="12"/>
      <c r="H87" s="72"/>
      <c r="I87" s="15"/>
      <c r="J87" s="15"/>
      <c r="K87" s="15"/>
      <c r="L87" s="15"/>
      <c r="M87" s="76"/>
      <c r="N87" s="92"/>
      <c r="O87" s="59">
        <v>2530</v>
      </c>
      <c r="P87" s="60">
        <f>Table22457891011234567891011121314151617181920212223242526272832930313233343536[[#This Row],[PEMBULATAN]]*O87</f>
        <v>0</v>
      </c>
      <c r="Q87" s="124"/>
    </row>
    <row r="88" spans="1:17" ht="26.25" customHeight="1" x14ac:dyDescent="0.2">
      <c r="A88" s="13"/>
      <c r="B88" s="70"/>
      <c r="C88" s="68"/>
      <c r="D88" s="73"/>
      <c r="E88" s="12"/>
      <c r="F88" s="71"/>
      <c r="G88" s="12"/>
      <c r="H88" s="72"/>
      <c r="I88" s="15"/>
      <c r="J88" s="15"/>
      <c r="K88" s="15"/>
      <c r="L88" s="15"/>
      <c r="M88" s="76"/>
      <c r="N88" s="92"/>
      <c r="O88" s="59">
        <v>2530</v>
      </c>
      <c r="P88" s="60">
        <f>Table22457891011234567891011121314151617181920212223242526272832930313233343536[[#This Row],[PEMBULATAN]]*O88</f>
        <v>0</v>
      </c>
      <c r="Q88" s="124"/>
    </row>
    <row r="89" spans="1:17" ht="26.25" customHeight="1" x14ac:dyDescent="0.2">
      <c r="A89" s="13"/>
      <c r="B89" s="70"/>
      <c r="C89" s="68"/>
      <c r="D89" s="73"/>
      <c r="E89" s="12"/>
      <c r="F89" s="71"/>
      <c r="G89" s="12"/>
      <c r="H89" s="72"/>
      <c r="I89" s="15"/>
      <c r="J89" s="15"/>
      <c r="K89" s="15"/>
      <c r="L89" s="15"/>
      <c r="M89" s="76"/>
      <c r="N89" s="92"/>
      <c r="O89" s="59">
        <v>2530</v>
      </c>
      <c r="P89" s="60">
        <f>Table22457891011234567891011121314151617181920212223242526272832930313233343536[[#This Row],[PEMBULATAN]]*O89</f>
        <v>0</v>
      </c>
      <c r="Q89" s="124"/>
    </row>
    <row r="90" spans="1:17" ht="26.25" customHeight="1" x14ac:dyDescent="0.2">
      <c r="A90" s="13"/>
      <c r="B90" s="70"/>
      <c r="C90" s="68"/>
      <c r="D90" s="73"/>
      <c r="E90" s="12"/>
      <c r="F90" s="71"/>
      <c r="G90" s="12"/>
      <c r="H90" s="72"/>
      <c r="I90" s="15"/>
      <c r="J90" s="15"/>
      <c r="K90" s="15"/>
      <c r="L90" s="15"/>
      <c r="M90" s="76"/>
      <c r="N90" s="92"/>
      <c r="O90" s="59">
        <v>2530</v>
      </c>
      <c r="P90" s="60">
        <f>Table22457891011234567891011121314151617181920212223242526272832930313233343536[[#This Row],[PEMBULATAN]]*O90</f>
        <v>0</v>
      </c>
      <c r="Q90" s="124"/>
    </row>
    <row r="91" spans="1:17" ht="26.25" customHeight="1" x14ac:dyDescent="0.2">
      <c r="A91" s="13"/>
      <c r="B91" s="70"/>
      <c r="C91" s="68"/>
      <c r="D91" s="73"/>
      <c r="E91" s="12"/>
      <c r="F91" s="71"/>
      <c r="G91" s="12"/>
      <c r="H91" s="72"/>
      <c r="I91" s="15"/>
      <c r="J91" s="15"/>
      <c r="K91" s="15"/>
      <c r="L91" s="15"/>
      <c r="M91" s="76"/>
      <c r="N91" s="92"/>
      <c r="O91" s="59">
        <v>2530</v>
      </c>
      <c r="P91" s="60">
        <f>Table22457891011234567891011121314151617181920212223242526272832930313233343536[[#This Row],[PEMBULATAN]]*O91</f>
        <v>0</v>
      </c>
      <c r="Q91" s="124"/>
    </row>
    <row r="92" spans="1:17" ht="26.25" customHeight="1" x14ac:dyDescent="0.2">
      <c r="A92" s="13"/>
      <c r="B92" s="70"/>
      <c r="C92" s="68"/>
      <c r="D92" s="73"/>
      <c r="E92" s="12"/>
      <c r="F92" s="71"/>
      <c r="G92" s="12"/>
      <c r="H92" s="72"/>
      <c r="I92" s="15"/>
      <c r="J92" s="15"/>
      <c r="K92" s="15"/>
      <c r="L92" s="15"/>
      <c r="M92" s="76"/>
      <c r="N92" s="92"/>
      <c r="O92" s="59">
        <v>2530</v>
      </c>
      <c r="P92" s="60">
        <f>Table22457891011234567891011121314151617181920212223242526272832930313233343536[[#This Row],[PEMBULATAN]]*O92</f>
        <v>0</v>
      </c>
      <c r="Q92" s="124"/>
    </row>
    <row r="93" spans="1:17" ht="26.25" customHeight="1" x14ac:dyDescent="0.2">
      <c r="A93" s="13"/>
      <c r="B93" s="70"/>
      <c r="C93" s="68"/>
      <c r="D93" s="73"/>
      <c r="E93" s="12"/>
      <c r="F93" s="71"/>
      <c r="G93" s="12"/>
      <c r="H93" s="72"/>
      <c r="I93" s="15"/>
      <c r="J93" s="15"/>
      <c r="K93" s="15"/>
      <c r="L93" s="15"/>
      <c r="M93" s="76"/>
      <c r="N93" s="92"/>
      <c r="O93" s="59">
        <v>2530</v>
      </c>
      <c r="P93" s="60">
        <f>Table22457891011234567891011121314151617181920212223242526272832930313233343536[[#This Row],[PEMBULATAN]]*O93</f>
        <v>0</v>
      </c>
      <c r="Q93" s="124"/>
    </row>
    <row r="94" spans="1:17" ht="26.25" customHeight="1" x14ac:dyDescent="0.2">
      <c r="A94" s="13"/>
      <c r="B94" s="70"/>
      <c r="C94" s="68"/>
      <c r="D94" s="73"/>
      <c r="E94" s="12"/>
      <c r="F94" s="71"/>
      <c r="G94" s="12"/>
      <c r="H94" s="72"/>
      <c r="I94" s="15"/>
      <c r="J94" s="15"/>
      <c r="K94" s="15"/>
      <c r="L94" s="15"/>
      <c r="M94" s="76"/>
      <c r="N94" s="92"/>
      <c r="O94" s="59">
        <v>2530</v>
      </c>
      <c r="P94" s="60">
        <f>Table22457891011234567891011121314151617181920212223242526272832930313233343536[[#This Row],[PEMBULATAN]]*O94</f>
        <v>0</v>
      </c>
      <c r="Q94" s="124"/>
    </row>
    <row r="95" spans="1:17" ht="26.25" customHeight="1" x14ac:dyDescent="0.2">
      <c r="A95" s="78"/>
      <c r="B95" s="69"/>
      <c r="C95" s="68"/>
      <c r="D95" s="73"/>
      <c r="E95" s="12"/>
      <c r="F95" s="71"/>
      <c r="G95" s="12"/>
      <c r="H95" s="72"/>
      <c r="I95" s="15"/>
      <c r="J95" s="15"/>
      <c r="K95" s="15"/>
      <c r="L95" s="15"/>
      <c r="M95" s="76"/>
      <c r="N95" s="92"/>
      <c r="O95" s="59">
        <v>2530</v>
      </c>
      <c r="P95" s="60">
        <f>Table22457891011234567891011121314151617181920212223242526272832930313233343536[[#This Row],[PEMBULATAN]]*O95</f>
        <v>0</v>
      </c>
      <c r="Q95" s="124"/>
    </row>
    <row r="96" spans="1:17" ht="26.25" customHeight="1" x14ac:dyDescent="0.2">
      <c r="A96" s="13"/>
      <c r="B96" s="70"/>
      <c r="C96" s="68"/>
      <c r="D96" s="73"/>
      <c r="E96" s="12"/>
      <c r="F96" s="71"/>
      <c r="G96" s="12"/>
      <c r="H96" s="72"/>
      <c r="I96" s="15"/>
      <c r="J96" s="15"/>
      <c r="K96" s="15"/>
      <c r="L96" s="15"/>
      <c r="M96" s="76"/>
      <c r="N96" s="92"/>
      <c r="O96" s="59">
        <v>2530</v>
      </c>
      <c r="P96" s="60">
        <f>Table22457891011234567891011121314151617181920212223242526272832930313233343536[[#This Row],[PEMBULATAN]]*O96</f>
        <v>0</v>
      </c>
      <c r="Q96" s="125"/>
    </row>
    <row r="97" spans="1:16" ht="22.5" customHeight="1" x14ac:dyDescent="0.2">
      <c r="A97" s="118" t="s">
        <v>30</v>
      </c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0"/>
      <c r="M97" s="74">
        <f>SUBTOTAL(109,Table22457891011234567891011121314151617181920212223242526272832930313233343536[KG VOLUME])</f>
        <v>0</v>
      </c>
      <c r="N97" s="63">
        <f>SUM(N3:N96)</f>
        <v>0</v>
      </c>
      <c r="O97" s="121">
        <f>SUM(P3:P96)</f>
        <v>0</v>
      </c>
      <c r="P97" s="122"/>
    </row>
    <row r="98" spans="1:16" ht="18" customHeight="1" x14ac:dyDescent="0.2">
      <c r="A98" s="81"/>
      <c r="B98" s="53" t="s">
        <v>41</v>
      </c>
      <c r="C98" s="52"/>
      <c r="D98" s="54" t="s">
        <v>42</v>
      </c>
      <c r="E98" s="81"/>
      <c r="F98" s="81"/>
      <c r="G98" s="81"/>
      <c r="H98" s="81"/>
      <c r="I98" s="81"/>
      <c r="J98" s="81"/>
      <c r="K98" s="81"/>
      <c r="L98" s="81"/>
      <c r="M98" s="82"/>
      <c r="N98" s="83" t="s">
        <v>50</v>
      </c>
      <c r="O98" s="84"/>
      <c r="P98" s="84">
        <f>O97*10%</f>
        <v>0</v>
      </c>
    </row>
    <row r="99" spans="1:16" ht="18" customHeight="1" thickBot="1" x14ac:dyDescent="0.25">
      <c r="A99" s="81"/>
      <c r="B99" s="53"/>
      <c r="C99" s="52"/>
      <c r="D99" s="54"/>
      <c r="E99" s="81"/>
      <c r="F99" s="81"/>
      <c r="G99" s="81"/>
      <c r="H99" s="81"/>
      <c r="I99" s="81"/>
      <c r="J99" s="81"/>
      <c r="K99" s="81"/>
      <c r="L99" s="81"/>
      <c r="M99" s="82"/>
      <c r="N99" s="85" t="s">
        <v>51</v>
      </c>
      <c r="O99" s="86"/>
      <c r="P99" s="86">
        <f>O97-P98</f>
        <v>0</v>
      </c>
    </row>
    <row r="100" spans="1:16" ht="18" customHeight="1" x14ac:dyDescent="0.2">
      <c r="A100" s="10"/>
      <c r="H100" s="58"/>
      <c r="N100" s="57" t="s">
        <v>56</v>
      </c>
      <c r="P100" s="64">
        <f>P99*1.1%</f>
        <v>0</v>
      </c>
    </row>
    <row r="101" spans="1:16" ht="18" customHeight="1" thickBot="1" x14ac:dyDescent="0.25">
      <c r="A101" s="10"/>
      <c r="H101" s="58"/>
      <c r="N101" s="57" t="s">
        <v>52</v>
      </c>
      <c r="P101" s="66">
        <f>P99*2%</f>
        <v>0</v>
      </c>
    </row>
    <row r="102" spans="1:16" ht="18" customHeight="1" x14ac:dyDescent="0.2">
      <c r="A102" s="10"/>
      <c r="H102" s="58"/>
      <c r="N102" s="61" t="s">
        <v>31</v>
      </c>
      <c r="O102" s="62"/>
      <c r="P102" s="65">
        <f>P99+P100-P101</f>
        <v>0</v>
      </c>
    </row>
    <row r="104" spans="1:16" x14ac:dyDescent="0.2">
      <c r="A104" s="10"/>
      <c r="H104" s="58"/>
      <c r="P104" s="66"/>
    </row>
    <row r="105" spans="1:16" x14ac:dyDescent="0.2">
      <c r="A105" s="10"/>
      <c r="H105" s="58"/>
      <c r="O105" s="55"/>
      <c r="P105" s="66"/>
    </row>
    <row r="106" spans="1:16" s="3" customFormat="1" x14ac:dyDescent="0.25">
      <c r="A106" s="10"/>
      <c r="B106" s="2"/>
      <c r="C106" s="2"/>
      <c r="E106" s="11"/>
      <c r="H106" s="58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58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58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58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58"/>
      <c r="N110" s="14"/>
      <c r="O110" s="14"/>
      <c r="P110" s="14"/>
    </row>
    <row r="111" spans="1:16" s="3" customFormat="1" x14ac:dyDescent="0.25">
      <c r="A111" s="10"/>
      <c r="B111" s="2"/>
      <c r="C111" s="2"/>
      <c r="E111" s="11"/>
      <c r="H111" s="58"/>
      <c r="N111" s="14"/>
      <c r="O111" s="14"/>
      <c r="P111" s="14"/>
    </row>
    <row r="112" spans="1:16" s="3" customFormat="1" x14ac:dyDescent="0.25">
      <c r="A112" s="10"/>
      <c r="B112" s="2"/>
      <c r="C112" s="2"/>
      <c r="E112" s="11"/>
      <c r="H112" s="58"/>
      <c r="N112" s="14"/>
      <c r="O112" s="14"/>
      <c r="P112" s="14"/>
    </row>
    <row r="113" spans="1:16" s="3" customFormat="1" x14ac:dyDescent="0.25">
      <c r="A113" s="10"/>
      <c r="B113" s="2"/>
      <c r="C113" s="2"/>
      <c r="E113" s="11"/>
      <c r="H113" s="58"/>
      <c r="N113" s="14"/>
      <c r="O113" s="14"/>
      <c r="P113" s="14"/>
    </row>
    <row r="114" spans="1:16" s="3" customFormat="1" x14ac:dyDescent="0.25">
      <c r="A114" s="10"/>
      <c r="B114" s="2"/>
      <c r="C114" s="2"/>
      <c r="E114" s="11"/>
      <c r="H114" s="58"/>
      <c r="N114" s="14"/>
      <c r="O114" s="14"/>
      <c r="P114" s="14"/>
    </row>
    <row r="115" spans="1:16" s="3" customFormat="1" x14ac:dyDescent="0.25">
      <c r="A115" s="10"/>
      <c r="B115" s="2"/>
      <c r="C115" s="2"/>
      <c r="E115" s="11"/>
      <c r="H115" s="58"/>
      <c r="N115" s="14"/>
      <c r="O115" s="14"/>
      <c r="P115" s="14"/>
    </row>
    <row r="116" spans="1:16" s="3" customFormat="1" x14ac:dyDescent="0.25">
      <c r="A116" s="10"/>
      <c r="B116" s="2"/>
      <c r="C116" s="2"/>
      <c r="E116" s="11"/>
      <c r="H116" s="58"/>
      <c r="N116" s="14"/>
      <c r="O116" s="14"/>
      <c r="P116" s="14"/>
    </row>
    <row r="117" spans="1:16" s="3" customFormat="1" x14ac:dyDescent="0.25">
      <c r="A117" s="10"/>
      <c r="B117" s="2"/>
      <c r="C117" s="2"/>
      <c r="E117" s="11"/>
      <c r="H117" s="58"/>
      <c r="N117" s="14"/>
      <c r="O117" s="14"/>
      <c r="P117" s="14"/>
    </row>
  </sheetData>
  <mergeCells count="3">
    <mergeCell ref="A97:L97"/>
    <mergeCell ref="O97:P97"/>
    <mergeCell ref="Q3:Q96"/>
  </mergeCells>
  <conditionalFormatting sqref="B3:B96">
    <cfRule type="duplicateValues" dxfId="15" priority="5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FF00"/>
  </sheetPr>
  <dimension ref="A1:Q9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74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Table2245789101123456789101112131415161718192021222324252627283293031323334353637[[#This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Table2245789101123456789101112131415161718192021222324252627283293031323334353637[[#This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Table2245789101123456789101112131415161718192021222324252627283293031323334353637[[#This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Table2245789101123456789101112131415161718192021222324252627283293031323334353637[[#This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Table2245789101123456789101112131415161718192021222324252627283293031323334353637[[#This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Table2245789101123456789101112131415161718192021222324252627283293031323334353637[[#This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Table2245789101123456789101112131415161718192021222324252627283293031323334353637[[#This Row],[PEMBULATAN]]*O67</f>
        <v>0</v>
      </c>
      <c r="Q67" s="124"/>
    </row>
    <row r="68" spans="1:17" ht="26.25" customHeight="1" x14ac:dyDescent="0.2">
      <c r="A68" s="78"/>
      <c r="B68" s="69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Table2245789101123456789101112131415161718192021222324252627283293031323334353637[[#This Row],[PEMBULATAN]]*O68</f>
        <v>0</v>
      </c>
      <c r="Q68" s="124"/>
    </row>
    <row r="69" spans="1:17" ht="26.25" customHeight="1" x14ac:dyDescent="0.2">
      <c r="A69" s="13"/>
      <c r="B69" s="70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Table2245789101123456789101112131415161718192021222324252627283293031323334353637[[#This Row],[PEMBULATAN]]*O69</f>
        <v>0</v>
      </c>
      <c r="Q69" s="124"/>
    </row>
    <row r="70" spans="1:17" ht="26.25" customHeight="1" x14ac:dyDescent="0.2">
      <c r="A70" s="13"/>
      <c r="B70" s="70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Table2245789101123456789101112131415161718192021222324252627283293031323334353637[[#This Row],[PEMBULATAN]]*O70</f>
        <v>0</v>
      </c>
      <c r="Q70" s="124"/>
    </row>
    <row r="71" spans="1:17" ht="26.25" customHeight="1" x14ac:dyDescent="0.2">
      <c r="A71" s="13"/>
      <c r="B71" s="70"/>
      <c r="C71" s="68"/>
      <c r="D71" s="73"/>
      <c r="E71" s="12"/>
      <c r="F71" s="71"/>
      <c r="G71" s="12"/>
      <c r="H71" s="72"/>
      <c r="I71" s="15"/>
      <c r="J71" s="15"/>
      <c r="K71" s="15"/>
      <c r="L71" s="15"/>
      <c r="M71" s="76"/>
      <c r="N71" s="92"/>
      <c r="O71" s="59">
        <v>2530</v>
      </c>
      <c r="P71" s="60">
        <f>Table2245789101123456789101112131415161718192021222324252627283293031323334353637[[#This Row],[PEMBULATAN]]*O71</f>
        <v>0</v>
      </c>
      <c r="Q71" s="124"/>
    </row>
    <row r="72" spans="1:17" ht="26.25" customHeight="1" x14ac:dyDescent="0.2">
      <c r="A72" s="13"/>
      <c r="B72" s="70"/>
      <c r="C72" s="68"/>
      <c r="D72" s="73"/>
      <c r="E72" s="12"/>
      <c r="F72" s="71"/>
      <c r="G72" s="12"/>
      <c r="H72" s="72"/>
      <c r="I72" s="15"/>
      <c r="J72" s="15"/>
      <c r="K72" s="15"/>
      <c r="L72" s="15"/>
      <c r="M72" s="76"/>
      <c r="N72" s="92"/>
      <c r="O72" s="59">
        <v>2530</v>
      </c>
      <c r="P72" s="60">
        <f>Table2245789101123456789101112131415161718192021222324252627283293031323334353637[[#This Row],[PEMBULATAN]]*O72</f>
        <v>0</v>
      </c>
      <c r="Q72" s="124"/>
    </row>
    <row r="73" spans="1:17" ht="26.25" customHeight="1" x14ac:dyDescent="0.2">
      <c r="A73" s="13"/>
      <c r="B73" s="70"/>
      <c r="C73" s="68"/>
      <c r="D73" s="73"/>
      <c r="E73" s="12"/>
      <c r="F73" s="71"/>
      <c r="G73" s="12"/>
      <c r="H73" s="72"/>
      <c r="I73" s="15"/>
      <c r="J73" s="15"/>
      <c r="K73" s="15"/>
      <c r="L73" s="15"/>
      <c r="M73" s="76"/>
      <c r="N73" s="92"/>
      <c r="O73" s="59">
        <v>2530</v>
      </c>
      <c r="P73" s="60">
        <f>Table2245789101123456789101112131415161718192021222324252627283293031323334353637[[#This Row],[PEMBULATAN]]*O73</f>
        <v>0</v>
      </c>
      <c r="Q73" s="124"/>
    </row>
    <row r="74" spans="1:17" ht="26.25" customHeight="1" x14ac:dyDescent="0.2">
      <c r="A74" s="13"/>
      <c r="B74" s="70"/>
      <c r="C74" s="68"/>
      <c r="D74" s="73"/>
      <c r="E74" s="12"/>
      <c r="F74" s="71"/>
      <c r="G74" s="12"/>
      <c r="H74" s="72"/>
      <c r="I74" s="15"/>
      <c r="J74" s="15"/>
      <c r="K74" s="15"/>
      <c r="L74" s="15"/>
      <c r="M74" s="76"/>
      <c r="N74" s="92"/>
      <c r="O74" s="59">
        <v>2530</v>
      </c>
      <c r="P74" s="60">
        <f>Table2245789101123456789101112131415161718192021222324252627283293031323334353637[[#This Row],[PEMBULATAN]]*O74</f>
        <v>0</v>
      </c>
      <c r="Q74" s="125"/>
    </row>
    <row r="75" spans="1:17" ht="22.5" customHeight="1" x14ac:dyDescent="0.2">
      <c r="A75" s="118" t="s">
        <v>30</v>
      </c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20"/>
      <c r="M75" s="74">
        <f>SUBTOTAL(109,Table2245789101123456789101112131415161718192021222324252627283293031323334353637[KG VOLUME])</f>
        <v>0</v>
      </c>
      <c r="N75" s="63">
        <f>SUM(N3:N74)</f>
        <v>0</v>
      </c>
      <c r="O75" s="121">
        <f>SUM(P3:P74)</f>
        <v>0</v>
      </c>
      <c r="P75" s="122"/>
    </row>
    <row r="76" spans="1:17" ht="18" customHeight="1" x14ac:dyDescent="0.2">
      <c r="A76" s="81"/>
      <c r="B76" s="53" t="s">
        <v>41</v>
      </c>
      <c r="C76" s="52"/>
      <c r="D76" s="54" t="s">
        <v>42</v>
      </c>
      <c r="E76" s="81"/>
      <c r="F76" s="81"/>
      <c r="G76" s="81"/>
      <c r="H76" s="81"/>
      <c r="I76" s="81"/>
      <c r="J76" s="81"/>
      <c r="K76" s="81"/>
      <c r="L76" s="81"/>
      <c r="M76" s="82"/>
      <c r="N76" s="83" t="s">
        <v>50</v>
      </c>
      <c r="O76" s="84"/>
      <c r="P76" s="84">
        <f>O75*10%</f>
        <v>0</v>
      </c>
    </row>
    <row r="77" spans="1:17" ht="18" customHeight="1" thickBot="1" x14ac:dyDescent="0.25">
      <c r="A77" s="81"/>
      <c r="B77" s="53"/>
      <c r="C77" s="52"/>
      <c r="D77" s="54"/>
      <c r="E77" s="81"/>
      <c r="F77" s="81"/>
      <c r="G77" s="81"/>
      <c r="H77" s="81"/>
      <c r="I77" s="81"/>
      <c r="J77" s="81"/>
      <c r="K77" s="81"/>
      <c r="L77" s="81"/>
      <c r="M77" s="82"/>
      <c r="N77" s="85" t="s">
        <v>51</v>
      </c>
      <c r="O77" s="86"/>
      <c r="P77" s="86">
        <f>O75-P76</f>
        <v>0</v>
      </c>
    </row>
    <row r="78" spans="1:17" ht="18" customHeight="1" x14ac:dyDescent="0.2">
      <c r="A78" s="10"/>
      <c r="H78" s="58"/>
      <c r="N78" s="57" t="s">
        <v>56</v>
      </c>
      <c r="P78" s="64">
        <f>P77*1.1%</f>
        <v>0</v>
      </c>
    </row>
    <row r="79" spans="1:17" ht="18" customHeight="1" thickBot="1" x14ac:dyDescent="0.25">
      <c r="A79" s="10"/>
      <c r="H79" s="58"/>
      <c r="N79" s="57" t="s">
        <v>52</v>
      </c>
      <c r="P79" s="66">
        <f>P77*2%</f>
        <v>0</v>
      </c>
    </row>
    <row r="80" spans="1:17" ht="18" customHeight="1" x14ac:dyDescent="0.2">
      <c r="A80" s="10"/>
      <c r="H80" s="58"/>
      <c r="N80" s="61" t="s">
        <v>31</v>
      </c>
      <c r="O80" s="62"/>
      <c r="P80" s="65">
        <f>P77+P78-P79</f>
        <v>0</v>
      </c>
    </row>
    <row r="82" spans="1:16" x14ac:dyDescent="0.2">
      <c r="A82" s="10"/>
      <c r="H82" s="58"/>
      <c r="P82" s="66"/>
    </row>
    <row r="83" spans="1:16" x14ac:dyDescent="0.2">
      <c r="A83" s="10"/>
      <c r="H83" s="58"/>
      <c r="O83" s="55"/>
      <c r="P83" s="66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8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8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8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58"/>
      <c r="N95" s="14"/>
      <c r="O95" s="14"/>
      <c r="P95" s="14"/>
    </row>
  </sheetData>
  <mergeCells count="3">
    <mergeCell ref="A75:L75"/>
    <mergeCell ref="O75:P75"/>
    <mergeCell ref="Q3:Q74"/>
  </mergeCells>
  <conditionalFormatting sqref="B3:B74">
    <cfRule type="duplicateValues" dxfId="14" priority="5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Q8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62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92"/>
      <c r="O3" s="59">
        <v>2530</v>
      </c>
      <c r="P3" s="60">
        <f>Table224578910112345678910111213141516171819202122232425262728329303132333435363738[[#This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Table224578910112345678910111213141516171819202122232425262728329303132333435363738[[#This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Table224578910112345678910111213141516171819202122232425262728329303132333435363738[[#This Row],[PEMBULATAN]]*O57</f>
        <v>0</v>
      </c>
      <c r="Q57" s="124"/>
    </row>
    <row r="58" spans="1:17" ht="26.25" customHeight="1" x14ac:dyDescent="0.2">
      <c r="A58" s="78"/>
      <c r="B58" s="69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Table224578910112345678910111213141516171819202122232425262728329303132333435363738[[#This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Table224578910112345678910111213141516171819202122232425262728329303132333435363738[[#This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Table224578910112345678910111213141516171819202122232425262728329303132333435363738[[#This Row],[PEMBULATAN]]*O62</f>
        <v>0</v>
      </c>
      <c r="Q62" s="125"/>
    </row>
    <row r="63" spans="1:17" ht="22.5" customHeight="1" x14ac:dyDescent="0.2">
      <c r="A63" s="118" t="s">
        <v>30</v>
      </c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20"/>
      <c r="M63" s="74">
        <f>SUBTOTAL(109,Table224578910112345678910111213141516171819202122232425262728329303132333435363738[KG VOLUME])</f>
        <v>0</v>
      </c>
      <c r="N63" s="63">
        <f>SUM(N3:N62)</f>
        <v>0</v>
      </c>
      <c r="O63" s="121">
        <f>SUM(P3:P62)</f>
        <v>0</v>
      </c>
      <c r="P63" s="122"/>
    </row>
    <row r="64" spans="1:17" ht="18" customHeight="1" x14ac:dyDescent="0.2">
      <c r="A64" s="81"/>
      <c r="B64" s="53" t="s">
        <v>41</v>
      </c>
      <c r="C64" s="52"/>
      <c r="D64" s="54" t="s">
        <v>42</v>
      </c>
      <c r="E64" s="81"/>
      <c r="F64" s="81"/>
      <c r="G64" s="81"/>
      <c r="H64" s="81"/>
      <c r="I64" s="81"/>
      <c r="J64" s="81"/>
      <c r="K64" s="81"/>
      <c r="L64" s="81"/>
      <c r="M64" s="82"/>
      <c r="N64" s="83" t="s">
        <v>50</v>
      </c>
      <c r="O64" s="84"/>
      <c r="P64" s="84">
        <f>O63*10%</f>
        <v>0</v>
      </c>
    </row>
    <row r="65" spans="1:16" ht="18" customHeight="1" thickBot="1" x14ac:dyDescent="0.25">
      <c r="A65" s="81"/>
      <c r="B65" s="53"/>
      <c r="C65" s="52"/>
      <c r="D65" s="54"/>
      <c r="E65" s="81"/>
      <c r="F65" s="81"/>
      <c r="G65" s="81"/>
      <c r="H65" s="81"/>
      <c r="I65" s="81"/>
      <c r="J65" s="81"/>
      <c r="K65" s="81"/>
      <c r="L65" s="81"/>
      <c r="M65" s="82"/>
      <c r="N65" s="85" t="s">
        <v>51</v>
      </c>
      <c r="O65" s="86"/>
      <c r="P65" s="86">
        <f>O63-P64</f>
        <v>0</v>
      </c>
    </row>
    <row r="66" spans="1:16" ht="18" customHeight="1" x14ac:dyDescent="0.2">
      <c r="A66" s="10"/>
      <c r="H66" s="58"/>
      <c r="N66" s="57" t="s">
        <v>56</v>
      </c>
      <c r="P66" s="64">
        <f>P65*1.1%</f>
        <v>0</v>
      </c>
    </row>
    <row r="67" spans="1:16" ht="18" customHeight="1" thickBot="1" x14ac:dyDescent="0.25">
      <c r="A67" s="10"/>
      <c r="H67" s="58"/>
      <c r="N67" s="57" t="s">
        <v>52</v>
      </c>
      <c r="P67" s="66">
        <f>P65*2%</f>
        <v>0</v>
      </c>
    </row>
    <row r="68" spans="1:16" ht="18" customHeight="1" x14ac:dyDescent="0.2">
      <c r="A68" s="10"/>
      <c r="H68" s="58"/>
      <c r="N68" s="61" t="s">
        <v>31</v>
      </c>
      <c r="O68" s="62"/>
      <c r="P68" s="65">
        <f>P65+P66-P67</f>
        <v>0</v>
      </c>
    </row>
    <row r="70" spans="1:16" x14ac:dyDescent="0.2">
      <c r="A70" s="10"/>
      <c r="H70" s="58"/>
      <c r="P70" s="66"/>
    </row>
    <row r="71" spans="1:16" x14ac:dyDescent="0.2">
      <c r="A71" s="10"/>
      <c r="H71" s="58"/>
      <c r="O71" s="55"/>
      <c r="P71" s="66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8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8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8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58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8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</sheetData>
  <mergeCells count="3">
    <mergeCell ref="A63:L63"/>
    <mergeCell ref="O63:P63"/>
    <mergeCell ref="Q3:Q62"/>
  </mergeCells>
  <conditionalFormatting sqref="B3:B62">
    <cfRule type="duplicateValues" dxfId="13" priority="5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Q25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238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92"/>
      <c r="O3" s="59">
        <v>2530</v>
      </c>
      <c r="P3" s="60">
        <f>Table224578910112345678910111213141516171819202122232425262728329303132333435363738394041424344[[#This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92"/>
      <c r="O4" s="59">
        <v>2530</v>
      </c>
      <c r="P4" s="60">
        <f>Table224578910112345678910111213141516171819202122232425262728329303132333435363738394041424344[[#This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Table224578910112345678910111213141516171819202122232425262728329303132333435363738394041424344[[#This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Table224578910112345678910111213141516171819202122232425262728329303132333435363738394041424344[[#This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Table224578910112345678910111213141516171819202122232425262728329303132333435363738394041424344[[#This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Table224578910112345678910111213141516171819202122232425262728329303132333435363738394041424344[[#This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Table224578910112345678910111213141516171819202122232425262728329303132333435363738394041424344[[#This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Table224578910112345678910111213141516171819202122232425262728329303132333435363738394041424344[[#This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Table224578910112345678910111213141516171819202122232425262728329303132333435363738394041424344[[#This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Table224578910112345678910111213141516171819202122232425262728329303132333435363738394041424344[[#This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Table224578910112345678910111213141516171819202122232425262728329303132333435363738394041424344[[#This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Table224578910112345678910111213141516171819202122232425262728329303132333435363738394041424344[[#This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Table224578910112345678910111213141516171819202122232425262728329303132333435363738394041424344[[#This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Table224578910112345678910111213141516171819202122232425262728329303132333435363738394041424344[[#This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Table224578910112345678910111213141516171819202122232425262728329303132333435363738394041424344[[#This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Table224578910112345678910111213141516171819202122232425262728329303132333435363738394041424344[[#This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Table224578910112345678910111213141516171819202122232425262728329303132333435363738394041424344[[#This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Table224578910112345678910111213141516171819202122232425262728329303132333435363738394041424344[[#This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Table224578910112345678910111213141516171819202122232425262728329303132333435363738394041424344[[#This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Table224578910112345678910111213141516171819202122232425262728329303132333435363738394041424344[[#This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Table224578910112345678910111213141516171819202122232425262728329303132333435363738394041424344[[#This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Table224578910112345678910111213141516171819202122232425262728329303132333435363738394041424344[[#This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Table224578910112345678910111213141516171819202122232425262728329303132333435363738394041424344[[#This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Table224578910112345678910111213141516171819202122232425262728329303132333435363738394041424344[[#This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Table224578910112345678910111213141516171819202122232425262728329303132333435363738394041424344[[#This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Table224578910112345678910111213141516171819202122232425262728329303132333435363738394041424344[[#This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Table224578910112345678910111213141516171819202122232425262728329303132333435363738394041424344[[#This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Table224578910112345678910111213141516171819202122232425262728329303132333435363738394041424344[[#This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Table224578910112345678910111213141516171819202122232425262728329303132333435363738394041424344[[#This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Table224578910112345678910111213141516171819202122232425262728329303132333435363738394041424344[[#This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Table224578910112345678910111213141516171819202122232425262728329303132333435363738394041424344[[#This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Table224578910112345678910111213141516171819202122232425262728329303132333435363738394041424344[[#This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Table224578910112345678910111213141516171819202122232425262728329303132333435363738394041424344[[#This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Table224578910112345678910111213141516171819202122232425262728329303132333435363738394041424344[[#This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Table224578910112345678910111213141516171819202122232425262728329303132333435363738394041424344[[#This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Table224578910112345678910111213141516171819202122232425262728329303132333435363738394041424344[[#This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Table224578910112345678910111213141516171819202122232425262728329303132333435363738394041424344[[#This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Table224578910112345678910111213141516171819202122232425262728329303132333435363738394041424344[[#This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Table224578910112345678910111213141516171819202122232425262728329303132333435363738394041424344[[#This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Table224578910112345678910111213141516171819202122232425262728329303132333435363738394041424344[[#This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Table224578910112345678910111213141516171819202122232425262728329303132333435363738394041424344[[#This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Table224578910112345678910111213141516171819202122232425262728329303132333435363738394041424344[[#This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Table224578910112345678910111213141516171819202122232425262728329303132333435363738394041424344[[#This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Table224578910112345678910111213141516171819202122232425262728329303132333435363738394041424344[[#This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Table224578910112345678910111213141516171819202122232425262728329303132333435363738394041424344[[#This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Table224578910112345678910111213141516171819202122232425262728329303132333435363738394041424344[[#This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Table224578910112345678910111213141516171819202122232425262728329303132333435363738394041424344[[#This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Table224578910112345678910111213141516171819202122232425262728329303132333435363738394041424344[[#This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Table224578910112345678910111213141516171819202122232425262728329303132333435363738394041424344[[#This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Table224578910112345678910111213141516171819202122232425262728329303132333435363738394041424344[[#This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Table224578910112345678910111213141516171819202122232425262728329303132333435363738394041424344[[#This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Table224578910112345678910111213141516171819202122232425262728329303132333435363738394041424344[[#This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Table224578910112345678910111213141516171819202122232425262728329303132333435363738394041424344[[#This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Table224578910112345678910111213141516171819202122232425262728329303132333435363738394041424344[[#This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Table224578910112345678910111213141516171819202122232425262728329303132333435363738394041424344[[#This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Table224578910112345678910111213141516171819202122232425262728329303132333435363738394041424344[[#This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Table224578910112345678910111213141516171819202122232425262728329303132333435363738394041424344[[#This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Table224578910112345678910111213141516171819202122232425262728329303132333435363738394041424344[[#This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Table224578910112345678910111213141516171819202122232425262728329303132333435363738394041424344[[#This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Table224578910112345678910111213141516171819202122232425262728329303132333435363738394041424344[[#This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Table224578910112345678910111213141516171819202122232425262728329303132333435363738394041424344[[#This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Table224578910112345678910111213141516171819202122232425262728329303132333435363738394041424344[[#This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Table224578910112345678910111213141516171819202122232425262728329303132333435363738394041424344[[#This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Table224578910112345678910111213141516171819202122232425262728329303132333435363738394041424344[[#This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Table224578910112345678910111213141516171819202122232425262728329303132333435363738394041424344[[#This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Table224578910112345678910111213141516171819202122232425262728329303132333435363738394041424344[[#This Row],[PEMBULATAN]]*O68</f>
        <v>0</v>
      </c>
      <c r="Q68" s="124"/>
    </row>
    <row r="69" spans="1:17" ht="26.25" customHeight="1" x14ac:dyDescent="0.2">
      <c r="A69" s="13"/>
      <c r="B69" s="70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Table224578910112345678910111213141516171819202122232425262728329303132333435363738394041424344[[#This Row],[PEMBULATAN]]*O69</f>
        <v>0</v>
      </c>
      <c r="Q69" s="124"/>
    </row>
    <row r="70" spans="1:17" ht="26.25" customHeight="1" x14ac:dyDescent="0.2">
      <c r="A70" s="78"/>
      <c r="B70" s="69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Table224578910112345678910111213141516171819202122232425262728329303132333435363738394041424344[[#This Row],[PEMBULATAN]]*O70</f>
        <v>0</v>
      </c>
      <c r="Q70" s="124"/>
    </row>
    <row r="71" spans="1:17" ht="26.25" customHeight="1" x14ac:dyDescent="0.2">
      <c r="A71" s="13"/>
      <c r="B71" s="70"/>
      <c r="C71" s="68"/>
      <c r="D71" s="73"/>
      <c r="E71" s="12"/>
      <c r="F71" s="71"/>
      <c r="G71" s="12"/>
      <c r="H71" s="72"/>
      <c r="I71" s="15"/>
      <c r="J71" s="15"/>
      <c r="K71" s="15"/>
      <c r="L71" s="15"/>
      <c r="M71" s="76"/>
      <c r="N71" s="92"/>
      <c r="O71" s="59">
        <v>2530</v>
      </c>
      <c r="P71" s="60">
        <f>Table224578910112345678910111213141516171819202122232425262728329303132333435363738394041424344[[#This Row],[PEMBULATAN]]*O71</f>
        <v>0</v>
      </c>
      <c r="Q71" s="124"/>
    </row>
    <row r="72" spans="1:17" ht="26.25" customHeight="1" x14ac:dyDescent="0.2">
      <c r="A72" s="13"/>
      <c r="B72" s="70"/>
      <c r="C72" s="68"/>
      <c r="D72" s="73"/>
      <c r="E72" s="12"/>
      <c r="F72" s="71"/>
      <c r="G72" s="12"/>
      <c r="H72" s="72"/>
      <c r="I72" s="15"/>
      <c r="J72" s="15"/>
      <c r="K72" s="15"/>
      <c r="L72" s="15"/>
      <c r="M72" s="76"/>
      <c r="N72" s="92"/>
      <c r="O72" s="59">
        <v>2530</v>
      </c>
      <c r="P72" s="60">
        <f>Table224578910112345678910111213141516171819202122232425262728329303132333435363738394041424344[[#This Row],[PEMBULATAN]]*O72</f>
        <v>0</v>
      </c>
      <c r="Q72" s="124"/>
    </row>
    <row r="73" spans="1:17" ht="26.25" customHeight="1" x14ac:dyDescent="0.2">
      <c r="A73" s="13"/>
      <c r="B73" s="70"/>
      <c r="C73" s="68"/>
      <c r="D73" s="73"/>
      <c r="E73" s="12"/>
      <c r="F73" s="71"/>
      <c r="G73" s="12"/>
      <c r="H73" s="72"/>
      <c r="I73" s="15"/>
      <c r="J73" s="15"/>
      <c r="K73" s="15"/>
      <c r="L73" s="15"/>
      <c r="M73" s="76"/>
      <c r="N73" s="92"/>
      <c r="O73" s="59">
        <v>2530</v>
      </c>
      <c r="P73" s="60">
        <f>Table224578910112345678910111213141516171819202122232425262728329303132333435363738394041424344[[#This Row],[PEMBULATAN]]*O73</f>
        <v>0</v>
      </c>
      <c r="Q73" s="124"/>
    </row>
    <row r="74" spans="1:17" ht="26.25" customHeight="1" x14ac:dyDescent="0.2">
      <c r="A74" s="13"/>
      <c r="B74" s="70"/>
      <c r="C74" s="68"/>
      <c r="D74" s="73"/>
      <c r="E74" s="12"/>
      <c r="F74" s="71"/>
      <c r="G74" s="12"/>
      <c r="H74" s="72"/>
      <c r="I74" s="15"/>
      <c r="J74" s="15"/>
      <c r="K74" s="15"/>
      <c r="L74" s="15"/>
      <c r="M74" s="76"/>
      <c r="N74" s="92"/>
      <c r="O74" s="59">
        <v>2530</v>
      </c>
      <c r="P74" s="60">
        <f>Table224578910112345678910111213141516171819202122232425262728329303132333435363738394041424344[[#This Row],[PEMBULATAN]]*O74</f>
        <v>0</v>
      </c>
      <c r="Q74" s="124"/>
    </row>
    <row r="75" spans="1:17" ht="26.25" customHeight="1" x14ac:dyDescent="0.2">
      <c r="A75" s="13"/>
      <c r="B75" s="70"/>
      <c r="C75" s="68"/>
      <c r="D75" s="73"/>
      <c r="E75" s="12"/>
      <c r="F75" s="71"/>
      <c r="G75" s="12"/>
      <c r="H75" s="72"/>
      <c r="I75" s="15"/>
      <c r="J75" s="15"/>
      <c r="K75" s="15"/>
      <c r="L75" s="15"/>
      <c r="M75" s="76"/>
      <c r="N75" s="92"/>
      <c r="O75" s="59">
        <v>2530</v>
      </c>
      <c r="P75" s="60">
        <f>Table224578910112345678910111213141516171819202122232425262728329303132333435363738394041424344[[#This Row],[PEMBULATAN]]*O75</f>
        <v>0</v>
      </c>
      <c r="Q75" s="124"/>
    </row>
    <row r="76" spans="1:17" ht="26.25" customHeight="1" x14ac:dyDescent="0.2">
      <c r="A76" s="13"/>
      <c r="B76" s="70"/>
      <c r="C76" s="68"/>
      <c r="D76" s="73"/>
      <c r="E76" s="12"/>
      <c r="F76" s="71"/>
      <c r="G76" s="12"/>
      <c r="H76" s="72"/>
      <c r="I76" s="15"/>
      <c r="J76" s="15"/>
      <c r="K76" s="15"/>
      <c r="L76" s="15"/>
      <c r="M76" s="76"/>
      <c r="N76" s="92"/>
      <c r="O76" s="59">
        <v>2530</v>
      </c>
      <c r="P76" s="60">
        <f>Table224578910112345678910111213141516171819202122232425262728329303132333435363738394041424344[[#This Row],[PEMBULATAN]]*O76</f>
        <v>0</v>
      </c>
      <c r="Q76" s="124"/>
    </row>
    <row r="77" spans="1:17" ht="26.25" customHeight="1" x14ac:dyDescent="0.2">
      <c r="A77" s="13"/>
      <c r="B77" s="70"/>
      <c r="C77" s="68"/>
      <c r="D77" s="73"/>
      <c r="E77" s="12"/>
      <c r="F77" s="71"/>
      <c r="G77" s="12"/>
      <c r="H77" s="72"/>
      <c r="I77" s="15"/>
      <c r="J77" s="15"/>
      <c r="K77" s="15"/>
      <c r="L77" s="15"/>
      <c r="M77" s="76"/>
      <c r="N77" s="92"/>
      <c r="O77" s="59">
        <v>2530</v>
      </c>
      <c r="P77" s="60">
        <f>Table224578910112345678910111213141516171819202122232425262728329303132333435363738394041424344[[#This Row],[PEMBULATAN]]*O77</f>
        <v>0</v>
      </c>
      <c r="Q77" s="124"/>
    </row>
    <row r="78" spans="1:17" ht="26.25" customHeight="1" x14ac:dyDescent="0.2">
      <c r="A78" s="13"/>
      <c r="B78" s="70"/>
      <c r="C78" s="68"/>
      <c r="D78" s="73"/>
      <c r="E78" s="12"/>
      <c r="F78" s="71"/>
      <c r="G78" s="12"/>
      <c r="H78" s="72"/>
      <c r="I78" s="15"/>
      <c r="J78" s="15"/>
      <c r="K78" s="15"/>
      <c r="L78" s="15"/>
      <c r="M78" s="76"/>
      <c r="N78" s="92"/>
      <c r="O78" s="59">
        <v>2530</v>
      </c>
      <c r="P78" s="60">
        <f>Table224578910112345678910111213141516171819202122232425262728329303132333435363738394041424344[[#This Row],[PEMBULATAN]]*O78</f>
        <v>0</v>
      </c>
      <c r="Q78" s="124"/>
    </row>
    <row r="79" spans="1:17" ht="26.25" customHeight="1" x14ac:dyDescent="0.2">
      <c r="A79" s="13"/>
      <c r="B79" s="70"/>
      <c r="C79" s="68"/>
      <c r="D79" s="73"/>
      <c r="E79" s="12"/>
      <c r="F79" s="71"/>
      <c r="G79" s="12"/>
      <c r="H79" s="72"/>
      <c r="I79" s="15"/>
      <c r="J79" s="15"/>
      <c r="K79" s="15"/>
      <c r="L79" s="15"/>
      <c r="M79" s="76"/>
      <c r="N79" s="92"/>
      <c r="O79" s="59">
        <v>2530</v>
      </c>
      <c r="P79" s="60">
        <f>Table224578910112345678910111213141516171819202122232425262728329303132333435363738394041424344[[#This Row],[PEMBULATAN]]*O79</f>
        <v>0</v>
      </c>
      <c r="Q79" s="124"/>
    </row>
    <row r="80" spans="1:17" ht="26.25" customHeight="1" x14ac:dyDescent="0.2">
      <c r="A80" s="13"/>
      <c r="B80" s="70"/>
      <c r="C80" s="68"/>
      <c r="D80" s="73"/>
      <c r="E80" s="12"/>
      <c r="F80" s="71"/>
      <c r="G80" s="12"/>
      <c r="H80" s="72"/>
      <c r="I80" s="15"/>
      <c r="J80" s="15"/>
      <c r="K80" s="15"/>
      <c r="L80" s="15"/>
      <c r="M80" s="76"/>
      <c r="N80" s="92"/>
      <c r="O80" s="59">
        <v>2530</v>
      </c>
      <c r="P80" s="60">
        <f>Table224578910112345678910111213141516171819202122232425262728329303132333435363738394041424344[[#This Row],[PEMBULATAN]]*O80</f>
        <v>0</v>
      </c>
      <c r="Q80" s="124"/>
    </row>
    <row r="81" spans="1:17" ht="26.25" customHeight="1" x14ac:dyDescent="0.2">
      <c r="A81" s="13"/>
      <c r="B81" s="70"/>
      <c r="C81" s="68"/>
      <c r="D81" s="73"/>
      <c r="E81" s="12"/>
      <c r="F81" s="71"/>
      <c r="G81" s="12"/>
      <c r="H81" s="72"/>
      <c r="I81" s="15"/>
      <c r="J81" s="15"/>
      <c r="K81" s="15"/>
      <c r="L81" s="15"/>
      <c r="M81" s="76"/>
      <c r="N81" s="92"/>
      <c r="O81" s="59">
        <v>2530</v>
      </c>
      <c r="P81" s="60">
        <f>Table224578910112345678910111213141516171819202122232425262728329303132333435363738394041424344[[#This Row],[PEMBULATAN]]*O81</f>
        <v>0</v>
      </c>
      <c r="Q81" s="124"/>
    </row>
    <row r="82" spans="1:17" ht="26.25" customHeight="1" x14ac:dyDescent="0.2">
      <c r="A82" s="13"/>
      <c r="B82" s="70"/>
      <c r="C82" s="68"/>
      <c r="D82" s="73"/>
      <c r="E82" s="12"/>
      <c r="F82" s="71"/>
      <c r="G82" s="12"/>
      <c r="H82" s="72"/>
      <c r="I82" s="15"/>
      <c r="J82" s="15"/>
      <c r="K82" s="15"/>
      <c r="L82" s="15"/>
      <c r="M82" s="76"/>
      <c r="N82" s="92"/>
      <c r="O82" s="59">
        <v>2530</v>
      </c>
      <c r="P82" s="60">
        <f>Table224578910112345678910111213141516171819202122232425262728329303132333435363738394041424344[[#This Row],[PEMBULATAN]]*O82</f>
        <v>0</v>
      </c>
      <c r="Q82" s="124"/>
    </row>
    <row r="83" spans="1:17" ht="26.25" customHeight="1" x14ac:dyDescent="0.2">
      <c r="A83" s="13"/>
      <c r="B83" s="70"/>
      <c r="C83" s="68"/>
      <c r="D83" s="73"/>
      <c r="E83" s="12"/>
      <c r="F83" s="71"/>
      <c r="G83" s="12"/>
      <c r="H83" s="72"/>
      <c r="I83" s="15"/>
      <c r="J83" s="15"/>
      <c r="K83" s="15"/>
      <c r="L83" s="15"/>
      <c r="M83" s="76"/>
      <c r="N83" s="92"/>
      <c r="O83" s="59">
        <v>2530</v>
      </c>
      <c r="P83" s="60">
        <f>Table224578910112345678910111213141516171819202122232425262728329303132333435363738394041424344[[#This Row],[PEMBULATAN]]*O83</f>
        <v>0</v>
      </c>
      <c r="Q83" s="124"/>
    </row>
    <row r="84" spans="1:17" ht="26.25" customHeight="1" x14ac:dyDescent="0.2">
      <c r="A84" s="13"/>
      <c r="B84" s="70"/>
      <c r="C84" s="68"/>
      <c r="D84" s="73"/>
      <c r="E84" s="12"/>
      <c r="F84" s="71"/>
      <c r="G84" s="12"/>
      <c r="H84" s="72"/>
      <c r="I84" s="15"/>
      <c r="J84" s="15"/>
      <c r="K84" s="15"/>
      <c r="L84" s="15"/>
      <c r="M84" s="76"/>
      <c r="N84" s="92"/>
      <c r="O84" s="59">
        <v>2530</v>
      </c>
      <c r="P84" s="60">
        <f>Table224578910112345678910111213141516171819202122232425262728329303132333435363738394041424344[[#This Row],[PEMBULATAN]]*O84</f>
        <v>0</v>
      </c>
      <c r="Q84" s="124"/>
    </row>
    <row r="85" spans="1:17" ht="26.25" customHeight="1" x14ac:dyDescent="0.2">
      <c r="A85" s="13"/>
      <c r="B85" s="70"/>
      <c r="C85" s="68"/>
      <c r="D85" s="73"/>
      <c r="E85" s="12"/>
      <c r="F85" s="71"/>
      <c r="G85" s="12"/>
      <c r="H85" s="72"/>
      <c r="I85" s="15"/>
      <c r="J85" s="15"/>
      <c r="K85" s="15"/>
      <c r="L85" s="15"/>
      <c r="M85" s="76"/>
      <c r="N85" s="92"/>
      <c r="O85" s="59">
        <v>2530</v>
      </c>
      <c r="P85" s="60">
        <f>Table224578910112345678910111213141516171819202122232425262728329303132333435363738394041424344[[#This Row],[PEMBULATAN]]*O85</f>
        <v>0</v>
      </c>
      <c r="Q85" s="124"/>
    </row>
    <row r="86" spans="1:17" ht="26.25" customHeight="1" x14ac:dyDescent="0.2">
      <c r="A86" s="13"/>
      <c r="B86" s="70"/>
      <c r="C86" s="68"/>
      <c r="D86" s="73"/>
      <c r="E86" s="12"/>
      <c r="F86" s="71"/>
      <c r="G86" s="12"/>
      <c r="H86" s="72"/>
      <c r="I86" s="15"/>
      <c r="J86" s="15"/>
      <c r="K86" s="15"/>
      <c r="L86" s="15"/>
      <c r="M86" s="76"/>
      <c r="N86" s="92"/>
      <c r="O86" s="59">
        <v>2530</v>
      </c>
      <c r="P86" s="60">
        <f>Table224578910112345678910111213141516171819202122232425262728329303132333435363738394041424344[[#This Row],[PEMBULATAN]]*O86</f>
        <v>0</v>
      </c>
      <c r="Q86" s="124"/>
    </row>
    <row r="87" spans="1:17" ht="26.25" customHeight="1" x14ac:dyDescent="0.2">
      <c r="A87" s="13"/>
      <c r="B87" s="70"/>
      <c r="C87" s="68"/>
      <c r="D87" s="73"/>
      <c r="E87" s="12"/>
      <c r="F87" s="71"/>
      <c r="G87" s="12"/>
      <c r="H87" s="72"/>
      <c r="I87" s="15"/>
      <c r="J87" s="15"/>
      <c r="K87" s="15"/>
      <c r="L87" s="15"/>
      <c r="M87" s="76"/>
      <c r="N87" s="92"/>
      <c r="O87" s="59">
        <v>2530</v>
      </c>
      <c r="P87" s="60">
        <f>Table224578910112345678910111213141516171819202122232425262728329303132333435363738394041424344[[#This Row],[PEMBULATAN]]*O87</f>
        <v>0</v>
      </c>
      <c r="Q87" s="124"/>
    </row>
    <row r="88" spans="1:17" ht="26.25" customHeight="1" x14ac:dyDescent="0.2">
      <c r="A88" s="13"/>
      <c r="B88" s="70"/>
      <c r="C88" s="68"/>
      <c r="D88" s="73"/>
      <c r="E88" s="12"/>
      <c r="F88" s="71"/>
      <c r="G88" s="12"/>
      <c r="H88" s="72"/>
      <c r="I88" s="15"/>
      <c r="J88" s="15"/>
      <c r="K88" s="15"/>
      <c r="L88" s="15"/>
      <c r="M88" s="76"/>
      <c r="N88" s="92"/>
      <c r="O88" s="59">
        <v>2530</v>
      </c>
      <c r="P88" s="60">
        <f>Table224578910112345678910111213141516171819202122232425262728329303132333435363738394041424344[[#This Row],[PEMBULATAN]]*O88</f>
        <v>0</v>
      </c>
      <c r="Q88" s="124"/>
    </row>
    <row r="89" spans="1:17" ht="26.25" customHeight="1" x14ac:dyDescent="0.2">
      <c r="A89" s="13"/>
      <c r="B89" s="70"/>
      <c r="C89" s="68"/>
      <c r="D89" s="73"/>
      <c r="E89" s="12"/>
      <c r="F89" s="71"/>
      <c r="G89" s="12"/>
      <c r="H89" s="72"/>
      <c r="I89" s="15"/>
      <c r="J89" s="15"/>
      <c r="K89" s="15"/>
      <c r="L89" s="15"/>
      <c r="M89" s="76"/>
      <c r="N89" s="92"/>
      <c r="O89" s="59">
        <v>2530</v>
      </c>
      <c r="P89" s="60">
        <f>Table224578910112345678910111213141516171819202122232425262728329303132333435363738394041424344[[#This Row],[PEMBULATAN]]*O89</f>
        <v>0</v>
      </c>
      <c r="Q89" s="124"/>
    </row>
    <row r="90" spans="1:17" ht="26.25" customHeight="1" x14ac:dyDescent="0.2">
      <c r="A90" s="13"/>
      <c r="B90" s="70"/>
      <c r="C90" s="68"/>
      <c r="D90" s="73"/>
      <c r="E90" s="12"/>
      <c r="F90" s="71"/>
      <c r="G90" s="12"/>
      <c r="H90" s="72"/>
      <c r="I90" s="15"/>
      <c r="J90" s="15"/>
      <c r="K90" s="15"/>
      <c r="L90" s="15"/>
      <c r="M90" s="76"/>
      <c r="N90" s="92"/>
      <c r="O90" s="59">
        <v>2530</v>
      </c>
      <c r="P90" s="60">
        <f>Table224578910112345678910111213141516171819202122232425262728329303132333435363738394041424344[[#This Row],[PEMBULATAN]]*O90</f>
        <v>0</v>
      </c>
      <c r="Q90" s="124"/>
    </row>
    <row r="91" spans="1:17" ht="26.25" customHeight="1" x14ac:dyDescent="0.2">
      <c r="A91" s="13"/>
      <c r="B91" s="70"/>
      <c r="C91" s="68"/>
      <c r="D91" s="73"/>
      <c r="E91" s="12"/>
      <c r="F91" s="71"/>
      <c r="G91" s="12"/>
      <c r="H91" s="72"/>
      <c r="I91" s="15"/>
      <c r="J91" s="15"/>
      <c r="K91" s="15"/>
      <c r="L91" s="15"/>
      <c r="M91" s="76"/>
      <c r="N91" s="92"/>
      <c r="O91" s="59">
        <v>2530</v>
      </c>
      <c r="P91" s="60">
        <f>Table224578910112345678910111213141516171819202122232425262728329303132333435363738394041424344[[#This Row],[PEMBULATAN]]*O91</f>
        <v>0</v>
      </c>
      <c r="Q91" s="124"/>
    </row>
    <row r="92" spans="1:17" ht="26.25" customHeight="1" x14ac:dyDescent="0.2">
      <c r="A92" s="13"/>
      <c r="B92" s="70"/>
      <c r="C92" s="68"/>
      <c r="D92" s="73"/>
      <c r="E92" s="12"/>
      <c r="F92" s="71"/>
      <c r="G92" s="12"/>
      <c r="H92" s="72"/>
      <c r="I92" s="15"/>
      <c r="J92" s="15"/>
      <c r="K92" s="15"/>
      <c r="L92" s="15"/>
      <c r="M92" s="76"/>
      <c r="N92" s="92"/>
      <c r="O92" s="59">
        <v>2530</v>
      </c>
      <c r="P92" s="60">
        <f>Table224578910112345678910111213141516171819202122232425262728329303132333435363738394041424344[[#This Row],[PEMBULATAN]]*O92</f>
        <v>0</v>
      </c>
      <c r="Q92" s="124"/>
    </row>
    <row r="93" spans="1:17" ht="26.25" customHeight="1" x14ac:dyDescent="0.2">
      <c r="A93" s="13"/>
      <c r="B93" s="70"/>
      <c r="C93" s="68"/>
      <c r="D93" s="73"/>
      <c r="E93" s="12"/>
      <c r="F93" s="71"/>
      <c r="G93" s="12"/>
      <c r="H93" s="72"/>
      <c r="I93" s="15"/>
      <c r="J93" s="15"/>
      <c r="K93" s="15"/>
      <c r="L93" s="15"/>
      <c r="M93" s="76"/>
      <c r="N93" s="92"/>
      <c r="O93" s="59">
        <v>2530</v>
      </c>
      <c r="P93" s="60">
        <f>Table224578910112345678910111213141516171819202122232425262728329303132333435363738394041424344[[#This Row],[PEMBULATAN]]*O93</f>
        <v>0</v>
      </c>
      <c r="Q93" s="124"/>
    </row>
    <row r="94" spans="1:17" ht="26.25" customHeight="1" x14ac:dyDescent="0.2">
      <c r="A94" s="13"/>
      <c r="B94" s="70"/>
      <c r="C94" s="68"/>
      <c r="D94" s="73"/>
      <c r="E94" s="12"/>
      <c r="F94" s="71"/>
      <c r="G94" s="12"/>
      <c r="H94" s="72"/>
      <c r="I94" s="15"/>
      <c r="J94" s="15"/>
      <c r="K94" s="15"/>
      <c r="L94" s="15"/>
      <c r="M94" s="76"/>
      <c r="N94" s="92"/>
      <c r="O94" s="59">
        <v>2530</v>
      </c>
      <c r="P94" s="60">
        <f>Table224578910112345678910111213141516171819202122232425262728329303132333435363738394041424344[[#This Row],[PEMBULATAN]]*O94</f>
        <v>0</v>
      </c>
      <c r="Q94" s="124"/>
    </row>
    <row r="95" spans="1:17" ht="26.25" customHeight="1" x14ac:dyDescent="0.2">
      <c r="A95" s="13"/>
      <c r="B95" s="70"/>
      <c r="C95" s="68"/>
      <c r="D95" s="73"/>
      <c r="E95" s="12"/>
      <c r="F95" s="71"/>
      <c r="G95" s="12"/>
      <c r="H95" s="72"/>
      <c r="I95" s="15"/>
      <c r="J95" s="15"/>
      <c r="K95" s="15"/>
      <c r="L95" s="15"/>
      <c r="M95" s="76"/>
      <c r="N95" s="92"/>
      <c r="O95" s="59">
        <v>2530</v>
      </c>
      <c r="P95" s="60">
        <f>Table224578910112345678910111213141516171819202122232425262728329303132333435363738394041424344[[#This Row],[PEMBULATAN]]*O95</f>
        <v>0</v>
      </c>
      <c r="Q95" s="124"/>
    </row>
    <row r="96" spans="1:17" ht="26.25" customHeight="1" x14ac:dyDescent="0.2">
      <c r="A96" s="13"/>
      <c r="B96" s="70"/>
      <c r="C96" s="68"/>
      <c r="D96" s="73"/>
      <c r="E96" s="12"/>
      <c r="F96" s="71"/>
      <c r="G96" s="12"/>
      <c r="H96" s="72"/>
      <c r="I96" s="15"/>
      <c r="J96" s="15"/>
      <c r="K96" s="15"/>
      <c r="L96" s="15"/>
      <c r="M96" s="76"/>
      <c r="N96" s="92"/>
      <c r="O96" s="59">
        <v>2530</v>
      </c>
      <c r="P96" s="60">
        <f>Table224578910112345678910111213141516171819202122232425262728329303132333435363738394041424344[[#This Row],[PEMBULATAN]]*O96</f>
        <v>0</v>
      </c>
      <c r="Q96" s="124"/>
    </row>
    <row r="97" spans="1:17" ht="26.25" customHeight="1" x14ac:dyDescent="0.2">
      <c r="A97" s="13"/>
      <c r="B97" s="70"/>
      <c r="C97" s="68"/>
      <c r="D97" s="73"/>
      <c r="E97" s="12"/>
      <c r="F97" s="71"/>
      <c r="G97" s="12"/>
      <c r="H97" s="72"/>
      <c r="I97" s="15"/>
      <c r="J97" s="15"/>
      <c r="K97" s="15"/>
      <c r="L97" s="15"/>
      <c r="M97" s="76"/>
      <c r="N97" s="92"/>
      <c r="O97" s="59">
        <v>2530</v>
      </c>
      <c r="P97" s="60">
        <f>Table224578910112345678910111213141516171819202122232425262728329303132333435363738394041424344[[#This Row],[PEMBULATAN]]*O97</f>
        <v>0</v>
      </c>
      <c r="Q97" s="124"/>
    </row>
    <row r="98" spans="1:17" ht="26.25" customHeight="1" x14ac:dyDescent="0.2">
      <c r="A98" s="13"/>
      <c r="B98" s="70"/>
      <c r="C98" s="68"/>
      <c r="D98" s="73"/>
      <c r="E98" s="12"/>
      <c r="F98" s="71"/>
      <c r="G98" s="12"/>
      <c r="H98" s="72"/>
      <c r="I98" s="15"/>
      <c r="J98" s="15"/>
      <c r="K98" s="15"/>
      <c r="L98" s="15"/>
      <c r="M98" s="76"/>
      <c r="N98" s="92"/>
      <c r="O98" s="59">
        <v>2530</v>
      </c>
      <c r="P98" s="60">
        <f>Table224578910112345678910111213141516171819202122232425262728329303132333435363738394041424344[[#This Row],[PEMBULATAN]]*O98</f>
        <v>0</v>
      </c>
      <c r="Q98" s="124"/>
    </row>
    <row r="99" spans="1:17" ht="26.25" customHeight="1" x14ac:dyDescent="0.2">
      <c r="A99" s="13"/>
      <c r="B99" s="70"/>
      <c r="C99" s="68"/>
      <c r="D99" s="73"/>
      <c r="E99" s="12"/>
      <c r="F99" s="71"/>
      <c r="G99" s="12"/>
      <c r="H99" s="72"/>
      <c r="I99" s="15"/>
      <c r="J99" s="15"/>
      <c r="K99" s="15"/>
      <c r="L99" s="15"/>
      <c r="M99" s="76"/>
      <c r="N99" s="92"/>
      <c r="O99" s="59">
        <v>2530</v>
      </c>
      <c r="P99" s="60">
        <f>Table224578910112345678910111213141516171819202122232425262728329303132333435363738394041424344[[#This Row],[PEMBULATAN]]*O99</f>
        <v>0</v>
      </c>
      <c r="Q99" s="124"/>
    </row>
    <row r="100" spans="1:17" ht="26.25" customHeight="1" x14ac:dyDescent="0.2">
      <c r="A100" s="13"/>
      <c r="B100" s="70"/>
      <c r="C100" s="68"/>
      <c r="D100" s="73"/>
      <c r="E100" s="12"/>
      <c r="F100" s="71"/>
      <c r="G100" s="12"/>
      <c r="H100" s="72"/>
      <c r="I100" s="15"/>
      <c r="J100" s="15"/>
      <c r="K100" s="15"/>
      <c r="L100" s="15"/>
      <c r="M100" s="76"/>
      <c r="N100" s="92"/>
      <c r="O100" s="59">
        <v>2530</v>
      </c>
      <c r="P100" s="60">
        <f>Table224578910112345678910111213141516171819202122232425262728329303132333435363738394041424344[[#This Row],[PEMBULATAN]]*O100</f>
        <v>0</v>
      </c>
      <c r="Q100" s="124"/>
    </row>
    <row r="101" spans="1:17" ht="26.25" customHeight="1" x14ac:dyDescent="0.2">
      <c r="A101" s="13"/>
      <c r="B101" s="70"/>
      <c r="C101" s="68"/>
      <c r="D101" s="73"/>
      <c r="E101" s="12"/>
      <c r="F101" s="71"/>
      <c r="G101" s="12"/>
      <c r="H101" s="72"/>
      <c r="I101" s="15"/>
      <c r="J101" s="15"/>
      <c r="K101" s="15"/>
      <c r="L101" s="15"/>
      <c r="M101" s="76"/>
      <c r="N101" s="92"/>
      <c r="O101" s="59">
        <v>2530</v>
      </c>
      <c r="P101" s="60">
        <f>Table224578910112345678910111213141516171819202122232425262728329303132333435363738394041424344[[#This Row],[PEMBULATAN]]*O101</f>
        <v>0</v>
      </c>
      <c r="Q101" s="124"/>
    </row>
    <row r="102" spans="1:17" ht="26.25" customHeight="1" x14ac:dyDescent="0.2">
      <c r="A102" s="13"/>
      <c r="B102" s="70"/>
      <c r="C102" s="68"/>
      <c r="D102" s="73"/>
      <c r="E102" s="12"/>
      <c r="F102" s="71"/>
      <c r="G102" s="12"/>
      <c r="H102" s="72"/>
      <c r="I102" s="15"/>
      <c r="J102" s="15"/>
      <c r="K102" s="15"/>
      <c r="L102" s="15"/>
      <c r="M102" s="76"/>
      <c r="N102" s="92"/>
      <c r="O102" s="59">
        <v>2530</v>
      </c>
      <c r="P102" s="60">
        <f>Table224578910112345678910111213141516171819202122232425262728329303132333435363738394041424344[[#This Row],[PEMBULATAN]]*O102</f>
        <v>0</v>
      </c>
      <c r="Q102" s="124"/>
    </row>
    <row r="103" spans="1:17" ht="26.25" customHeight="1" x14ac:dyDescent="0.2">
      <c r="A103" s="13"/>
      <c r="B103" s="70"/>
      <c r="C103" s="68"/>
      <c r="D103" s="73"/>
      <c r="E103" s="12"/>
      <c r="F103" s="71"/>
      <c r="G103" s="12"/>
      <c r="H103" s="72"/>
      <c r="I103" s="15"/>
      <c r="J103" s="15"/>
      <c r="K103" s="15"/>
      <c r="L103" s="15"/>
      <c r="M103" s="76"/>
      <c r="N103" s="92"/>
      <c r="O103" s="59">
        <v>2530</v>
      </c>
      <c r="P103" s="60">
        <f>Table224578910112345678910111213141516171819202122232425262728329303132333435363738394041424344[[#This Row],[PEMBULATAN]]*O103</f>
        <v>0</v>
      </c>
      <c r="Q103" s="124"/>
    </row>
    <row r="104" spans="1:17" ht="26.25" customHeight="1" x14ac:dyDescent="0.2">
      <c r="A104" s="13"/>
      <c r="B104" s="70"/>
      <c r="C104" s="68"/>
      <c r="D104" s="73"/>
      <c r="E104" s="12"/>
      <c r="F104" s="71"/>
      <c r="G104" s="12"/>
      <c r="H104" s="72"/>
      <c r="I104" s="15"/>
      <c r="J104" s="15"/>
      <c r="K104" s="15"/>
      <c r="L104" s="15"/>
      <c r="M104" s="76"/>
      <c r="N104" s="92"/>
      <c r="O104" s="59">
        <v>2530</v>
      </c>
      <c r="P104" s="60">
        <f>Table224578910112345678910111213141516171819202122232425262728329303132333435363738394041424344[[#This Row],[PEMBULATAN]]*O104</f>
        <v>0</v>
      </c>
      <c r="Q104" s="124"/>
    </row>
    <row r="105" spans="1:17" ht="26.25" customHeight="1" x14ac:dyDescent="0.2">
      <c r="A105" s="13"/>
      <c r="B105" s="70"/>
      <c r="C105" s="68"/>
      <c r="D105" s="73"/>
      <c r="E105" s="12"/>
      <c r="F105" s="71"/>
      <c r="G105" s="12"/>
      <c r="H105" s="72"/>
      <c r="I105" s="15"/>
      <c r="J105" s="15"/>
      <c r="K105" s="15"/>
      <c r="L105" s="15"/>
      <c r="M105" s="76"/>
      <c r="N105" s="92"/>
      <c r="O105" s="59">
        <v>2530</v>
      </c>
      <c r="P105" s="60">
        <f>Table224578910112345678910111213141516171819202122232425262728329303132333435363738394041424344[[#This Row],[PEMBULATAN]]*O105</f>
        <v>0</v>
      </c>
      <c r="Q105" s="124"/>
    </row>
    <row r="106" spans="1:17" ht="26.25" customHeight="1" x14ac:dyDescent="0.2">
      <c r="A106" s="13"/>
      <c r="B106" s="70"/>
      <c r="C106" s="68"/>
      <c r="D106" s="73"/>
      <c r="E106" s="12"/>
      <c r="F106" s="71"/>
      <c r="G106" s="12"/>
      <c r="H106" s="72"/>
      <c r="I106" s="15"/>
      <c r="J106" s="15"/>
      <c r="K106" s="15"/>
      <c r="L106" s="15"/>
      <c r="M106" s="76"/>
      <c r="N106" s="92"/>
      <c r="O106" s="59">
        <v>2530</v>
      </c>
      <c r="P106" s="60">
        <f>Table224578910112345678910111213141516171819202122232425262728329303132333435363738394041424344[[#This Row],[PEMBULATAN]]*O106</f>
        <v>0</v>
      </c>
      <c r="Q106" s="124"/>
    </row>
    <row r="107" spans="1:17" ht="26.25" customHeight="1" x14ac:dyDescent="0.2">
      <c r="A107" s="13"/>
      <c r="B107" s="70"/>
      <c r="C107" s="68"/>
      <c r="D107" s="73"/>
      <c r="E107" s="12"/>
      <c r="F107" s="71"/>
      <c r="G107" s="12"/>
      <c r="H107" s="72"/>
      <c r="I107" s="15"/>
      <c r="J107" s="15"/>
      <c r="K107" s="15"/>
      <c r="L107" s="15"/>
      <c r="M107" s="76"/>
      <c r="N107" s="92"/>
      <c r="O107" s="59">
        <v>2530</v>
      </c>
      <c r="P107" s="60">
        <f>Table224578910112345678910111213141516171819202122232425262728329303132333435363738394041424344[[#This Row],[PEMBULATAN]]*O107</f>
        <v>0</v>
      </c>
      <c r="Q107" s="124"/>
    </row>
    <row r="108" spans="1:17" ht="26.25" customHeight="1" x14ac:dyDescent="0.2">
      <c r="A108" s="13"/>
      <c r="B108" s="70"/>
      <c r="C108" s="68"/>
      <c r="D108" s="73"/>
      <c r="E108" s="12"/>
      <c r="F108" s="71"/>
      <c r="G108" s="12"/>
      <c r="H108" s="72"/>
      <c r="I108" s="15"/>
      <c r="J108" s="15"/>
      <c r="K108" s="15"/>
      <c r="L108" s="15"/>
      <c r="M108" s="76"/>
      <c r="N108" s="92"/>
      <c r="O108" s="59">
        <v>2530</v>
      </c>
      <c r="P108" s="60">
        <f>Table224578910112345678910111213141516171819202122232425262728329303132333435363738394041424344[[#This Row],[PEMBULATAN]]*O108</f>
        <v>0</v>
      </c>
      <c r="Q108" s="124"/>
    </row>
    <row r="109" spans="1:17" ht="26.25" customHeight="1" x14ac:dyDescent="0.2">
      <c r="A109" s="13"/>
      <c r="B109" s="70"/>
      <c r="C109" s="68"/>
      <c r="D109" s="73"/>
      <c r="E109" s="12"/>
      <c r="F109" s="71"/>
      <c r="G109" s="12"/>
      <c r="H109" s="72"/>
      <c r="I109" s="15"/>
      <c r="J109" s="15"/>
      <c r="K109" s="15"/>
      <c r="L109" s="15"/>
      <c r="M109" s="76"/>
      <c r="N109" s="92"/>
      <c r="O109" s="59">
        <v>2530</v>
      </c>
      <c r="P109" s="60">
        <f>Table224578910112345678910111213141516171819202122232425262728329303132333435363738394041424344[[#This Row],[PEMBULATAN]]*O109</f>
        <v>0</v>
      </c>
      <c r="Q109" s="124"/>
    </row>
    <row r="110" spans="1:17" ht="26.25" customHeight="1" x14ac:dyDescent="0.2">
      <c r="A110" s="13"/>
      <c r="B110" s="70"/>
      <c r="C110" s="68"/>
      <c r="D110" s="73"/>
      <c r="E110" s="12"/>
      <c r="F110" s="71"/>
      <c r="G110" s="12"/>
      <c r="H110" s="72"/>
      <c r="I110" s="15"/>
      <c r="J110" s="15"/>
      <c r="K110" s="15"/>
      <c r="L110" s="15"/>
      <c r="M110" s="76"/>
      <c r="N110" s="92"/>
      <c r="O110" s="59">
        <v>2530</v>
      </c>
      <c r="P110" s="60">
        <f>Table224578910112345678910111213141516171819202122232425262728329303132333435363738394041424344[[#This Row],[PEMBULATAN]]*O110</f>
        <v>0</v>
      </c>
      <c r="Q110" s="124"/>
    </row>
    <row r="111" spans="1:17" ht="26.25" customHeight="1" x14ac:dyDescent="0.2">
      <c r="A111" s="13"/>
      <c r="B111" s="70"/>
      <c r="C111" s="68"/>
      <c r="D111" s="73"/>
      <c r="E111" s="12"/>
      <c r="F111" s="71"/>
      <c r="G111" s="12"/>
      <c r="H111" s="72"/>
      <c r="I111" s="15"/>
      <c r="J111" s="15"/>
      <c r="K111" s="15"/>
      <c r="L111" s="15"/>
      <c r="M111" s="76"/>
      <c r="N111" s="92"/>
      <c r="O111" s="59">
        <v>2530</v>
      </c>
      <c r="P111" s="60">
        <f>Table224578910112345678910111213141516171819202122232425262728329303132333435363738394041424344[[#This Row],[PEMBULATAN]]*O111</f>
        <v>0</v>
      </c>
      <c r="Q111" s="124"/>
    </row>
    <row r="112" spans="1:17" ht="26.25" customHeight="1" x14ac:dyDescent="0.2">
      <c r="A112" s="13"/>
      <c r="B112" s="70"/>
      <c r="C112" s="68"/>
      <c r="D112" s="73"/>
      <c r="E112" s="12"/>
      <c r="F112" s="71"/>
      <c r="G112" s="12"/>
      <c r="H112" s="72"/>
      <c r="I112" s="15"/>
      <c r="J112" s="15"/>
      <c r="K112" s="15"/>
      <c r="L112" s="15"/>
      <c r="M112" s="76"/>
      <c r="N112" s="92"/>
      <c r="O112" s="59">
        <v>2530</v>
      </c>
      <c r="P112" s="60">
        <f>Table224578910112345678910111213141516171819202122232425262728329303132333435363738394041424344[[#This Row],[PEMBULATAN]]*O112</f>
        <v>0</v>
      </c>
      <c r="Q112" s="124"/>
    </row>
    <row r="113" spans="1:17" ht="26.25" customHeight="1" x14ac:dyDescent="0.2">
      <c r="A113" s="13"/>
      <c r="B113" s="70"/>
      <c r="C113" s="68"/>
      <c r="D113" s="73"/>
      <c r="E113" s="12"/>
      <c r="F113" s="71"/>
      <c r="G113" s="12"/>
      <c r="H113" s="72"/>
      <c r="I113" s="15"/>
      <c r="J113" s="15"/>
      <c r="K113" s="15"/>
      <c r="L113" s="15"/>
      <c r="M113" s="76"/>
      <c r="N113" s="92"/>
      <c r="O113" s="59">
        <v>2530</v>
      </c>
      <c r="P113" s="60">
        <f>Table224578910112345678910111213141516171819202122232425262728329303132333435363738394041424344[[#This Row],[PEMBULATAN]]*O113</f>
        <v>0</v>
      </c>
      <c r="Q113" s="124"/>
    </row>
    <row r="114" spans="1:17" ht="26.25" customHeight="1" x14ac:dyDescent="0.2">
      <c r="A114" s="13"/>
      <c r="B114" s="70"/>
      <c r="C114" s="68"/>
      <c r="D114" s="73"/>
      <c r="E114" s="12"/>
      <c r="F114" s="71"/>
      <c r="G114" s="12"/>
      <c r="H114" s="72"/>
      <c r="I114" s="15"/>
      <c r="J114" s="15"/>
      <c r="K114" s="15"/>
      <c r="L114" s="15"/>
      <c r="M114" s="76"/>
      <c r="N114" s="92"/>
      <c r="O114" s="59">
        <v>2530</v>
      </c>
      <c r="P114" s="60">
        <f>Table224578910112345678910111213141516171819202122232425262728329303132333435363738394041424344[[#This Row],[PEMBULATAN]]*O114</f>
        <v>0</v>
      </c>
      <c r="Q114" s="124"/>
    </row>
    <row r="115" spans="1:17" ht="26.25" customHeight="1" x14ac:dyDescent="0.2">
      <c r="A115" s="13"/>
      <c r="B115" s="70"/>
      <c r="C115" s="68"/>
      <c r="D115" s="73"/>
      <c r="E115" s="12"/>
      <c r="F115" s="71"/>
      <c r="G115" s="12"/>
      <c r="H115" s="72"/>
      <c r="I115" s="15"/>
      <c r="J115" s="15"/>
      <c r="K115" s="15"/>
      <c r="L115" s="15"/>
      <c r="M115" s="76"/>
      <c r="N115" s="92"/>
      <c r="O115" s="59">
        <v>2530</v>
      </c>
      <c r="P115" s="60">
        <f>Table224578910112345678910111213141516171819202122232425262728329303132333435363738394041424344[[#This Row],[PEMBULATAN]]*O115</f>
        <v>0</v>
      </c>
      <c r="Q115" s="124"/>
    </row>
    <row r="116" spans="1:17" ht="26.25" customHeight="1" x14ac:dyDescent="0.2">
      <c r="A116" s="13"/>
      <c r="B116" s="70"/>
      <c r="C116" s="68"/>
      <c r="D116" s="73"/>
      <c r="E116" s="12"/>
      <c r="F116" s="71"/>
      <c r="G116" s="12"/>
      <c r="H116" s="72"/>
      <c r="I116" s="15"/>
      <c r="J116" s="15"/>
      <c r="K116" s="15"/>
      <c r="L116" s="15"/>
      <c r="M116" s="76"/>
      <c r="N116" s="92"/>
      <c r="O116" s="59">
        <v>2530</v>
      </c>
      <c r="P116" s="60">
        <f>Table224578910112345678910111213141516171819202122232425262728329303132333435363738394041424344[[#This Row],[PEMBULATAN]]*O116</f>
        <v>0</v>
      </c>
      <c r="Q116" s="124"/>
    </row>
    <row r="117" spans="1:17" ht="26.25" customHeight="1" x14ac:dyDescent="0.2">
      <c r="A117" s="13"/>
      <c r="B117" s="70"/>
      <c r="C117" s="68"/>
      <c r="D117" s="73"/>
      <c r="E117" s="12"/>
      <c r="F117" s="71"/>
      <c r="G117" s="12"/>
      <c r="H117" s="72"/>
      <c r="I117" s="15"/>
      <c r="J117" s="15"/>
      <c r="K117" s="15"/>
      <c r="L117" s="15"/>
      <c r="M117" s="76"/>
      <c r="N117" s="92"/>
      <c r="O117" s="59">
        <v>2530</v>
      </c>
      <c r="P117" s="60">
        <f>Table224578910112345678910111213141516171819202122232425262728329303132333435363738394041424344[[#This Row],[PEMBULATAN]]*O117</f>
        <v>0</v>
      </c>
      <c r="Q117" s="124"/>
    </row>
    <row r="118" spans="1:17" ht="26.25" customHeight="1" x14ac:dyDescent="0.2">
      <c r="A118" s="13"/>
      <c r="B118" s="70"/>
      <c r="C118" s="68"/>
      <c r="D118" s="73"/>
      <c r="E118" s="12"/>
      <c r="F118" s="71"/>
      <c r="G118" s="12"/>
      <c r="H118" s="72"/>
      <c r="I118" s="15"/>
      <c r="J118" s="15"/>
      <c r="K118" s="15"/>
      <c r="L118" s="15"/>
      <c r="M118" s="76"/>
      <c r="N118" s="92"/>
      <c r="O118" s="59">
        <v>2530</v>
      </c>
      <c r="P118" s="60">
        <f>Table224578910112345678910111213141516171819202122232425262728329303132333435363738394041424344[[#This Row],[PEMBULATAN]]*O118</f>
        <v>0</v>
      </c>
      <c r="Q118" s="124"/>
    </row>
    <row r="119" spans="1:17" ht="26.25" customHeight="1" x14ac:dyDescent="0.2">
      <c r="A119" s="13"/>
      <c r="B119" s="70"/>
      <c r="C119" s="68"/>
      <c r="D119" s="73"/>
      <c r="E119" s="12"/>
      <c r="F119" s="71"/>
      <c r="G119" s="12"/>
      <c r="H119" s="72"/>
      <c r="I119" s="15"/>
      <c r="J119" s="15"/>
      <c r="K119" s="15"/>
      <c r="L119" s="15"/>
      <c r="M119" s="76"/>
      <c r="N119" s="92"/>
      <c r="O119" s="59">
        <v>2530</v>
      </c>
      <c r="P119" s="60">
        <f>Table224578910112345678910111213141516171819202122232425262728329303132333435363738394041424344[[#This Row],[PEMBULATAN]]*O119</f>
        <v>0</v>
      </c>
      <c r="Q119" s="124"/>
    </row>
    <row r="120" spans="1:17" ht="26.25" customHeight="1" x14ac:dyDescent="0.2">
      <c r="A120" s="13"/>
      <c r="B120" s="70"/>
      <c r="C120" s="68"/>
      <c r="D120" s="73"/>
      <c r="E120" s="12"/>
      <c r="F120" s="71"/>
      <c r="G120" s="12"/>
      <c r="H120" s="72"/>
      <c r="I120" s="15"/>
      <c r="J120" s="15"/>
      <c r="K120" s="15"/>
      <c r="L120" s="15"/>
      <c r="M120" s="76"/>
      <c r="N120" s="92"/>
      <c r="O120" s="59">
        <v>2530</v>
      </c>
      <c r="P120" s="60">
        <f>Table224578910112345678910111213141516171819202122232425262728329303132333435363738394041424344[[#This Row],[PEMBULATAN]]*O120</f>
        <v>0</v>
      </c>
      <c r="Q120" s="124"/>
    </row>
    <row r="121" spans="1:17" ht="26.25" customHeight="1" x14ac:dyDescent="0.2">
      <c r="A121" s="13"/>
      <c r="B121" s="70"/>
      <c r="C121" s="68"/>
      <c r="D121" s="73"/>
      <c r="E121" s="12"/>
      <c r="F121" s="71"/>
      <c r="G121" s="12"/>
      <c r="H121" s="72"/>
      <c r="I121" s="15"/>
      <c r="J121" s="15"/>
      <c r="K121" s="15"/>
      <c r="L121" s="15"/>
      <c r="M121" s="76"/>
      <c r="N121" s="92"/>
      <c r="O121" s="59">
        <v>2530</v>
      </c>
      <c r="P121" s="60">
        <f>Table224578910112345678910111213141516171819202122232425262728329303132333435363738394041424344[[#This Row],[PEMBULATAN]]*O121</f>
        <v>0</v>
      </c>
      <c r="Q121" s="124"/>
    </row>
    <row r="122" spans="1:17" ht="26.25" customHeight="1" x14ac:dyDescent="0.2">
      <c r="A122" s="13"/>
      <c r="B122" s="70"/>
      <c r="C122" s="68"/>
      <c r="D122" s="73"/>
      <c r="E122" s="12"/>
      <c r="F122" s="71"/>
      <c r="G122" s="12"/>
      <c r="H122" s="72"/>
      <c r="I122" s="15"/>
      <c r="J122" s="15"/>
      <c r="K122" s="15"/>
      <c r="L122" s="15"/>
      <c r="M122" s="76"/>
      <c r="N122" s="92"/>
      <c r="O122" s="59">
        <v>2530</v>
      </c>
      <c r="P122" s="60">
        <f>Table224578910112345678910111213141516171819202122232425262728329303132333435363738394041424344[[#This Row],[PEMBULATAN]]*O122</f>
        <v>0</v>
      </c>
      <c r="Q122" s="124"/>
    </row>
    <row r="123" spans="1:17" ht="26.25" customHeight="1" x14ac:dyDescent="0.2">
      <c r="A123" s="13"/>
      <c r="B123" s="70"/>
      <c r="C123" s="68"/>
      <c r="D123" s="73"/>
      <c r="E123" s="12"/>
      <c r="F123" s="71"/>
      <c r="G123" s="12"/>
      <c r="H123" s="72"/>
      <c r="I123" s="15"/>
      <c r="J123" s="15"/>
      <c r="K123" s="15"/>
      <c r="L123" s="15"/>
      <c r="M123" s="76"/>
      <c r="N123" s="92"/>
      <c r="O123" s="59">
        <v>2530</v>
      </c>
      <c r="P123" s="60">
        <f>Table224578910112345678910111213141516171819202122232425262728329303132333435363738394041424344[[#This Row],[PEMBULATAN]]*O123</f>
        <v>0</v>
      </c>
      <c r="Q123" s="124"/>
    </row>
    <row r="124" spans="1:17" ht="26.25" customHeight="1" x14ac:dyDescent="0.2">
      <c r="A124" s="13"/>
      <c r="B124" s="70"/>
      <c r="C124" s="68"/>
      <c r="D124" s="73"/>
      <c r="E124" s="12"/>
      <c r="F124" s="71"/>
      <c r="G124" s="12"/>
      <c r="H124" s="72"/>
      <c r="I124" s="15"/>
      <c r="J124" s="15"/>
      <c r="K124" s="15"/>
      <c r="L124" s="15"/>
      <c r="M124" s="76"/>
      <c r="N124" s="92"/>
      <c r="O124" s="59">
        <v>2530</v>
      </c>
      <c r="P124" s="60">
        <f>Table224578910112345678910111213141516171819202122232425262728329303132333435363738394041424344[[#This Row],[PEMBULATAN]]*O124</f>
        <v>0</v>
      </c>
      <c r="Q124" s="124"/>
    </row>
    <row r="125" spans="1:17" ht="26.25" customHeight="1" x14ac:dyDescent="0.2">
      <c r="A125" s="13"/>
      <c r="B125" s="70"/>
      <c r="C125" s="68"/>
      <c r="D125" s="73"/>
      <c r="E125" s="12"/>
      <c r="F125" s="71"/>
      <c r="G125" s="12"/>
      <c r="H125" s="72"/>
      <c r="I125" s="15"/>
      <c r="J125" s="15"/>
      <c r="K125" s="15"/>
      <c r="L125" s="15"/>
      <c r="M125" s="76"/>
      <c r="N125" s="92"/>
      <c r="O125" s="59">
        <v>2530</v>
      </c>
      <c r="P125" s="60">
        <f>Table224578910112345678910111213141516171819202122232425262728329303132333435363738394041424344[[#This Row],[PEMBULATAN]]*O125</f>
        <v>0</v>
      </c>
      <c r="Q125" s="124"/>
    </row>
    <row r="126" spans="1:17" ht="26.25" customHeight="1" x14ac:dyDescent="0.2">
      <c r="A126" s="13"/>
      <c r="B126" s="70"/>
      <c r="C126" s="68"/>
      <c r="D126" s="73"/>
      <c r="E126" s="12"/>
      <c r="F126" s="71"/>
      <c r="G126" s="12"/>
      <c r="H126" s="72"/>
      <c r="I126" s="15"/>
      <c r="J126" s="15"/>
      <c r="K126" s="15"/>
      <c r="L126" s="15"/>
      <c r="M126" s="76"/>
      <c r="N126" s="92"/>
      <c r="O126" s="59">
        <v>2530</v>
      </c>
      <c r="P126" s="60">
        <f>Table224578910112345678910111213141516171819202122232425262728329303132333435363738394041424344[[#This Row],[PEMBULATAN]]*O126</f>
        <v>0</v>
      </c>
      <c r="Q126" s="124"/>
    </row>
    <row r="127" spans="1:17" ht="26.25" customHeight="1" x14ac:dyDescent="0.2">
      <c r="A127" s="13"/>
      <c r="B127" s="70"/>
      <c r="C127" s="68"/>
      <c r="D127" s="73"/>
      <c r="E127" s="12"/>
      <c r="F127" s="71"/>
      <c r="G127" s="12"/>
      <c r="H127" s="72"/>
      <c r="I127" s="15"/>
      <c r="J127" s="15"/>
      <c r="K127" s="15"/>
      <c r="L127" s="15"/>
      <c r="M127" s="76"/>
      <c r="N127" s="92"/>
      <c r="O127" s="59">
        <v>2530</v>
      </c>
      <c r="P127" s="60">
        <f>Table224578910112345678910111213141516171819202122232425262728329303132333435363738394041424344[[#This Row],[PEMBULATAN]]*O127</f>
        <v>0</v>
      </c>
      <c r="Q127" s="124"/>
    </row>
    <row r="128" spans="1:17" ht="26.25" customHeight="1" x14ac:dyDescent="0.2">
      <c r="A128" s="13"/>
      <c r="B128" s="70"/>
      <c r="C128" s="68"/>
      <c r="D128" s="73"/>
      <c r="E128" s="12"/>
      <c r="F128" s="71"/>
      <c r="G128" s="12"/>
      <c r="H128" s="72"/>
      <c r="I128" s="15"/>
      <c r="J128" s="15"/>
      <c r="K128" s="15"/>
      <c r="L128" s="15"/>
      <c r="M128" s="76"/>
      <c r="N128" s="92"/>
      <c r="O128" s="59">
        <v>2530</v>
      </c>
      <c r="P128" s="60">
        <f>Table224578910112345678910111213141516171819202122232425262728329303132333435363738394041424344[[#This Row],[PEMBULATAN]]*O128</f>
        <v>0</v>
      </c>
      <c r="Q128" s="124"/>
    </row>
    <row r="129" spans="1:17" ht="26.25" customHeight="1" x14ac:dyDescent="0.2">
      <c r="A129" s="13"/>
      <c r="B129" s="70"/>
      <c r="C129" s="68"/>
      <c r="D129" s="73"/>
      <c r="E129" s="12"/>
      <c r="F129" s="71"/>
      <c r="G129" s="12"/>
      <c r="H129" s="72"/>
      <c r="I129" s="15"/>
      <c r="J129" s="15"/>
      <c r="K129" s="15"/>
      <c r="L129" s="15"/>
      <c r="M129" s="76"/>
      <c r="N129" s="92"/>
      <c r="O129" s="59">
        <v>2530</v>
      </c>
      <c r="P129" s="60">
        <f>Table224578910112345678910111213141516171819202122232425262728329303132333435363738394041424344[[#This Row],[PEMBULATAN]]*O129</f>
        <v>0</v>
      </c>
      <c r="Q129" s="124"/>
    </row>
    <row r="130" spans="1:17" ht="26.25" customHeight="1" x14ac:dyDescent="0.2">
      <c r="A130" s="13"/>
      <c r="B130" s="70"/>
      <c r="C130" s="68"/>
      <c r="D130" s="73"/>
      <c r="E130" s="12"/>
      <c r="F130" s="71"/>
      <c r="G130" s="12"/>
      <c r="H130" s="72"/>
      <c r="I130" s="15"/>
      <c r="J130" s="15"/>
      <c r="K130" s="15"/>
      <c r="L130" s="15"/>
      <c r="M130" s="76"/>
      <c r="N130" s="92"/>
      <c r="O130" s="59">
        <v>2530</v>
      </c>
      <c r="P130" s="60">
        <f>Table224578910112345678910111213141516171819202122232425262728329303132333435363738394041424344[[#This Row],[PEMBULATAN]]*O130</f>
        <v>0</v>
      </c>
      <c r="Q130" s="124"/>
    </row>
    <row r="131" spans="1:17" ht="26.25" customHeight="1" x14ac:dyDescent="0.2">
      <c r="A131" s="13"/>
      <c r="B131" s="70"/>
      <c r="C131" s="68"/>
      <c r="D131" s="73"/>
      <c r="E131" s="12"/>
      <c r="F131" s="71"/>
      <c r="G131" s="12"/>
      <c r="H131" s="72"/>
      <c r="I131" s="15"/>
      <c r="J131" s="15"/>
      <c r="K131" s="15"/>
      <c r="L131" s="15"/>
      <c r="M131" s="76"/>
      <c r="N131" s="92"/>
      <c r="O131" s="59">
        <v>2530</v>
      </c>
      <c r="P131" s="60">
        <f>Table224578910112345678910111213141516171819202122232425262728329303132333435363738394041424344[[#This Row],[PEMBULATAN]]*O131</f>
        <v>0</v>
      </c>
      <c r="Q131" s="124"/>
    </row>
    <row r="132" spans="1:17" ht="26.25" customHeight="1" x14ac:dyDescent="0.2">
      <c r="A132" s="13"/>
      <c r="B132" s="70"/>
      <c r="C132" s="68"/>
      <c r="D132" s="73"/>
      <c r="E132" s="12"/>
      <c r="F132" s="71"/>
      <c r="G132" s="12"/>
      <c r="H132" s="72"/>
      <c r="I132" s="15"/>
      <c r="J132" s="15"/>
      <c r="K132" s="15"/>
      <c r="L132" s="15"/>
      <c r="M132" s="76"/>
      <c r="N132" s="92"/>
      <c r="O132" s="59">
        <v>2530</v>
      </c>
      <c r="P132" s="60">
        <f>Table224578910112345678910111213141516171819202122232425262728329303132333435363738394041424344[[#This Row],[PEMBULATAN]]*O132</f>
        <v>0</v>
      </c>
      <c r="Q132" s="124"/>
    </row>
    <row r="133" spans="1:17" ht="26.25" customHeight="1" x14ac:dyDescent="0.2">
      <c r="A133" s="13"/>
      <c r="B133" s="70"/>
      <c r="C133" s="68"/>
      <c r="D133" s="73"/>
      <c r="E133" s="12"/>
      <c r="F133" s="71"/>
      <c r="G133" s="12"/>
      <c r="H133" s="72"/>
      <c r="I133" s="15"/>
      <c r="J133" s="15"/>
      <c r="K133" s="15"/>
      <c r="L133" s="15"/>
      <c r="M133" s="76"/>
      <c r="N133" s="92"/>
      <c r="O133" s="59">
        <v>2530</v>
      </c>
      <c r="P133" s="60">
        <f>Table224578910112345678910111213141516171819202122232425262728329303132333435363738394041424344[[#This Row],[PEMBULATAN]]*O133</f>
        <v>0</v>
      </c>
      <c r="Q133" s="124"/>
    </row>
    <row r="134" spans="1:17" ht="26.25" customHeight="1" x14ac:dyDescent="0.2">
      <c r="A134" s="13"/>
      <c r="B134" s="70"/>
      <c r="C134" s="68"/>
      <c r="D134" s="73"/>
      <c r="E134" s="12"/>
      <c r="F134" s="71"/>
      <c r="G134" s="12"/>
      <c r="H134" s="72"/>
      <c r="I134" s="15"/>
      <c r="J134" s="15"/>
      <c r="K134" s="15"/>
      <c r="L134" s="15"/>
      <c r="M134" s="76"/>
      <c r="N134" s="92"/>
      <c r="O134" s="59">
        <v>2530</v>
      </c>
      <c r="P134" s="60">
        <f>Table224578910112345678910111213141516171819202122232425262728329303132333435363738394041424344[[#This Row],[PEMBULATAN]]*O134</f>
        <v>0</v>
      </c>
      <c r="Q134" s="124"/>
    </row>
    <row r="135" spans="1:17" ht="26.25" customHeight="1" x14ac:dyDescent="0.2">
      <c r="A135" s="13"/>
      <c r="B135" s="70"/>
      <c r="C135" s="68"/>
      <c r="D135" s="73"/>
      <c r="E135" s="12"/>
      <c r="F135" s="71"/>
      <c r="G135" s="12"/>
      <c r="H135" s="72"/>
      <c r="I135" s="15"/>
      <c r="J135" s="15"/>
      <c r="K135" s="15"/>
      <c r="L135" s="15"/>
      <c r="M135" s="76"/>
      <c r="N135" s="92"/>
      <c r="O135" s="59">
        <v>2530</v>
      </c>
      <c r="P135" s="60">
        <f>Table224578910112345678910111213141516171819202122232425262728329303132333435363738394041424344[[#This Row],[PEMBULATAN]]*O135</f>
        <v>0</v>
      </c>
      <c r="Q135" s="124"/>
    </row>
    <row r="136" spans="1:17" ht="26.25" customHeight="1" x14ac:dyDescent="0.2">
      <c r="A136" s="13"/>
      <c r="B136" s="70"/>
      <c r="C136" s="68"/>
      <c r="D136" s="73"/>
      <c r="E136" s="12"/>
      <c r="F136" s="71"/>
      <c r="G136" s="12"/>
      <c r="H136" s="72"/>
      <c r="I136" s="15"/>
      <c r="J136" s="15"/>
      <c r="K136" s="15"/>
      <c r="L136" s="15"/>
      <c r="M136" s="76"/>
      <c r="N136" s="92"/>
      <c r="O136" s="59">
        <v>2530</v>
      </c>
      <c r="P136" s="60">
        <f>Table224578910112345678910111213141516171819202122232425262728329303132333435363738394041424344[[#This Row],[PEMBULATAN]]*O136</f>
        <v>0</v>
      </c>
      <c r="Q136" s="124"/>
    </row>
    <row r="137" spans="1:17" ht="26.25" customHeight="1" x14ac:dyDescent="0.2">
      <c r="A137" s="13"/>
      <c r="B137" s="70"/>
      <c r="C137" s="68"/>
      <c r="D137" s="73"/>
      <c r="E137" s="12"/>
      <c r="F137" s="71"/>
      <c r="G137" s="12"/>
      <c r="H137" s="72"/>
      <c r="I137" s="15"/>
      <c r="J137" s="15"/>
      <c r="K137" s="15"/>
      <c r="L137" s="15"/>
      <c r="M137" s="76"/>
      <c r="N137" s="92"/>
      <c r="O137" s="59">
        <v>2530</v>
      </c>
      <c r="P137" s="60">
        <f>Table224578910112345678910111213141516171819202122232425262728329303132333435363738394041424344[[#This Row],[PEMBULATAN]]*O137</f>
        <v>0</v>
      </c>
      <c r="Q137" s="124"/>
    </row>
    <row r="138" spans="1:17" ht="26.25" customHeight="1" x14ac:dyDescent="0.2">
      <c r="A138" s="13"/>
      <c r="B138" s="70"/>
      <c r="C138" s="68"/>
      <c r="D138" s="73"/>
      <c r="E138" s="12"/>
      <c r="F138" s="71"/>
      <c r="G138" s="12"/>
      <c r="H138" s="72"/>
      <c r="I138" s="15"/>
      <c r="J138" s="15"/>
      <c r="K138" s="15"/>
      <c r="L138" s="15"/>
      <c r="M138" s="76"/>
      <c r="N138" s="92"/>
      <c r="O138" s="59">
        <v>2530</v>
      </c>
      <c r="P138" s="60">
        <f>Table224578910112345678910111213141516171819202122232425262728329303132333435363738394041424344[[#This Row],[PEMBULATAN]]*O138</f>
        <v>0</v>
      </c>
      <c r="Q138" s="124"/>
    </row>
    <row r="139" spans="1:17" ht="26.25" customHeight="1" x14ac:dyDescent="0.2">
      <c r="A139" s="13"/>
      <c r="B139" s="70"/>
      <c r="C139" s="68"/>
      <c r="D139" s="73"/>
      <c r="E139" s="12"/>
      <c r="F139" s="71"/>
      <c r="G139" s="12"/>
      <c r="H139" s="72"/>
      <c r="I139" s="15"/>
      <c r="J139" s="15"/>
      <c r="K139" s="15"/>
      <c r="L139" s="15"/>
      <c r="M139" s="76"/>
      <c r="N139" s="92"/>
      <c r="O139" s="59">
        <v>2530</v>
      </c>
      <c r="P139" s="60">
        <f>Table224578910112345678910111213141516171819202122232425262728329303132333435363738394041424344[[#This Row],[PEMBULATAN]]*O139</f>
        <v>0</v>
      </c>
      <c r="Q139" s="124"/>
    </row>
    <row r="140" spans="1:17" ht="26.25" customHeight="1" x14ac:dyDescent="0.2">
      <c r="A140" s="13"/>
      <c r="B140" s="70"/>
      <c r="C140" s="68"/>
      <c r="D140" s="73"/>
      <c r="E140" s="12"/>
      <c r="F140" s="71"/>
      <c r="G140" s="12"/>
      <c r="H140" s="72"/>
      <c r="I140" s="15"/>
      <c r="J140" s="15"/>
      <c r="K140" s="15"/>
      <c r="L140" s="15"/>
      <c r="M140" s="76"/>
      <c r="N140" s="92"/>
      <c r="O140" s="59">
        <v>2530</v>
      </c>
      <c r="P140" s="60">
        <f>Table224578910112345678910111213141516171819202122232425262728329303132333435363738394041424344[[#This Row],[PEMBULATAN]]*O140</f>
        <v>0</v>
      </c>
      <c r="Q140" s="124"/>
    </row>
    <row r="141" spans="1:17" ht="26.25" customHeight="1" x14ac:dyDescent="0.2">
      <c r="A141" s="13"/>
      <c r="B141" s="70"/>
      <c r="C141" s="68"/>
      <c r="D141" s="73"/>
      <c r="E141" s="12"/>
      <c r="F141" s="71"/>
      <c r="G141" s="12"/>
      <c r="H141" s="72"/>
      <c r="I141" s="15"/>
      <c r="J141" s="15"/>
      <c r="K141" s="15"/>
      <c r="L141" s="15"/>
      <c r="M141" s="76"/>
      <c r="N141" s="92"/>
      <c r="O141" s="59">
        <v>2530</v>
      </c>
      <c r="P141" s="60">
        <f>Table224578910112345678910111213141516171819202122232425262728329303132333435363738394041424344[[#This Row],[PEMBULATAN]]*O141</f>
        <v>0</v>
      </c>
      <c r="Q141" s="124"/>
    </row>
    <row r="142" spans="1:17" ht="26.25" customHeight="1" x14ac:dyDescent="0.2">
      <c r="A142" s="13"/>
      <c r="B142" s="70"/>
      <c r="C142" s="68"/>
      <c r="D142" s="73"/>
      <c r="E142" s="12"/>
      <c r="F142" s="71"/>
      <c r="G142" s="12"/>
      <c r="H142" s="72"/>
      <c r="I142" s="15"/>
      <c r="J142" s="15"/>
      <c r="K142" s="15"/>
      <c r="L142" s="15"/>
      <c r="M142" s="76"/>
      <c r="N142" s="92"/>
      <c r="O142" s="59">
        <v>2530</v>
      </c>
      <c r="P142" s="60">
        <f>Table224578910112345678910111213141516171819202122232425262728329303132333435363738394041424344[[#This Row],[PEMBULATAN]]*O142</f>
        <v>0</v>
      </c>
      <c r="Q142" s="124"/>
    </row>
    <row r="143" spans="1:17" ht="26.25" customHeight="1" x14ac:dyDescent="0.2">
      <c r="A143" s="13"/>
      <c r="B143" s="70"/>
      <c r="C143" s="68"/>
      <c r="D143" s="73"/>
      <c r="E143" s="12"/>
      <c r="F143" s="71"/>
      <c r="G143" s="12"/>
      <c r="H143" s="72"/>
      <c r="I143" s="15"/>
      <c r="J143" s="15"/>
      <c r="K143" s="15"/>
      <c r="L143" s="15"/>
      <c r="M143" s="76"/>
      <c r="N143" s="92"/>
      <c r="O143" s="59">
        <v>2530</v>
      </c>
      <c r="P143" s="60">
        <f>Table224578910112345678910111213141516171819202122232425262728329303132333435363738394041424344[[#This Row],[PEMBULATAN]]*O143</f>
        <v>0</v>
      </c>
      <c r="Q143" s="124"/>
    </row>
    <row r="144" spans="1:17" ht="26.25" customHeight="1" x14ac:dyDescent="0.2">
      <c r="A144" s="13"/>
      <c r="B144" s="70"/>
      <c r="C144" s="68"/>
      <c r="D144" s="73"/>
      <c r="E144" s="12"/>
      <c r="F144" s="71"/>
      <c r="G144" s="12"/>
      <c r="H144" s="72"/>
      <c r="I144" s="15"/>
      <c r="J144" s="15"/>
      <c r="K144" s="15"/>
      <c r="L144" s="15"/>
      <c r="M144" s="76"/>
      <c r="N144" s="92"/>
      <c r="O144" s="59">
        <v>2530</v>
      </c>
      <c r="P144" s="60">
        <f>Table224578910112345678910111213141516171819202122232425262728329303132333435363738394041424344[[#This Row],[PEMBULATAN]]*O144</f>
        <v>0</v>
      </c>
      <c r="Q144" s="124"/>
    </row>
    <row r="145" spans="1:17" ht="26.25" customHeight="1" x14ac:dyDescent="0.2">
      <c r="A145" s="13"/>
      <c r="B145" s="70"/>
      <c r="C145" s="68"/>
      <c r="D145" s="73"/>
      <c r="E145" s="12"/>
      <c r="F145" s="71"/>
      <c r="G145" s="12"/>
      <c r="H145" s="72"/>
      <c r="I145" s="15"/>
      <c r="J145" s="15"/>
      <c r="K145" s="15"/>
      <c r="L145" s="15"/>
      <c r="M145" s="76"/>
      <c r="N145" s="92"/>
      <c r="O145" s="59">
        <v>2530</v>
      </c>
      <c r="P145" s="60">
        <f>Table224578910112345678910111213141516171819202122232425262728329303132333435363738394041424344[[#This Row],[PEMBULATAN]]*O145</f>
        <v>0</v>
      </c>
      <c r="Q145" s="124"/>
    </row>
    <row r="146" spans="1:17" ht="26.25" customHeight="1" x14ac:dyDescent="0.2">
      <c r="A146" s="13"/>
      <c r="B146" s="70"/>
      <c r="C146" s="68"/>
      <c r="D146" s="73"/>
      <c r="E146" s="12"/>
      <c r="F146" s="71"/>
      <c r="G146" s="12"/>
      <c r="H146" s="72"/>
      <c r="I146" s="15"/>
      <c r="J146" s="15"/>
      <c r="K146" s="15"/>
      <c r="L146" s="15"/>
      <c r="M146" s="76"/>
      <c r="N146" s="92"/>
      <c r="O146" s="59">
        <v>2530</v>
      </c>
      <c r="P146" s="60">
        <f>Table224578910112345678910111213141516171819202122232425262728329303132333435363738394041424344[[#This Row],[PEMBULATAN]]*O146</f>
        <v>0</v>
      </c>
      <c r="Q146" s="124"/>
    </row>
    <row r="147" spans="1:17" ht="26.25" customHeight="1" x14ac:dyDescent="0.2">
      <c r="A147" s="13"/>
      <c r="B147" s="70"/>
      <c r="C147" s="68"/>
      <c r="D147" s="73"/>
      <c r="E147" s="12"/>
      <c r="F147" s="71"/>
      <c r="G147" s="12"/>
      <c r="H147" s="72"/>
      <c r="I147" s="15"/>
      <c r="J147" s="15"/>
      <c r="K147" s="15"/>
      <c r="L147" s="15"/>
      <c r="M147" s="76"/>
      <c r="N147" s="92"/>
      <c r="O147" s="59">
        <v>2530</v>
      </c>
      <c r="P147" s="60">
        <f>Table224578910112345678910111213141516171819202122232425262728329303132333435363738394041424344[[#This Row],[PEMBULATAN]]*O147</f>
        <v>0</v>
      </c>
      <c r="Q147" s="124"/>
    </row>
    <row r="148" spans="1:17" ht="26.25" customHeight="1" x14ac:dyDescent="0.2">
      <c r="A148" s="13"/>
      <c r="B148" s="70"/>
      <c r="C148" s="68"/>
      <c r="D148" s="73"/>
      <c r="E148" s="12"/>
      <c r="F148" s="71"/>
      <c r="G148" s="12"/>
      <c r="H148" s="72"/>
      <c r="I148" s="15"/>
      <c r="J148" s="15"/>
      <c r="K148" s="15"/>
      <c r="L148" s="15"/>
      <c r="M148" s="76"/>
      <c r="N148" s="92"/>
      <c r="O148" s="59">
        <v>2530</v>
      </c>
      <c r="P148" s="60">
        <f>Table224578910112345678910111213141516171819202122232425262728329303132333435363738394041424344[[#This Row],[PEMBULATAN]]*O148</f>
        <v>0</v>
      </c>
      <c r="Q148" s="124"/>
    </row>
    <row r="149" spans="1:17" ht="26.25" customHeight="1" x14ac:dyDescent="0.2">
      <c r="A149" s="13"/>
      <c r="B149" s="70"/>
      <c r="C149" s="68"/>
      <c r="D149" s="73"/>
      <c r="E149" s="12"/>
      <c r="F149" s="71"/>
      <c r="G149" s="12"/>
      <c r="H149" s="72"/>
      <c r="I149" s="15"/>
      <c r="J149" s="15"/>
      <c r="K149" s="15"/>
      <c r="L149" s="15"/>
      <c r="M149" s="76"/>
      <c r="N149" s="92"/>
      <c r="O149" s="59">
        <v>2530</v>
      </c>
      <c r="P149" s="60">
        <f>Table224578910112345678910111213141516171819202122232425262728329303132333435363738394041424344[[#This Row],[PEMBULATAN]]*O149</f>
        <v>0</v>
      </c>
      <c r="Q149" s="124"/>
    </row>
    <row r="150" spans="1:17" ht="26.25" customHeight="1" x14ac:dyDescent="0.2">
      <c r="A150" s="13"/>
      <c r="B150" s="70"/>
      <c r="C150" s="68"/>
      <c r="D150" s="73"/>
      <c r="E150" s="12"/>
      <c r="F150" s="71"/>
      <c r="G150" s="12"/>
      <c r="H150" s="72"/>
      <c r="I150" s="15"/>
      <c r="J150" s="15"/>
      <c r="K150" s="15"/>
      <c r="L150" s="15"/>
      <c r="M150" s="76"/>
      <c r="N150" s="92"/>
      <c r="O150" s="59">
        <v>2530</v>
      </c>
      <c r="P150" s="60">
        <f>Table224578910112345678910111213141516171819202122232425262728329303132333435363738394041424344[[#This Row],[PEMBULATAN]]*O150</f>
        <v>0</v>
      </c>
      <c r="Q150" s="124"/>
    </row>
    <row r="151" spans="1:17" ht="26.25" customHeight="1" x14ac:dyDescent="0.2">
      <c r="A151" s="13"/>
      <c r="B151" s="70"/>
      <c r="C151" s="68"/>
      <c r="D151" s="73"/>
      <c r="E151" s="12"/>
      <c r="F151" s="71"/>
      <c r="G151" s="12"/>
      <c r="H151" s="72"/>
      <c r="I151" s="15"/>
      <c r="J151" s="15"/>
      <c r="K151" s="15"/>
      <c r="L151" s="15"/>
      <c r="M151" s="76"/>
      <c r="N151" s="92"/>
      <c r="O151" s="59">
        <v>2530</v>
      </c>
      <c r="P151" s="60">
        <f>Table224578910112345678910111213141516171819202122232425262728329303132333435363738394041424344[[#This Row],[PEMBULATAN]]*O151</f>
        <v>0</v>
      </c>
      <c r="Q151" s="124"/>
    </row>
    <row r="152" spans="1:17" ht="26.25" customHeight="1" x14ac:dyDescent="0.2">
      <c r="A152" s="13"/>
      <c r="B152" s="70"/>
      <c r="C152" s="68"/>
      <c r="D152" s="73"/>
      <c r="E152" s="12"/>
      <c r="F152" s="71"/>
      <c r="G152" s="12"/>
      <c r="H152" s="72"/>
      <c r="I152" s="15"/>
      <c r="J152" s="15"/>
      <c r="K152" s="15"/>
      <c r="L152" s="15"/>
      <c r="M152" s="76"/>
      <c r="N152" s="92"/>
      <c r="O152" s="59">
        <v>2530</v>
      </c>
      <c r="P152" s="60">
        <f>Table224578910112345678910111213141516171819202122232425262728329303132333435363738394041424344[[#This Row],[PEMBULATAN]]*O152</f>
        <v>0</v>
      </c>
      <c r="Q152" s="124"/>
    </row>
    <row r="153" spans="1:17" ht="26.25" customHeight="1" x14ac:dyDescent="0.2">
      <c r="A153" s="13"/>
      <c r="B153" s="70"/>
      <c r="C153" s="68"/>
      <c r="D153" s="73"/>
      <c r="E153" s="12"/>
      <c r="F153" s="71"/>
      <c r="G153" s="12"/>
      <c r="H153" s="72"/>
      <c r="I153" s="15"/>
      <c r="J153" s="15"/>
      <c r="K153" s="15"/>
      <c r="L153" s="15"/>
      <c r="M153" s="76"/>
      <c r="N153" s="92"/>
      <c r="O153" s="59">
        <v>2530</v>
      </c>
      <c r="P153" s="60">
        <f>Table224578910112345678910111213141516171819202122232425262728329303132333435363738394041424344[[#This Row],[PEMBULATAN]]*O153</f>
        <v>0</v>
      </c>
      <c r="Q153" s="124"/>
    </row>
    <row r="154" spans="1:17" ht="26.25" customHeight="1" x14ac:dyDescent="0.2">
      <c r="A154" s="13"/>
      <c r="B154" s="70"/>
      <c r="C154" s="68"/>
      <c r="D154" s="73"/>
      <c r="E154" s="12"/>
      <c r="F154" s="71"/>
      <c r="G154" s="12"/>
      <c r="H154" s="72"/>
      <c r="I154" s="15"/>
      <c r="J154" s="15"/>
      <c r="K154" s="15"/>
      <c r="L154" s="15"/>
      <c r="M154" s="76"/>
      <c r="N154" s="92"/>
      <c r="O154" s="59">
        <v>2530</v>
      </c>
      <c r="P154" s="60">
        <f>Table224578910112345678910111213141516171819202122232425262728329303132333435363738394041424344[[#This Row],[PEMBULATAN]]*O154</f>
        <v>0</v>
      </c>
      <c r="Q154" s="124"/>
    </row>
    <row r="155" spans="1:17" ht="26.25" customHeight="1" x14ac:dyDescent="0.2">
      <c r="A155" s="13"/>
      <c r="B155" s="70"/>
      <c r="C155" s="68"/>
      <c r="D155" s="73"/>
      <c r="E155" s="12"/>
      <c r="F155" s="71"/>
      <c r="G155" s="12"/>
      <c r="H155" s="72"/>
      <c r="I155" s="15"/>
      <c r="J155" s="15"/>
      <c r="K155" s="15"/>
      <c r="L155" s="15"/>
      <c r="M155" s="76"/>
      <c r="N155" s="92"/>
      <c r="O155" s="59">
        <v>2530</v>
      </c>
      <c r="P155" s="60">
        <f>Table224578910112345678910111213141516171819202122232425262728329303132333435363738394041424344[[#This Row],[PEMBULATAN]]*O155</f>
        <v>0</v>
      </c>
      <c r="Q155" s="124"/>
    </row>
    <row r="156" spans="1:17" ht="26.25" customHeight="1" x14ac:dyDescent="0.2">
      <c r="A156" s="13"/>
      <c r="B156" s="70"/>
      <c r="C156" s="68"/>
      <c r="D156" s="73"/>
      <c r="E156" s="12"/>
      <c r="F156" s="71"/>
      <c r="G156" s="12"/>
      <c r="H156" s="72"/>
      <c r="I156" s="15"/>
      <c r="J156" s="15"/>
      <c r="K156" s="15"/>
      <c r="L156" s="15"/>
      <c r="M156" s="76"/>
      <c r="N156" s="92"/>
      <c r="O156" s="59">
        <v>2530</v>
      </c>
      <c r="P156" s="60">
        <f>Table224578910112345678910111213141516171819202122232425262728329303132333435363738394041424344[[#This Row],[PEMBULATAN]]*O156</f>
        <v>0</v>
      </c>
      <c r="Q156" s="124"/>
    </row>
    <row r="157" spans="1:17" ht="26.25" customHeight="1" x14ac:dyDescent="0.2">
      <c r="A157" s="13"/>
      <c r="B157" s="70"/>
      <c r="C157" s="68"/>
      <c r="D157" s="73"/>
      <c r="E157" s="12"/>
      <c r="F157" s="71"/>
      <c r="G157" s="12"/>
      <c r="H157" s="72"/>
      <c r="I157" s="15"/>
      <c r="J157" s="15"/>
      <c r="K157" s="15"/>
      <c r="L157" s="15"/>
      <c r="M157" s="76"/>
      <c r="N157" s="92"/>
      <c r="O157" s="59">
        <v>2530</v>
      </c>
      <c r="P157" s="60">
        <f>Table224578910112345678910111213141516171819202122232425262728329303132333435363738394041424344[[#This Row],[PEMBULATAN]]*O157</f>
        <v>0</v>
      </c>
      <c r="Q157" s="124"/>
    </row>
    <row r="158" spans="1:17" ht="26.25" customHeight="1" x14ac:dyDescent="0.2">
      <c r="A158" s="13"/>
      <c r="B158" s="70"/>
      <c r="C158" s="68"/>
      <c r="D158" s="73"/>
      <c r="E158" s="12"/>
      <c r="F158" s="71"/>
      <c r="G158" s="12"/>
      <c r="H158" s="72"/>
      <c r="I158" s="15"/>
      <c r="J158" s="15"/>
      <c r="K158" s="15"/>
      <c r="L158" s="15"/>
      <c r="M158" s="76"/>
      <c r="N158" s="92"/>
      <c r="O158" s="59">
        <v>2530</v>
      </c>
      <c r="P158" s="60">
        <f>Table224578910112345678910111213141516171819202122232425262728329303132333435363738394041424344[[#This Row],[PEMBULATAN]]*O158</f>
        <v>0</v>
      </c>
      <c r="Q158" s="124"/>
    </row>
    <row r="159" spans="1:17" ht="26.25" customHeight="1" x14ac:dyDescent="0.2">
      <c r="A159" s="13"/>
      <c r="B159" s="70"/>
      <c r="C159" s="68"/>
      <c r="D159" s="73"/>
      <c r="E159" s="12"/>
      <c r="F159" s="71"/>
      <c r="G159" s="12"/>
      <c r="H159" s="72"/>
      <c r="I159" s="15"/>
      <c r="J159" s="15"/>
      <c r="K159" s="15"/>
      <c r="L159" s="15"/>
      <c r="M159" s="76"/>
      <c r="N159" s="92"/>
      <c r="O159" s="59">
        <v>2530</v>
      </c>
      <c r="P159" s="60">
        <f>Table224578910112345678910111213141516171819202122232425262728329303132333435363738394041424344[[#This Row],[PEMBULATAN]]*O159</f>
        <v>0</v>
      </c>
      <c r="Q159" s="124"/>
    </row>
    <row r="160" spans="1:17" ht="26.25" customHeight="1" x14ac:dyDescent="0.2">
      <c r="A160" s="13"/>
      <c r="B160" s="70"/>
      <c r="C160" s="68"/>
      <c r="D160" s="73"/>
      <c r="E160" s="12"/>
      <c r="F160" s="71"/>
      <c r="G160" s="12"/>
      <c r="H160" s="72"/>
      <c r="I160" s="15"/>
      <c r="J160" s="15"/>
      <c r="K160" s="15"/>
      <c r="L160" s="15"/>
      <c r="M160" s="76"/>
      <c r="N160" s="92"/>
      <c r="O160" s="59">
        <v>2530</v>
      </c>
      <c r="P160" s="60">
        <f>Table224578910112345678910111213141516171819202122232425262728329303132333435363738394041424344[[#This Row],[PEMBULATAN]]*O160</f>
        <v>0</v>
      </c>
      <c r="Q160" s="124"/>
    </row>
    <row r="161" spans="1:17" ht="26.25" customHeight="1" x14ac:dyDescent="0.2">
      <c r="A161" s="13"/>
      <c r="B161" s="70"/>
      <c r="C161" s="68"/>
      <c r="D161" s="73"/>
      <c r="E161" s="12"/>
      <c r="F161" s="71"/>
      <c r="G161" s="12"/>
      <c r="H161" s="72"/>
      <c r="I161" s="15"/>
      <c r="J161" s="15"/>
      <c r="K161" s="15"/>
      <c r="L161" s="15"/>
      <c r="M161" s="76"/>
      <c r="N161" s="92"/>
      <c r="O161" s="59">
        <v>2530</v>
      </c>
      <c r="P161" s="60">
        <f>Table224578910112345678910111213141516171819202122232425262728329303132333435363738394041424344[[#This Row],[PEMBULATAN]]*O161</f>
        <v>0</v>
      </c>
      <c r="Q161" s="124"/>
    </row>
    <row r="162" spans="1:17" ht="26.25" customHeight="1" x14ac:dyDescent="0.2">
      <c r="A162" s="13"/>
      <c r="B162" s="70"/>
      <c r="C162" s="68"/>
      <c r="D162" s="73"/>
      <c r="E162" s="12"/>
      <c r="F162" s="71"/>
      <c r="G162" s="12"/>
      <c r="H162" s="72"/>
      <c r="I162" s="15"/>
      <c r="J162" s="15"/>
      <c r="K162" s="15"/>
      <c r="L162" s="15"/>
      <c r="M162" s="76"/>
      <c r="N162" s="92"/>
      <c r="O162" s="59">
        <v>2530</v>
      </c>
      <c r="P162" s="60">
        <f>Table224578910112345678910111213141516171819202122232425262728329303132333435363738394041424344[[#This Row],[PEMBULATAN]]*O162</f>
        <v>0</v>
      </c>
      <c r="Q162" s="124"/>
    </row>
    <row r="163" spans="1:17" ht="26.25" customHeight="1" x14ac:dyDescent="0.2">
      <c r="A163" s="13"/>
      <c r="B163" s="70"/>
      <c r="C163" s="68"/>
      <c r="D163" s="73"/>
      <c r="E163" s="12"/>
      <c r="F163" s="71"/>
      <c r="G163" s="12"/>
      <c r="H163" s="72"/>
      <c r="I163" s="15"/>
      <c r="J163" s="15"/>
      <c r="K163" s="15"/>
      <c r="L163" s="15"/>
      <c r="M163" s="76"/>
      <c r="N163" s="92"/>
      <c r="O163" s="59">
        <v>2530</v>
      </c>
      <c r="P163" s="60">
        <f>Table224578910112345678910111213141516171819202122232425262728329303132333435363738394041424344[[#This Row],[PEMBULATAN]]*O163</f>
        <v>0</v>
      </c>
      <c r="Q163" s="124"/>
    </row>
    <row r="164" spans="1:17" ht="26.25" customHeight="1" x14ac:dyDescent="0.2">
      <c r="A164" s="13"/>
      <c r="B164" s="70"/>
      <c r="C164" s="68"/>
      <c r="D164" s="73"/>
      <c r="E164" s="12"/>
      <c r="F164" s="71"/>
      <c r="G164" s="12"/>
      <c r="H164" s="72"/>
      <c r="I164" s="15"/>
      <c r="J164" s="15"/>
      <c r="K164" s="15"/>
      <c r="L164" s="15"/>
      <c r="M164" s="76"/>
      <c r="N164" s="92"/>
      <c r="O164" s="59">
        <v>2530</v>
      </c>
      <c r="P164" s="60">
        <f>Table224578910112345678910111213141516171819202122232425262728329303132333435363738394041424344[[#This Row],[PEMBULATAN]]*O164</f>
        <v>0</v>
      </c>
      <c r="Q164" s="124"/>
    </row>
    <row r="165" spans="1:17" ht="26.25" customHeight="1" x14ac:dyDescent="0.2">
      <c r="A165" s="13"/>
      <c r="B165" s="70"/>
      <c r="C165" s="68"/>
      <c r="D165" s="73"/>
      <c r="E165" s="12"/>
      <c r="F165" s="71"/>
      <c r="G165" s="12"/>
      <c r="H165" s="72"/>
      <c r="I165" s="15"/>
      <c r="J165" s="15"/>
      <c r="K165" s="15"/>
      <c r="L165" s="15"/>
      <c r="M165" s="76"/>
      <c r="N165" s="92"/>
      <c r="O165" s="59">
        <v>2530</v>
      </c>
      <c r="P165" s="60">
        <f>Table224578910112345678910111213141516171819202122232425262728329303132333435363738394041424344[[#This Row],[PEMBULATAN]]*O165</f>
        <v>0</v>
      </c>
      <c r="Q165" s="124"/>
    </row>
    <row r="166" spans="1:17" ht="26.25" customHeight="1" x14ac:dyDescent="0.2">
      <c r="A166" s="13"/>
      <c r="B166" s="70"/>
      <c r="C166" s="68"/>
      <c r="D166" s="73"/>
      <c r="E166" s="12"/>
      <c r="F166" s="71"/>
      <c r="G166" s="12"/>
      <c r="H166" s="72"/>
      <c r="I166" s="15"/>
      <c r="J166" s="15"/>
      <c r="K166" s="15"/>
      <c r="L166" s="15"/>
      <c r="M166" s="76"/>
      <c r="N166" s="92"/>
      <c r="O166" s="59">
        <v>2530</v>
      </c>
      <c r="P166" s="60">
        <f>Table224578910112345678910111213141516171819202122232425262728329303132333435363738394041424344[[#This Row],[PEMBULATAN]]*O166</f>
        <v>0</v>
      </c>
      <c r="Q166" s="124"/>
    </row>
    <row r="167" spans="1:17" ht="26.25" customHeight="1" x14ac:dyDescent="0.2">
      <c r="A167" s="13"/>
      <c r="B167" s="70"/>
      <c r="C167" s="68"/>
      <c r="D167" s="73"/>
      <c r="E167" s="12"/>
      <c r="F167" s="71"/>
      <c r="G167" s="12"/>
      <c r="H167" s="72"/>
      <c r="I167" s="15"/>
      <c r="J167" s="15"/>
      <c r="K167" s="15"/>
      <c r="L167" s="15"/>
      <c r="M167" s="76"/>
      <c r="N167" s="92"/>
      <c r="O167" s="59">
        <v>2530</v>
      </c>
      <c r="P167" s="60">
        <f>Table224578910112345678910111213141516171819202122232425262728329303132333435363738394041424344[[#This Row],[PEMBULATAN]]*O167</f>
        <v>0</v>
      </c>
      <c r="Q167" s="124"/>
    </row>
    <row r="168" spans="1:17" ht="26.25" customHeight="1" x14ac:dyDescent="0.2">
      <c r="A168" s="13"/>
      <c r="B168" s="70"/>
      <c r="C168" s="68"/>
      <c r="D168" s="73"/>
      <c r="E168" s="12"/>
      <c r="F168" s="71"/>
      <c r="G168" s="12"/>
      <c r="H168" s="72"/>
      <c r="I168" s="15"/>
      <c r="J168" s="15"/>
      <c r="K168" s="15"/>
      <c r="L168" s="15"/>
      <c r="M168" s="76"/>
      <c r="N168" s="92"/>
      <c r="O168" s="59">
        <v>2530</v>
      </c>
      <c r="P168" s="60">
        <f>Table224578910112345678910111213141516171819202122232425262728329303132333435363738394041424344[[#This Row],[PEMBULATAN]]*O168</f>
        <v>0</v>
      </c>
      <c r="Q168" s="124"/>
    </row>
    <row r="169" spans="1:17" ht="26.25" customHeight="1" x14ac:dyDescent="0.2">
      <c r="A169" s="13"/>
      <c r="B169" s="70"/>
      <c r="C169" s="68"/>
      <c r="D169" s="73"/>
      <c r="E169" s="12"/>
      <c r="F169" s="71"/>
      <c r="G169" s="12"/>
      <c r="H169" s="72"/>
      <c r="I169" s="15"/>
      <c r="J169" s="15"/>
      <c r="K169" s="15"/>
      <c r="L169" s="15"/>
      <c r="M169" s="76"/>
      <c r="N169" s="92"/>
      <c r="O169" s="59">
        <v>2530</v>
      </c>
      <c r="P169" s="60">
        <f>Table224578910112345678910111213141516171819202122232425262728329303132333435363738394041424344[[#This Row],[PEMBULATAN]]*O169</f>
        <v>0</v>
      </c>
      <c r="Q169" s="124"/>
    </row>
    <row r="170" spans="1:17" ht="26.25" customHeight="1" x14ac:dyDescent="0.2">
      <c r="A170" s="13"/>
      <c r="B170" s="70"/>
      <c r="C170" s="68"/>
      <c r="D170" s="73"/>
      <c r="E170" s="12"/>
      <c r="F170" s="71"/>
      <c r="G170" s="12"/>
      <c r="H170" s="72"/>
      <c r="I170" s="15"/>
      <c r="J170" s="15"/>
      <c r="K170" s="15"/>
      <c r="L170" s="15"/>
      <c r="M170" s="76"/>
      <c r="N170" s="92"/>
      <c r="O170" s="59">
        <v>2530</v>
      </c>
      <c r="P170" s="60">
        <f>Table224578910112345678910111213141516171819202122232425262728329303132333435363738394041424344[[#This Row],[PEMBULATAN]]*O170</f>
        <v>0</v>
      </c>
      <c r="Q170" s="124"/>
    </row>
    <row r="171" spans="1:17" ht="26.25" customHeight="1" x14ac:dyDescent="0.2">
      <c r="A171" s="13"/>
      <c r="B171" s="70"/>
      <c r="C171" s="68"/>
      <c r="D171" s="73"/>
      <c r="E171" s="12"/>
      <c r="F171" s="71"/>
      <c r="G171" s="12"/>
      <c r="H171" s="72"/>
      <c r="I171" s="15"/>
      <c r="J171" s="15"/>
      <c r="K171" s="15"/>
      <c r="L171" s="15"/>
      <c r="M171" s="76"/>
      <c r="N171" s="92"/>
      <c r="O171" s="59">
        <v>2530</v>
      </c>
      <c r="P171" s="60">
        <f>Table224578910112345678910111213141516171819202122232425262728329303132333435363738394041424344[[#This Row],[PEMBULATAN]]*O171</f>
        <v>0</v>
      </c>
      <c r="Q171" s="124"/>
    </row>
    <row r="172" spans="1:17" ht="26.25" customHeight="1" x14ac:dyDescent="0.2">
      <c r="A172" s="13"/>
      <c r="B172" s="70"/>
      <c r="C172" s="68"/>
      <c r="D172" s="73"/>
      <c r="E172" s="12"/>
      <c r="F172" s="71"/>
      <c r="G172" s="12"/>
      <c r="H172" s="72"/>
      <c r="I172" s="15"/>
      <c r="J172" s="15"/>
      <c r="K172" s="15"/>
      <c r="L172" s="15"/>
      <c r="M172" s="76"/>
      <c r="N172" s="92"/>
      <c r="O172" s="59">
        <v>2530</v>
      </c>
      <c r="P172" s="60">
        <f>Table224578910112345678910111213141516171819202122232425262728329303132333435363738394041424344[[#This Row],[PEMBULATAN]]*O172</f>
        <v>0</v>
      </c>
      <c r="Q172" s="124"/>
    </row>
    <row r="173" spans="1:17" ht="26.25" customHeight="1" x14ac:dyDescent="0.2">
      <c r="A173" s="13"/>
      <c r="B173" s="70"/>
      <c r="C173" s="68"/>
      <c r="D173" s="73"/>
      <c r="E173" s="12"/>
      <c r="F173" s="71"/>
      <c r="G173" s="12"/>
      <c r="H173" s="72"/>
      <c r="I173" s="15"/>
      <c r="J173" s="15"/>
      <c r="K173" s="15"/>
      <c r="L173" s="15"/>
      <c r="M173" s="76"/>
      <c r="N173" s="92"/>
      <c r="O173" s="59">
        <v>2530</v>
      </c>
      <c r="P173" s="60">
        <f>Table224578910112345678910111213141516171819202122232425262728329303132333435363738394041424344[[#This Row],[PEMBULATAN]]*O173</f>
        <v>0</v>
      </c>
      <c r="Q173" s="124"/>
    </row>
    <row r="174" spans="1:17" ht="26.25" customHeight="1" x14ac:dyDescent="0.2">
      <c r="A174" s="13"/>
      <c r="B174" s="70"/>
      <c r="C174" s="68"/>
      <c r="D174" s="73"/>
      <c r="E174" s="12"/>
      <c r="F174" s="71"/>
      <c r="G174" s="12"/>
      <c r="H174" s="72"/>
      <c r="I174" s="15"/>
      <c r="J174" s="15"/>
      <c r="K174" s="15"/>
      <c r="L174" s="15"/>
      <c r="M174" s="76"/>
      <c r="N174" s="92"/>
      <c r="O174" s="59">
        <v>2530</v>
      </c>
      <c r="P174" s="60">
        <f>Table224578910112345678910111213141516171819202122232425262728329303132333435363738394041424344[[#This Row],[PEMBULATAN]]*O174</f>
        <v>0</v>
      </c>
      <c r="Q174" s="124"/>
    </row>
    <row r="175" spans="1:17" ht="26.25" customHeight="1" x14ac:dyDescent="0.2">
      <c r="A175" s="13"/>
      <c r="B175" s="70"/>
      <c r="C175" s="68"/>
      <c r="D175" s="73"/>
      <c r="E175" s="12"/>
      <c r="F175" s="71"/>
      <c r="G175" s="12"/>
      <c r="H175" s="72"/>
      <c r="I175" s="15"/>
      <c r="J175" s="15"/>
      <c r="K175" s="15"/>
      <c r="L175" s="15"/>
      <c r="M175" s="76"/>
      <c r="N175" s="92"/>
      <c r="O175" s="59">
        <v>2530</v>
      </c>
      <c r="P175" s="60">
        <f>Table224578910112345678910111213141516171819202122232425262728329303132333435363738394041424344[[#This Row],[PEMBULATAN]]*O175</f>
        <v>0</v>
      </c>
      <c r="Q175" s="124"/>
    </row>
    <row r="176" spans="1:17" ht="26.25" customHeight="1" x14ac:dyDescent="0.2">
      <c r="A176" s="13"/>
      <c r="B176" s="70"/>
      <c r="C176" s="68"/>
      <c r="D176" s="73"/>
      <c r="E176" s="12"/>
      <c r="F176" s="71"/>
      <c r="G176" s="12"/>
      <c r="H176" s="72"/>
      <c r="I176" s="15"/>
      <c r="J176" s="15"/>
      <c r="K176" s="15"/>
      <c r="L176" s="15"/>
      <c r="M176" s="76"/>
      <c r="N176" s="92"/>
      <c r="O176" s="59">
        <v>2530</v>
      </c>
      <c r="P176" s="60">
        <f>Table224578910112345678910111213141516171819202122232425262728329303132333435363738394041424344[[#This Row],[PEMBULATAN]]*O176</f>
        <v>0</v>
      </c>
      <c r="Q176" s="124"/>
    </row>
    <row r="177" spans="1:17" ht="26.25" customHeight="1" x14ac:dyDescent="0.2">
      <c r="A177" s="13"/>
      <c r="B177" s="70"/>
      <c r="C177" s="68"/>
      <c r="D177" s="73"/>
      <c r="E177" s="12"/>
      <c r="F177" s="71"/>
      <c r="G177" s="12"/>
      <c r="H177" s="72"/>
      <c r="I177" s="15"/>
      <c r="J177" s="15"/>
      <c r="K177" s="15"/>
      <c r="L177" s="15"/>
      <c r="M177" s="76"/>
      <c r="N177" s="92"/>
      <c r="O177" s="59">
        <v>2530</v>
      </c>
      <c r="P177" s="60">
        <f>Table224578910112345678910111213141516171819202122232425262728329303132333435363738394041424344[[#This Row],[PEMBULATAN]]*O177</f>
        <v>0</v>
      </c>
      <c r="Q177" s="124"/>
    </row>
    <row r="178" spans="1:17" ht="26.25" customHeight="1" x14ac:dyDescent="0.2">
      <c r="A178" s="13"/>
      <c r="B178" s="70"/>
      <c r="C178" s="68"/>
      <c r="D178" s="73"/>
      <c r="E178" s="12"/>
      <c r="F178" s="71"/>
      <c r="G178" s="12"/>
      <c r="H178" s="72"/>
      <c r="I178" s="15"/>
      <c r="J178" s="15"/>
      <c r="K178" s="15"/>
      <c r="L178" s="15"/>
      <c r="M178" s="76"/>
      <c r="N178" s="92"/>
      <c r="O178" s="59">
        <v>2530</v>
      </c>
      <c r="P178" s="60">
        <f>Table224578910112345678910111213141516171819202122232425262728329303132333435363738394041424344[[#This Row],[PEMBULATAN]]*O178</f>
        <v>0</v>
      </c>
      <c r="Q178" s="124"/>
    </row>
    <row r="179" spans="1:17" ht="26.25" customHeight="1" x14ac:dyDescent="0.2">
      <c r="A179" s="13"/>
      <c r="B179" s="70"/>
      <c r="C179" s="68"/>
      <c r="D179" s="73"/>
      <c r="E179" s="12"/>
      <c r="F179" s="71"/>
      <c r="G179" s="12"/>
      <c r="H179" s="72"/>
      <c r="I179" s="15"/>
      <c r="J179" s="15"/>
      <c r="K179" s="15"/>
      <c r="L179" s="15"/>
      <c r="M179" s="76"/>
      <c r="N179" s="92"/>
      <c r="O179" s="59">
        <v>2530</v>
      </c>
      <c r="P179" s="60">
        <f>Table224578910112345678910111213141516171819202122232425262728329303132333435363738394041424344[[#This Row],[PEMBULATAN]]*O179</f>
        <v>0</v>
      </c>
      <c r="Q179" s="124"/>
    </row>
    <row r="180" spans="1:17" ht="26.25" customHeight="1" x14ac:dyDescent="0.2">
      <c r="A180" s="13"/>
      <c r="B180" s="70"/>
      <c r="C180" s="68"/>
      <c r="D180" s="73"/>
      <c r="E180" s="12"/>
      <c r="F180" s="71"/>
      <c r="G180" s="12"/>
      <c r="H180" s="72"/>
      <c r="I180" s="15"/>
      <c r="J180" s="15"/>
      <c r="K180" s="15"/>
      <c r="L180" s="15"/>
      <c r="M180" s="76"/>
      <c r="N180" s="92"/>
      <c r="O180" s="59">
        <v>2530</v>
      </c>
      <c r="P180" s="60">
        <f>Table224578910112345678910111213141516171819202122232425262728329303132333435363738394041424344[[#This Row],[PEMBULATAN]]*O180</f>
        <v>0</v>
      </c>
      <c r="Q180" s="124"/>
    </row>
    <row r="181" spans="1:17" ht="26.25" customHeight="1" x14ac:dyDescent="0.2">
      <c r="A181" s="13"/>
      <c r="B181" s="70"/>
      <c r="C181" s="68"/>
      <c r="D181" s="73"/>
      <c r="E181" s="12"/>
      <c r="F181" s="71"/>
      <c r="G181" s="12"/>
      <c r="H181" s="72"/>
      <c r="I181" s="15"/>
      <c r="J181" s="15"/>
      <c r="K181" s="15"/>
      <c r="L181" s="15"/>
      <c r="M181" s="76"/>
      <c r="N181" s="92"/>
      <c r="O181" s="59">
        <v>2530</v>
      </c>
      <c r="P181" s="60">
        <f>Table224578910112345678910111213141516171819202122232425262728329303132333435363738394041424344[[#This Row],[PEMBULATAN]]*O181</f>
        <v>0</v>
      </c>
      <c r="Q181" s="124"/>
    </row>
    <row r="182" spans="1:17" ht="26.25" customHeight="1" x14ac:dyDescent="0.2">
      <c r="A182" s="13"/>
      <c r="B182" s="70"/>
      <c r="C182" s="68"/>
      <c r="D182" s="73"/>
      <c r="E182" s="12"/>
      <c r="F182" s="71"/>
      <c r="G182" s="12"/>
      <c r="H182" s="72"/>
      <c r="I182" s="15"/>
      <c r="J182" s="15"/>
      <c r="K182" s="15"/>
      <c r="L182" s="15"/>
      <c r="M182" s="76"/>
      <c r="N182" s="92"/>
      <c r="O182" s="59">
        <v>2530</v>
      </c>
      <c r="P182" s="60">
        <f>Table224578910112345678910111213141516171819202122232425262728329303132333435363738394041424344[[#This Row],[PEMBULATAN]]*O182</f>
        <v>0</v>
      </c>
      <c r="Q182" s="124"/>
    </row>
    <row r="183" spans="1:17" ht="26.25" customHeight="1" x14ac:dyDescent="0.2">
      <c r="A183" s="13"/>
      <c r="B183" s="70"/>
      <c r="C183" s="68"/>
      <c r="D183" s="73"/>
      <c r="E183" s="12"/>
      <c r="F183" s="71"/>
      <c r="G183" s="12"/>
      <c r="H183" s="72"/>
      <c r="I183" s="15"/>
      <c r="J183" s="15"/>
      <c r="K183" s="15"/>
      <c r="L183" s="15"/>
      <c r="M183" s="76"/>
      <c r="N183" s="92"/>
      <c r="O183" s="59">
        <v>2530</v>
      </c>
      <c r="P183" s="60">
        <f>Table224578910112345678910111213141516171819202122232425262728329303132333435363738394041424344[[#This Row],[PEMBULATAN]]*O183</f>
        <v>0</v>
      </c>
      <c r="Q183" s="124"/>
    </row>
    <row r="184" spans="1:17" ht="26.25" customHeight="1" x14ac:dyDescent="0.2">
      <c r="A184" s="13"/>
      <c r="B184" s="70"/>
      <c r="C184" s="68"/>
      <c r="D184" s="73"/>
      <c r="E184" s="12"/>
      <c r="F184" s="71"/>
      <c r="G184" s="12"/>
      <c r="H184" s="72"/>
      <c r="I184" s="15"/>
      <c r="J184" s="15"/>
      <c r="K184" s="15"/>
      <c r="L184" s="15"/>
      <c r="M184" s="76"/>
      <c r="N184" s="92"/>
      <c r="O184" s="59">
        <v>2530</v>
      </c>
      <c r="P184" s="60">
        <f>Table224578910112345678910111213141516171819202122232425262728329303132333435363738394041424344[[#This Row],[PEMBULATAN]]*O184</f>
        <v>0</v>
      </c>
      <c r="Q184" s="124"/>
    </row>
    <row r="185" spans="1:17" ht="26.25" customHeight="1" x14ac:dyDescent="0.2">
      <c r="A185" s="13"/>
      <c r="B185" s="70"/>
      <c r="C185" s="68"/>
      <c r="D185" s="73"/>
      <c r="E185" s="12"/>
      <c r="F185" s="71"/>
      <c r="G185" s="12"/>
      <c r="H185" s="72"/>
      <c r="I185" s="15"/>
      <c r="J185" s="15"/>
      <c r="K185" s="15"/>
      <c r="L185" s="15"/>
      <c r="M185" s="76"/>
      <c r="N185" s="92"/>
      <c r="O185" s="59">
        <v>2530</v>
      </c>
      <c r="P185" s="60">
        <f>Table224578910112345678910111213141516171819202122232425262728329303132333435363738394041424344[[#This Row],[PEMBULATAN]]*O185</f>
        <v>0</v>
      </c>
      <c r="Q185" s="124"/>
    </row>
    <row r="186" spans="1:17" ht="26.25" customHeight="1" x14ac:dyDescent="0.2">
      <c r="A186" s="13"/>
      <c r="B186" s="70"/>
      <c r="C186" s="68"/>
      <c r="D186" s="73"/>
      <c r="E186" s="12"/>
      <c r="F186" s="71"/>
      <c r="G186" s="12"/>
      <c r="H186" s="72"/>
      <c r="I186" s="15"/>
      <c r="J186" s="15"/>
      <c r="K186" s="15"/>
      <c r="L186" s="15"/>
      <c r="M186" s="76"/>
      <c r="N186" s="92"/>
      <c r="O186" s="59">
        <v>2530</v>
      </c>
      <c r="P186" s="60">
        <f>Table224578910112345678910111213141516171819202122232425262728329303132333435363738394041424344[[#This Row],[PEMBULATAN]]*O186</f>
        <v>0</v>
      </c>
      <c r="Q186" s="124"/>
    </row>
    <row r="187" spans="1:17" ht="26.25" customHeight="1" x14ac:dyDescent="0.2">
      <c r="A187" s="13"/>
      <c r="B187" s="70"/>
      <c r="C187" s="68"/>
      <c r="D187" s="73"/>
      <c r="E187" s="12"/>
      <c r="F187" s="71"/>
      <c r="G187" s="12"/>
      <c r="H187" s="72"/>
      <c r="I187" s="15"/>
      <c r="J187" s="15"/>
      <c r="K187" s="15"/>
      <c r="L187" s="15"/>
      <c r="M187" s="76"/>
      <c r="N187" s="92"/>
      <c r="O187" s="59">
        <v>2530</v>
      </c>
      <c r="P187" s="60">
        <f>Table224578910112345678910111213141516171819202122232425262728329303132333435363738394041424344[[#This Row],[PEMBULATAN]]*O187</f>
        <v>0</v>
      </c>
      <c r="Q187" s="124"/>
    </row>
    <row r="188" spans="1:17" ht="26.25" customHeight="1" x14ac:dyDescent="0.2">
      <c r="A188" s="13"/>
      <c r="B188" s="70"/>
      <c r="C188" s="68"/>
      <c r="D188" s="73"/>
      <c r="E188" s="12"/>
      <c r="F188" s="71"/>
      <c r="G188" s="12"/>
      <c r="H188" s="72"/>
      <c r="I188" s="15"/>
      <c r="J188" s="15"/>
      <c r="K188" s="15"/>
      <c r="L188" s="15"/>
      <c r="M188" s="76"/>
      <c r="N188" s="92"/>
      <c r="O188" s="59">
        <v>2530</v>
      </c>
      <c r="P188" s="60">
        <f>Table224578910112345678910111213141516171819202122232425262728329303132333435363738394041424344[[#This Row],[PEMBULATAN]]*O188</f>
        <v>0</v>
      </c>
      <c r="Q188" s="124"/>
    </row>
    <row r="189" spans="1:17" ht="26.25" customHeight="1" x14ac:dyDescent="0.2">
      <c r="A189" s="13"/>
      <c r="B189" s="70"/>
      <c r="C189" s="68"/>
      <c r="D189" s="73"/>
      <c r="E189" s="12"/>
      <c r="F189" s="71"/>
      <c r="G189" s="12"/>
      <c r="H189" s="72"/>
      <c r="I189" s="15"/>
      <c r="J189" s="15"/>
      <c r="K189" s="15"/>
      <c r="L189" s="15"/>
      <c r="M189" s="76"/>
      <c r="N189" s="92"/>
      <c r="O189" s="59">
        <v>2530</v>
      </c>
      <c r="P189" s="60">
        <f>Table224578910112345678910111213141516171819202122232425262728329303132333435363738394041424344[[#This Row],[PEMBULATAN]]*O189</f>
        <v>0</v>
      </c>
      <c r="Q189" s="124"/>
    </row>
    <row r="190" spans="1:17" ht="26.25" customHeight="1" x14ac:dyDescent="0.2">
      <c r="A190" s="13"/>
      <c r="B190" s="70"/>
      <c r="C190" s="68"/>
      <c r="D190" s="73"/>
      <c r="E190" s="12"/>
      <c r="F190" s="71"/>
      <c r="G190" s="12"/>
      <c r="H190" s="72"/>
      <c r="I190" s="15"/>
      <c r="J190" s="15"/>
      <c r="K190" s="15"/>
      <c r="L190" s="15"/>
      <c r="M190" s="76"/>
      <c r="N190" s="92"/>
      <c r="O190" s="59">
        <v>2530</v>
      </c>
      <c r="P190" s="60">
        <f>Table224578910112345678910111213141516171819202122232425262728329303132333435363738394041424344[[#This Row],[PEMBULATAN]]*O190</f>
        <v>0</v>
      </c>
      <c r="Q190" s="124"/>
    </row>
    <row r="191" spans="1:17" ht="26.25" customHeight="1" x14ac:dyDescent="0.2">
      <c r="A191" s="13"/>
      <c r="B191" s="70"/>
      <c r="C191" s="68"/>
      <c r="D191" s="73"/>
      <c r="E191" s="12"/>
      <c r="F191" s="71"/>
      <c r="G191" s="12"/>
      <c r="H191" s="72"/>
      <c r="I191" s="15"/>
      <c r="J191" s="15"/>
      <c r="K191" s="15"/>
      <c r="L191" s="15"/>
      <c r="M191" s="76"/>
      <c r="N191" s="92"/>
      <c r="O191" s="59">
        <v>2530</v>
      </c>
      <c r="P191" s="60">
        <f>Table224578910112345678910111213141516171819202122232425262728329303132333435363738394041424344[[#This Row],[PEMBULATAN]]*O191</f>
        <v>0</v>
      </c>
      <c r="Q191" s="124"/>
    </row>
    <row r="192" spans="1:17" ht="26.25" customHeight="1" x14ac:dyDescent="0.2">
      <c r="A192" s="13"/>
      <c r="B192" s="70"/>
      <c r="C192" s="68"/>
      <c r="D192" s="73"/>
      <c r="E192" s="12"/>
      <c r="F192" s="71"/>
      <c r="G192" s="12"/>
      <c r="H192" s="72"/>
      <c r="I192" s="15"/>
      <c r="J192" s="15"/>
      <c r="K192" s="15"/>
      <c r="L192" s="15"/>
      <c r="M192" s="76"/>
      <c r="N192" s="92"/>
      <c r="O192" s="59">
        <v>2530</v>
      </c>
      <c r="P192" s="60">
        <f>Table224578910112345678910111213141516171819202122232425262728329303132333435363738394041424344[[#This Row],[PEMBULATAN]]*O192</f>
        <v>0</v>
      </c>
      <c r="Q192" s="124"/>
    </row>
    <row r="193" spans="1:17" ht="26.25" customHeight="1" x14ac:dyDescent="0.2">
      <c r="A193" s="13"/>
      <c r="B193" s="70"/>
      <c r="C193" s="68"/>
      <c r="D193" s="73"/>
      <c r="E193" s="12"/>
      <c r="F193" s="71"/>
      <c r="G193" s="12"/>
      <c r="H193" s="72"/>
      <c r="I193" s="15"/>
      <c r="J193" s="15"/>
      <c r="K193" s="15"/>
      <c r="L193" s="15"/>
      <c r="M193" s="76"/>
      <c r="N193" s="92"/>
      <c r="O193" s="59">
        <v>2530</v>
      </c>
      <c r="P193" s="60">
        <f>Table224578910112345678910111213141516171819202122232425262728329303132333435363738394041424344[[#This Row],[PEMBULATAN]]*O193</f>
        <v>0</v>
      </c>
      <c r="Q193" s="124"/>
    </row>
    <row r="194" spans="1:17" ht="26.25" customHeight="1" x14ac:dyDescent="0.2">
      <c r="A194" s="13"/>
      <c r="B194" s="70"/>
      <c r="C194" s="68"/>
      <c r="D194" s="73"/>
      <c r="E194" s="12"/>
      <c r="F194" s="71"/>
      <c r="G194" s="12"/>
      <c r="H194" s="72"/>
      <c r="I194" s="15"/>
      <c r="J194" s="15"/>
      <c r="K194" s="15"/>
      <c r="L194" s="15"/>
      <c r="M194" s="76"/>
      <c r="N194" s="92"/>
      <c r="O194" s="59">
        <v>2530</v>
      </c>
      <c r="P194" s="60">
        <f>Table224578910112345678910111213141516171819202122232425262728329303132333435363738394041424344[[#This Row],[PEMBULATAN]]*O194</f>
        <v>0</v>
      </c>
      <c r="Q194" s="124"/>
    </row>
    <row r="195" spans="1:17" ht="26.25" customHeight="1" x14ac:dyDescent="0.2">
      <c r="A195" s="13"/>
      <c r="B195" s="70"/>
      <c r="C195" s="68"/>
      <c r="D195" s="73"/>
      <c r="E195" s="12"/>
      <c r="F195" s="71"/>
      <c r="G195" s="12"/>
      <c r="H195" s="72"/>
      <c r="I195" s="15"/>
      <c r="J195" s="15"/>
      <c r="K195" s="15"/>
      <c r="L195" s="15"/>
      <c r="M195" s="76"/>
      <c r="N195" s="92"/>
      <c r="O195" s="59">
        <v>2530</v>
      </c>
      <c r="P195" s="60">
        <f>Table224578910112345678910111213141516171819202122232425262728329303132333435363738394041424344[[#This Row],[PEMBULATAN]]*O195</f>
        <v>0</v>
      </c>
      <c r="Q195" s="124"/>
    </row>
    <row r="196" spans="1:17" ht="26.25" customHeight="1" x14ac:dyDescent="0.2">
      <c r="A196" s="13"/>
      <c r="B196" s="70"/>
      <c r="C196" s="68"/>
      <c r="D196" s="73"/>
      <c r="E196" s="12"/>
      <c r="F196" s="71"/>
      <c r="G196" s="12"/>
      <c r="H196" s="72"/>
      <c r="I196" s="15"/>
      <c r="J196" s="15"/>
      <c r="K196" s="15"/>
      <c r="L196" s="15"/>
      <c r="M196" s="76"/>
      <c r="N196" s="92"/>
      <c r="O196" s="59">
        <v>2530</v>
      </c>
      <c r="P196" s="60">
        <f>Table224578910112345678910111213141516171819202122232425262728329303132333435363738394041424344[[#This Row],[PEMBULATAN]]*O196</f>
        <v>0</v>
      </c>
      <c r="Q196" s="124"/>
    </row>
    <row r="197" spans="1:17" ht="26.25" customHeight="1" x14ac:dyDescent="0.2">
      <c r="A197" s="13"/>
      <c r="B197" s="70"/>
      <c r="C197" s="68"/>
      <c r="D197" s="73"/>
      <c r="E197" s="12"/>
      <c r="F197" s="71"/>
      <c r="G197" s="12"/>
      <c r="H197" s="72"/>
      <c r="I197" s="15"/>
      <c r="J197" s="15"/>
      <c r="K197" s="15"/>
      <c r="L197" s="15"/>
      <c r="M197" s="76"/>
      <c r="N197" s="92"/>
      <c r="O197" s="59">
        <v>2530</v>
      </c>
      <c r="P197" s="60">
        <f>Table224578910112345678910111213141516171819202122232425262728329303132333435363738394041424344[[#This Row],[PEMBULATAN]]*O197</f>
        <v>0</v>
      </c>
      <c r="Q197" s="124"/>
    </row>
    <row r="198" spans="1:17" ht="26.25" customHeight="1" x14ac:dyDescent="0.2">
      <c r="A198" s="13"/>
      <c r="B198" s="70"/>
      <c r="C198" s="68"/>
      <c r="D198" s="73"/>
      <c r="E198" s="12"/>
      <c r="F198" s="71"/>
      <c r="G198" s="12"/>
      <c r="H198" s="72"/>
      <c r="I198" s="15"/>
      <c r="J198" s="15"/>
      <c r="K198" s="15"/>
      <c r="L198" s="15"/>
      <c r="M198" s="76"/>
      <c r="N198" s="92"/>
      <c r="O198" s="59">
        <v>2530</v>
      </c>
      <c r="P198" s="60">
        <f>Table224578910112345678910111213141516171819202122232425262728329303132333435363738394041424344[[#This Row],[PEMBULATAN]]*O198</f>
        <v>0</v>
      </c>
      <c r="Q198" s="124"/>
    </row>
    <row r="199" spans="1:17" ht="26.25" customHeight="1" x14ac:dyDescent="0.2">
      <c r="A199" s="13"/>
      <c r="B199" s="70"/>
      <c r="C199" s="68"/>
      <c r="D199" s="73"/>
      <c r="E199" s="12"/>
      <c r="F199" s="71"/>
      <c r="G199" s="12"/>
      <c r="H199" s="72"/>
      <c r="I199" s="15"/>
      <c r="J199" s="15"/>
      <c r="K199" s="15"/>
      <c r="L199" s="15"/>
      <c r="M199" s="76"/>
      <c r="N199" s="92"/>
      <c r="O199" s="59">
        <v>2530</v>
      </c>
      <c r="P199" s="60">
        <f>Table224578910112345678910111213141516171819202122232425262728329303132333435363738394041424344[[#This Row],[PEMBULATAN]]*O199</f>
        <v>0</v>
      </c>
      <c r="Q199" s="124"/>
    </row>
    <row r="200" spans="1:17" ht="26.25" customHeight="1" x14ac:dyDescent="0.2">
      <c r="A200" s="13"/>
      <c r="B200" s="70"/>
      <c r="C200" s="68"/>
      <c r="D200" s="73"/>
      <c r="E200" s="12"/>
      <c r="F200" s="71"/>
      <c r="G200" s="12"/>
      <c r="H200" s="72"/>
      <c r="I200" s="15"/>
      <c r="J200" s="15"/>
      <c r="K200" s="15"/>
      <c r="L200" s="15"/>
      <c r="M200" s="76"/>
      <c r="N200" s="92"/>
      <c r="O200" s="59">
        <v>2530</v>
      </c>
      <c r="P200" s="60">
        <f>Table224578910112345678910111213141516171819202122232425262728329303132333435363738394041424344[[#This Row],[PEMBULATAN]]*O200</f>
        <v>0</v>
      </c>
      <c r="Q200" s="124"/>
    </row>
    <row r="201" spans="1:17" ht="26.25" customHeight="1" x14ac:dyDescent="0.2">
      <c r="A201" s="13"/>
      <c r="B201" s="70"/>
      <c r="C201" s="68"/>
      <c r="D201" s="73"/>
      <c r="E201" s="12"/>
      <c r="F201" s="71"/>
      <c r="G201" s="12"/>
      <c r="H201" s="72"/>
      <c r="I201" s="15"/>
      <c r="J201" s="15"/>
      <c r="K201" s="15"/>
      <c r="L201" s="15"/>
      <c r="M201" s="76"/>
      <c r="N201" s="92"/>
      <c r="O201" s="59">
        <v>2530</v>
      </c>
      <c r="P201" s="60">
        <f>Table224578910112345678910111213141516171819202122232425262728329303132333435363738394041424344[[#This Row],[PEMBULATAN]]*O201</f>
        <v>0</v>
      </c>
      <c r="Q201" s="124"/>
    </row>
    <row r="202" spans="1:17" ht="26.25" customHeight="1" x14ac:dyDescent="0.2">
      <c r="A202" s="13"/>
      <c r="B202" s="70"/>
      <c r="C202" s="68"/>
      <c r="D202" s="73"/>
      <c r="E202" s="12"/>
      <c r="F202" s="71"/>
      <c r="G202" s="12"/>
      <c r="H202" s="72"/>
      <c r="I202" s="15"/>
      <c r="J202" s="15"/>
      <c r="K202" s="15"/>
      <c r="L202" s="15"/>
      <c r="M202" s="76"/>
      <c r="N202" s="92"/>
      <c r="O202" s="59">
        <v>2530</v>
      </c>
      <c r="P202" s="60">
        <f>Table224578910112345678910111213141516171819202122232425262728329303132333435363738394041424344[[#This Row],[PEMBULATAN]]*O202</f>
        <v>0</v>
      </c>
      <c r="Q202" s="124"/>
    </row>
    <row r="203" spans="1:17" ht="26.25" customHeight="1" x14ac:dyDescent="0.2">
      <c r="A203" s="13"/>
      <c r="B203" s="70"/>
      <c r="C203" s="68"/>
      <c r="D203" s="73"/>
      <c r="E203" s="12"/>
      <c r="F203" s="71"/>
      <c r="G203" s="12"/>
      <c r="H203" s="72"/>
      <c r="I203" s="15"/>
      <c r="J203" s="15"/>
      <c r="K203" s="15"/>
      <c r="L203" s="15"/>
      <c r="M203" s="76"/>
      <c r="N203" s="92"/>
      <c r="O203" s="59">
        <v>2530</v>
      </c>
      <c r="P203" s="60">
        <f>Table224578910112345678910111213141516171819202122232425262728329303132333435363738394041424344[[#This Row],[PEMBULATAN]]*O203</f>
        <v>0</v>
      </c>
      <c r="Q203" s="124"/>
    </row>
    <row r="204" spans="1:17" ht="26.25" customHeight="1" x14ac:dyDescent="0.2">
      <c r="A204" s="13"/>
      <c r="B204" s="70"/>
      <c r="C204" s="68"/>
      <c r="D204" s="73"/>
      <c r="E204" s="12"/>
      <c r="F204" s="71"/>
      <c r="G204" s="12"/>
      <c r="H204" s="72"/>
      <c r="I204" s="15"/>
      <c r="J204" s="15"/>
      <c r="K204" s="15"/>
      <c r="L204" s="15"/>
      <c r="M204" s="76"/>
      <c r="N204" s="92"/>
      <c r="O204" s="59">
        <v>2530</v>
      </c>
      <c r="P204" s="60">
        <f>Table224578910112345678910111213141516171819202122232425262728329303132333435363738394041424344[[#This Row],[PEMBULATAN]]*O204</f>
        <v>0</v>
      </c>
      <c r="Q204" s="124"/>
    </row>
    <row r="205" spans="1:17" ht="26.25" customHeight="1" x14ac:dyDescent="0.2">
      <c r="A205" s="13"/>
      <c r="B205" s="70"/>
      <c r="C205" s="68"/>
      <c r="D205" s="73"/>
      <c r="E205" s="12"/>
      <c r="F205" s="71"/>
      <c r="G205" s="12"/>
      <c r="H205" s="72"/>
      <c r="I205" s="15"/>
      <c r="J205" s="15"/>
      <c r="K205" s="15"/>
      <c r="L205" s="15"/>
      <c r="M205" s="76"/>
      <c r="N205" s="92"/>
      <c r="O205" s="59">
        <v>2530</v>
      </c>
      <c r="P205" s="60">
        <f>Table224578910112345678910111213141516171819202122232425262728329303132333435363738394041424344[[#This Row],[PEMBULATAN]]*O205</f>
        <v>0</v>
      </c>
      <c r="Q205" s="124"/>
    </row>
    <row r="206" spans="1:17" ht="26.25" customHeight="1" x14ac:dyDescent="0.2">
      <c r="A206" s="13"/>
      <c r="B206" s="70"/>
      <c r="C206" s="68"/>
      <c r="D206" s="73"/>
      <c r="E206" s="12"/>
      <c r="F206" s="71"/>
      <c r="G206" s="12"/>
      <c r="H206" s="72"/>
      <c r="I206" s="15"/>
      <c r="J206" s="15"/>
      <c r="K206" s="15"/>
      <c r="L206" s="15"/>
      <c r="M206" s="76"/>
      <c r="N206" s="92"/>
      <c r="O206" s="59">
        <v>2530</v>
      </c>
      <c r="P206" s="60">
        <f>Table224578910112345678910111213141516171819202122232425262728329303132333435363738394041424344[[#This Row],[PEMBULATAN]]*O206</f>
        <v>0</v>
      </c>
      <c r="Q206" s="124"/>
    </row>
    <row r="207" spans="1:17" ht="26.25" customHeight="1" x14ac:dyDescent="0.2">
      <c r="A207" s="13"/>
      <c r="B207" s="70"/>
      <c r="C207" s="68"/>
      <c r="D207" s="73"/>
      <c r="E207" s="12"/>
      <c r="F207" s="71"/>
      <c r="G207" s="12"/>
      <c r="H207" s="72"/>
      <c r="I207" s="15"/>
      <c r="J207" s="15"/>
      <c r="K207" s="15"/>
      <c r="L207" s="15"/>
      <c r="M207" s="76"/>
      <c r="N207" s="92"/>
      <c r="O207" s="59">
        <v>2530</v>
      </c>
      <c r="P207" s="60">
        <f>Table224578910112345678910111213141516171819202122232425262728329303132333435363738394041424344[[#This Row],[PEMBULATAN]]*O207</f>
        <v>0</v>
      </c>
      <c r="Q207" s="124"/>
    </row>
    <row r="208" spans="1:17" ht="26.25" customHeight="1" x14ac:dyDescent="0.2">
      <c r="A208" s="13"/>
      <c r="B208" s="70"/>
      <c r="C208" s="68"/>
      <c r="D208" s="73"/>
      <c r="E208" s="12"/>
      <c r="F208" s="71"/>
      <c r="G208" s="12"/>
      <c r="H208" s="72"/>
      <c r="I208" s="15"/>
      <c r="J208" s="15"/>
      <c r="K208" s="15"/>
      <c r="L208" s="15"/>
      <c r="M208" s="76"/>
      <c r="N208" s="92"/>
      <c r="O208" s="59">
        <v>2530</v>
      </c>
      <c r="P208" s="60">
        <f>Table224578910112345678910111213141516171819202122232425262728329303132333435363738394041424344[[#This Row],[PEMBULATAN]]*O208</f>
        <v>0</v>
      </c>
      <c r="Q208" s="124"/>
    </row>
    <row r="209" spans="1:17" ht="26.25" customHeight="1" x14ac:dyDescent="0.2">
      <c r="A209" s="13"/>
      <c r="B209" s="70"/>
      <c r="C209" s="68"/>
      <c r="D209" s="73"/>
      <c r="E209" s="12"/>
      <c r="F209" s="71"/>
      <c r="G209" s="12"/>
      <c r="H209" s="72"/>
      <c r="I209" s="15"/>
      <c r="J209" s="15"/>
      <c r="K209" s="15"/>
      <c r="L209" s="15"/>
      <c r="M209" s="76"/>
      <c r="N209" s="92"/>
      <c r="O209" s="59">
        <v>2530</v>
      </c>
      <c r="P209" s="60">
        <f>Table224578910112345678910111213141516171819202122232425262728329303132333435363738394041424344[[#This Row],[PEMBULATAN]]*O209</f>
        <v>0</v>
      </c>
      <c r="Q209" s="124"/>
    </row>
    <row r="210" spans="1:17" ht="26.25" customHeight="1" x14ac:dyDescent="0.2">
      <c r="A210" s="13"/>
      <c r="B210" s="70"/>
      <c r="C210" s="68"/>
      <c r="D210" s="73"/>
      <c r="E210" s="12"/>
      <c r="F210" s="71"/>
      <c r="G210" s="12"/>
      <c r="H210" s="72"/>
      <c r="I210" s="15"/>
      <c r="J210" s="15"/>
      <c r="K210" s="15"/>
      <c r="L210" s="15"/>
      <c r="M210" s="76"/>
      <c r="N210" s="92"/>
      <c r="O210" s="59">
        <v>2530</v>
      </c>
      <c r="P210" s="60">
        <f>Table224578910112345678910111213141516171819202122232425262728329303132333435363738394041424344[[#This Row],[PEMBULATAN]]*O210</f>
        <v>0</v>
      </c>
      <c r="Q210" s="124"/>
    </row>
    <row r="211" spans="1:17" ht="26.25" customHeight="1" x14ac:dyDescent="0.2">
      <c r="A211" s="13"/>
      <c r="B211" s="70"/>
      <c r="C211" s="68"/>
      <c r="D211" s="73"/>
      <c r="E211" s="12"/>
      <c r="F211" s="71"/>
      <c r="G211" s="12"/>
      <c r="H211" s="72"/>
      <c r="I211" s="15"/>
      <c r="J211" s="15"/>
      <c r="K211" s="15"/>
      <c r="L211" s="15"/>
      <c r="M211" s="76"/>
      <c r="N211" s="92"/>
      <c r="O211" s="59">
        <v>2530</v>
      </c>
      <c r="P211" s="60">
        <f>Table224578910112345678910111213141516171819202122232425262728329303132333435363738394041424344[[#This Row],[PEMBULATAN]]*O211</f>
        <v>0</v>
      </c>
      <c r="Q211" s="124"/>
    </row>
    <row r="212" spans="1:17" ht="26.25" customHeight="1" x14ac:dyDescent="0.2">
      <c r="A212" s="13"/>
      <c r="B212" s="70"/>
      <c r="C212" s="68"/>
      <c r="D212" s="73"/>
      <c r="E212" s="12"/>
      <c r="F212" s="71"/>
      <c r="G212" s="12"/>
      <c r="H212" s="72"/>
      <c r="I212" s="15"/>
      <c r="J212" s="15"/>
      <c r="K212" s="15"/>
      <c r="L212" s="15"/>
      <c r="M212" s="76"/>
      <c r="N212" s="92"/>
      <c r="O212" s="59">
        <v>2530</v>
      </c>
      <c r="P212" s="60">
        <f>Table224578910112345678910111213141516171819202122232425262728329303132333435363738394041424344[[#This Row],[PEMBULATAN]]*O212</f>
        <v>0</v>
      </c>
      <c r="Q212" s="124"/>
    </row>
    <row r="213" spans="1:17" ht="26.25" customHeight="1" x14ac:dyDescent="0.2">
      <c r="A213" s="13"/>
      <c r="B213" s="70"/>
      <c r="C213" s="68"/>
      <c r="D213" s="73"/>
      <c r="E213" s="12"/>
      <c r="F213" s="71"/>
      <c r="G213" s="12"/>
      <c r="H213" s="72"/>
      <c r="I213" s="15"/>
      <c r="J213" s="15"/>
      <c r="K213" s="15"/>
      <c r="L213" s="15"/>
      <c r="M213" s="76"/>
      <c r="N213" s="92"/>
      <c r="O213" s="59">
        <v>2530</v>
      </c>
      <c r="P213" s="60">
        <f>Table224578910112345678910111213141516171819202122232425262728329303132333435363738394041424344[[#This Row],[PEMBULATAN]]*O213</f>
        <v>0</v>
      </c>
      <c r="Q213" s="124"/>
    </row>
    <row r="214" spans="1:17" ht="26.25" customHeight="1" x14ac:dyDescent="0.2">
      <c r="A214" s="13"/>
      <c r="B214" s="70"/>
      <c r="C214" s="68"/>
      <c r="D214" s="73"/>
      <c r="E214" s="12"/>
      <c r="F214" s="71"/>
      <c r="G214" s="12"/>
      <c r="H214" s="72"/>
      <c r="I214" s="15"/>
      <c r="J214" s="15"/>
      <c r="K214" s="15"/>
      <c r="L214" s="15"/>
      <c r="M214" s="76"/>
      <c r="N214" s="92"/>
      <c r="O214" s="59">
        <v>2530</v>
      </c>
      <c r="P214" s="60">
        <f>Table224578910112345678910111213141516171819202122232425262728329303132333435363738394041424344[[#This Row],[PEMBULATAN]]*O214</f>
        <v>0</v>
      </c>
      <c r="Q214" s="124"/>
    </row>
    <row r="215" spans="1:17" ht="26.25" customHeight="1" x14ac:dyDescent="0.2">
      <c r="A215" s="13"/>
      <c r="B215" s="70"/>
      <c r="C215" s="68"/>
      <c r="D215" s="73"/>
      <c r="E215" s="12"/>
      <c r="F215" s="71"/>
      <c r="G215" s="12"/>
      <c r="H215" s="72"/>
      <c r="I215" s="15"/>
      <c r="J215" s="15"/>
      <c r="K215" s="15"/>
      <c r="L215" s="15"/>
      <c r="M215" s="76"/>
      <c r="N215" s="92"/>
      <c r="O215" s="59">
        <v>2530</v>
      </c>
      <c r="P215" s="60">
        <f>Table224578910112345678910111213141516171819202122232425262728329303132333435363738394041424344[[#This Row],[PEMBULATAN]]*O215</f>
        <v>0</v>
      </c>
      <c r="Q215" s="124"/>
    </row>
    <row r="216" spans="1:17" ht="26.25" customHeight="1" x14ac:dyDescent="0.2">
      <c r="A216" s="13"/>
      <c r="B216" s="70"/>
      <c r="C216" s="68"/>
      <c r="D216" s="73"/>
      <c r="E216" s="12"/>
      <c r="F216" s="71"/>
      <c r="G216" s="12"/>
      <c r="H216" s="72"/>
      <c r="I216" s="15"/>
      <c r="J216" s="15"/>
      <c r="K216" s="15"/>
      <c r="L216" s="15"/>
      <c r="M216" s="76"/>
      <c r="N216" s="92"/>
      <c r="O216" s="59">
        <v>2530</v>
      </c>
      <c r="P216" s="60">
        <f>Table224578910112345678910111213141516171819202122232425262728329303132333435363738394041424344[[#This Row],[PEMBULATAN]]*O216</f>
        <v>0</v>
      </c>
      <c r="Q216" s="124"/>
    </row>
    <row r="217" spans="1:17" ht="26.25" customHeight="1" x14ac:dyDescent="0.2">
      <c r="A217" s="13"/>
      <c r="B217" s="70"/>
      <c r="C217" s="68"/>
      <c r="D217" s="73"/>
      <c r="E217" s="12"/>
      <c r="F217" s="71"/>
      <c r="G217" s="12"/>
      <c r="H217" s="72"/>
      <c r="I217" s="15"/>
      <c r="J217" s="15"/>
      <c r="K217" s="15"/>
      <c r="L217" s="15"/>
      <c r="M217" s="76"/>
      <c r="N217" s="92"/>
      <c r="O217" s="59">
        <v>2530</v>
      </c>
      <c r="P217" s="60">
        <f>Table224578910112345678910111213141516171819202122232425262728329303132333435363738394041424344[[#This Row],[PEMBULATAN]]*O217</f>
        <v>0</v>
      </c>
      <c r="Q217" s="124"/>
    </row>
    <row r="218" spans="1:17" ht="26.25" customHeight="1" x14ac:dyDescent="0.2">
      <c r="A218" s="13"/>
      <c r="B218" s="70"/>
      <c r="C218" s="68"/>
      <c r="D218" s="73"/>
      <c r="E218" s="12"/>
      <c r="F218" s="71"/>
      <c r="G218" s="12"/>
      <c r="H218" s="72"/>
      <c r="I218" s="15"/>
      <c r="J218" s="15"/>
      <c r="K218" s="15"/>
      <c r="L218" s="15"/>
      <c r="M218" s="76"/>
      <c r="N218" s="92"/>
      <c r="O218" s="59">
        <v>2530</v>
      </c>
      <c r="P218" s="60">
        <f>Table224578910112345678910111213141516171819202122232425262728329303132333435363738394041424344[[#This Row],[PEMBULATAN]]*O218</f>
        <v>0</v>
      </c>
      <c r="Q218" s="124"/>
    </row>
    <row r="219" spans="1:17" ht="26.25" customHeight="1" x14ac:dyDescent="0.2">
      <c r="A219" s="13"/>
      <c r="B219" s="70"/>
      <c r="C219" s="68"/>
      <c r="D219" s="73"/>
      <c r="E219" s="12"/>
      <c r="F219" s="71"/>
      <c r="G219" s="12"/>
      <c r="H219" s="72"/>
      <c r="I219" s="15"/>
      <c r="J219" s="15"/>
      <c r="K219" s="15"/>
      <c r="L219" s="15"/>
      <c r="M219" s="76"/>
      <c r="N219" s="92"/>
      <c r="O219" s="59">
        <v>2530</v>
      </c>
      <c r="P219" s="60">
        <f>Table224578910112345678910111213141516171819202122232425262728329303132333435363738394041424344[[#This Row],[PEMBULATAN]]*O219</f>
        <v>0</v>
      </c>
      <c r="Q219" s="124"/>
    </row>
    <row r="220" spans="1:17" ht="26.25" customHeight="1" x14ac:dyDescent="0.2">
      <c r="A220" s="13"/>
      <c r="B220" s="70"/>
      <c r="C220" s="68"/>
      <c r="D220" s="73"/>
      <c r="E220" s="12"/>
      <c r="F220" s="71"/>
      <c r="G220" s="12"/>
      <c r="H220" s="72"/>
      <c r="I220" s="15"/>
      <c r="J220" s="15"/>
      <c r="K220" s="15"/>
      <c r="L220" s="15"/>
      <c r="M220" s="76"/>
      <c r="N220" s="92"/>
      <c r="O220" s="59">
        <v>2530</v>
      </c>
      <c r="P220" s="60">
        <f>Table224578910112345678910111213141516171819202122232425262728329303132333435363738394041424344[[#This Row],[PEMBULATAN]]*O220</f>
        <v>0</v>
      </c>
      <c r="Q220" s="124"/>
    </row>
    <row r="221" spans="1:17" ht="26.25" customHeight="1" x14ac:dyDescent="0.2">
      <c r="A221" s="13"/>
      <c r="B221" s="70"/>
      <c r="C221" s="68"/>
      <c r="D221" s="73"/>
      <c r="E221" s="12"/>
      <c r="F221" s="71"/>
      <c r="G221" s="12"/>
      <c r="H221" s="72"/>
      <c r="I221" s="15"/>
      <c r="J221" s="15"/>
      <c r="K221" s="15"/>
      <c r="L221" s="15"/>
      <c r="M221" s="76"/>
      <c r="N221" s="92"/>
      <c r="O221" s="59">
        <v>2530</v>
      </c>
      <c r="P221" s="60">
        <f>Table224578910112345678910111213141516171819202122232425262728329303132333435363738394041424344[[#This Row],[PEMBULATAN]]*O221</f>
        <v>0</v>
      </c>
      <c r="Q221" s="124"/>
    </row>
    <row r="222" spans="1:17" ht="26.25" customHeight="1" x14ac:dyDescent="0.2">
      <c r="A222" s="13"/>
      <c r="B222" s="70"/>
      <c r="C222" s="68"/>
      <c r="D222" s="73"/>
      <c r="E222" s="12"/>
      <c r="F222" s="71"/>
      <c r="G222" s="12"/>
      <c r="H222" s="72"/>
      <c r="I222" s="15"/>
      <c r="J222" s="15"/>
      <c r="K222" s="15"/>
      <c r="L222" s="15"/>
      <c r="M222" s="76"/>
      <c r="N222" s="92"/>
      <c r="O222" s="59">
        <v>2530</v>
      </c>
      <c r="P222" s="60">
        <f>Table224578910112345678910111213141516171819202122232425262728329303132333435363738394041424344[[#This Row],[PEMBULATAN]]*O222</f>
        <v>0</v>
      </c>
      <c r="Q222" s="124"/>
    </row>
    <row r="223" spans="1:17" ht="26.25" customHeight="1" x14ac:dyDescent="0.2">
      <c r="A223" s="78"/>
      <c r="B223" s="69"/>
      <c r="C223" s="68"/>
      <c r="D223" s="73"/>
      <c r="E223" s="12"/>
      <c r="F223" s="71"/>
      <c r="G223" s="12"/>
      <c r="H223" s="72"/>
      <c r="I223" s="15"/>
      <c r="J223" s="15"/>
      <c r="K223" s="15"/>
      <c r="L223" s="15"/>
      <c r="M223" s="76"/>
      <c r="N223" s="92"/>
      <c r="O223" s="59">
        <v>2530</v>
      </c>
      <c r="P223" s="60">
        <f>Table224578910112345678910111213141516171819202122232425262728329303132333435363738394041424344[[#This Row],[PEMBULATAN]]*O223</f>
        <v>0</v>
      </c>
      <c r="Q223" s="124"/>
    </row>
    <row r="224" spans="1:17" ht="26.25" customHeight="1" x14ac:dyDescent="0.2">
      <c r="A224" s="13"/>
      <c r="B224" s="70"/>
      <c r="C224" s="68"/>
      <c r="D224" s="73"/>
      <c r="E224" s="12"/>
      <c r="F224" s="71"/>
      <c r="G224" s="12"/>
      <c r="H224" s="72"/>
      <c r="I224" s="15"/>
      <c r="J224" s="15"/>
      <c r="K224" s="15"/>
      <c r="L224" s="15"/>
      <c r="M224" s="76"/>
      <c r="N224" s="92"/>
      <c r="O224" s="59">
        <v>2530</v>
      </c>
      <c r="P224" s="60">
        <f>Table224578910112345678910111213141516171819202122232425262728329303132333435363738394041424344[[#This Row],[PEMBULATAN]]*O224</f>
        <v>0</v>
      </c>
      <c r="Q224" s="124"/>
    </row>
    <row r="225" spans="1:17" ht="26.25" customHeight="1" x14ac:dyDescent="0.2">
      <c r="A225" s="13"/>
      <c r="B225" s="70"/>
      <c r="C225" s="68"/>
      <c r="D225" s="73"/>
      <c r="E225" s="12"/>
      <c r="F225" s="71"/>
      <c r="G225" s="12"/>
      <c r="H225" s="72"/>
      <c r="I225" s="15"/>
      <c r="J225" s="15"/>
      <c r="K225" s="15"/>
      <c r="L225" s="15"/>
      <c r="M225" s="76"/>
      <c r="N225" s="92"/>
      <c r="O225" s="59">
        <v>2530</v>
      </c>
      <c r="P225" s="60">
        <f>Table224578910112345678910111213141516171819202122232425262728329303132333435363738394041424344[[#This Row],[PEMBULATAN]]*O225</f>
        <v>0</v>
      </c>
      <c r="Q225" s="124"/>
    </row>
    <row r="226" spans="1:17" ht="26.25" customHeight="1" x14ac:dyDescent="0.2">
      <c r="A226" s="13"/>
      <c r="B226" s="70"/>
      <c r="C226" s="68"/>
      <c r="D226" s="73"/>
      <c r="E226" s="12"/>
      <c r="F226" s="71"/>
      <c r="G226" s="12"/>
      <c r="H226" s="72"/>
      <c r="I226" s="15"/>
      <c r="J226" s="15"/>
      <c r="K226" s="15"/>
      <c r="L226" s="15"/>
      <c r="M226" s="76"/>
      <c r="N226" s="92"/>
      <c r="O226" s="59">
        <v>2530</v>
      </c>
      <c r="P226" s="60">
        <f>Table224578910112345678910111213141516171819202122232425262728329303132333435363738394041424344[[#This Row],[PEMBULATAN]]*O226</f>
        <v>0</v>
      </c>
      <c r="Q226" s="124"/>
    </row>
    <row r="227" spans="1:17" ht="26.25" customHeight="1" x14ac:dyDescent="0.2">
      <c r="A227" s="13"/>
      <c r="B227" s="70"/>
      <c r="C227" s="68"/>
      <c r="D227" s="73"/>
      <c r="E227" s="12"/>
      <c r="F227" s="71"/>
      <c r="G227" s="12"/>
      <c r="H227" s="72"/>
      <c r="I227" s="15"/>
      <c r="J227" s="15"/>
      <c r="K227" s="15"/>
      <c r="L227" s="15"/>
      <c r="M227" s="76"/>
      <c r="N227" s="92"/>
      <c r="O227" s="59">
        <v>2530</v>
      </c>
      <c r="P227" s="60">
        <f>Table224578910112345678910111213141516171819202122232425262728329303132333435363738394041424344[[#This Row],[PEMBULATAN]]*O227</f>
        <v>0</v>
      </c>
      <c r="Q227" s="124"/>
    </row>
    <row r="228" spans="1:17" ht="26.25" customHeight="1" x14ac:dyDescent="0.2">
      <c r="A228" s="13"/>
      <c r="B228" s="70"/>
      <c r="C228" s="68"/>
      <c r="D228" s="73"/>
      <c r="E228" s="12"/>
      <c r="F228" s="71"/>
      <c r="G228" s="12"/>
      <c r="H228" s="72"/>
      <c r="I228" s="15"/>
      <c r="J228" s="15"/>
      <c r="K228" s="15"/>
      <c r="L228" s="15"/>
      <c r="M228" s="76"/>
      <c r="N228" s="92"/>
      <c r="O228" s="59">
        <v>2530</v>
      </c>
      <c r="P228" s="60">
        <f>Table224578910112345678910111213141516171819202122232425262728329303132333435363738394041424344[[#This Row],[PEMBULATAN]]*O228</f>
        <v>0</v>
      </c>
      <c r="Q228" s="124"/>
    </row>
    <row r="229" spans="1:17" ht="26.25" customHeight="1" x14ac:dyDescent="0.2">
      <c r="A229" s="13"/>
      <c r="B229" s="70"/>
      <c r="C229" s="68"/>
      <c r="D229" s="73"/>
      <c r="E229" s="12"/>
      <c r="F229" s="71"/>
      <c r="G229" s="12"/>
      <c r="H229" s="72"/>
      <c r="I229" s="15"/>
      <c r="J229" s="15"/>
      <c r="K229" s="15"/>
      <c r="L229" s="15"/>
      <c r="M229" s="76"/>
      <c r="N229" s="92"/>
      <c r="O229" s="59">
        <v>2530</v>
      </c>
      <c r="P229" s="60">
        <f>Table224578910112345678910111213141516171819202122232425262728329303132333435363738394041424344[[#This Row],[PEMBULATAN]]*O229</f>
        <v>0</v>
      </c>
      <c r="Q229" s="124"/>
    </row>
    <row r="230" spans="1:17" ht="26.25" customHeight="1" x14ac:dyDescent="0.2">
      <c r="A230" s="13"/>
      <c r="B230" s="70"/>
      <c r="C230" s="68"/>
      <c r="D230" s="73"/>
      <c r="E230" s="12"/>
      <c r="F230" s="71"/>
      <c r="G230" s="12"/>
      <c r="H230" s="72"/>
      <c r="I230" s="15"/>
      <c r="J230" s="15"/>
      <c r="K230" s="15"/>
      <c r="L230" s="15"/>
      <c r="M230" s="76"/>
      <c r="N230" s="92"/>
      <c r="O230" s="59">
        <v>2530</v>
      </c>
      <c r="P230" s="60">
        <f>Table224578910112345678910111213141516171819202122232425262728329303132333435363738394041424344[[#This Row],[PEMBULATAN]]*O230</f>
        <v>0</v>
      </c>
      <c r="Q230" s="124"/>
    </row>
    <row r="231" spans="1:17" ht="26.25" customHeight="1" x14ac:dyDescent="0.2">
      <c r="A231" s="13"/>
      <c r="B231" s="70"/>
      <c r="C231" s="68"/>
      <c r="D231" s="73"/>
      <c r="E231" s="12"/>
      <c r="F231" s="71"/>
      <c r="G231" s="12"/>
      <c r="H231" s="72"/>
      <c r="I231" s="15"/>
      <c r="J231" s="15"/>
      <c r="K231" s="15"/>
      <c r="L231" s="15"/>
      <c r="M231" s="76"/>
      <c r="N231" s="92"/>
      <c r="O231" s="59">
        <v>2530</v>
      </c>
      <c r="P231" s="60">
        <f>Table224578910112345678910111213141516171819202122232425262728329303132333435363738394041424344[[#This Row],[PEMBULATAN]]*O231</f>
        <v>0</v>
      </c>
      <c r="Q231" s="124"/>
    </row>
    <row r="232" spans="1:17" ht="26.25" customHeight="1" x14ac:dyDescent="0.2">
      <c r="A232" s="13"/>
      <c r="B232" s="70"/>
      <c r="C232" s="68"/>
      <c r="D232" s="73"/>
      <c r="E232" s="12"/>
      <c r="F232" s="71"/>
      <c r="G232" s="12"/>
      <c r="H232" s="72"/>
      <c r="I232" s="15"/>
      <c r="J232" s="15"/>
      <c r="K232" s="15"/>
      <c r="L232" s="15"/>
      <c r="M232" s="76"/>
      <c r="N232" s="92"/>
      <c r="O232" s="59">
        <v>2530</v>
      </c>
      <c r="P232" s="60">
        <f>Table224578910112345678910111213141516171819202122232425262728329303132333435363738394041424344[[#This Row],[PEMBULATAN]]*O232</f>
        <v>0</v>
      </c>
      <c r="Q232" s="124"/>
    </row>
    <row r="233" spans="1:17" ht="26.25" customHeight="1" x14ac:dyDescent="0.2">
      <c r="A233" s="13"/>
      <c r="B233" s="70"/>
      <c r="C233" s="68"/>
      <c r="D233" s="73"/>
      <c r="E233" s="12"/>
      <c r="F233" s="71"/>
      <c r="G233" s="12"/>
      <c r="H233" s="72"/>
      <c r="I233" s="15"/>
      <c r="J233" s="15"/>
      <c r="K233" s="15"/>
      <c r="L233" s="15"/>
      <c r="M233" s="76"/>
      <c r="N233" s="92"/>
      <c r="O233" s="59">
        <v>2530</v>
      </c>
      <c r="P233" s="60">
        <f>Table224578910112345678910111213141516171819202122232425262728329303132333435363738394041424344[[#This Row],[PEMBULATAN]]*O233</f>
        <v>0</v>
      </c>
      <c r="Q233" s="124"/>
    </row>
    <row r="234" spans="1:17" ht="26.25" customHeight="1" x14ac:dyDescent="0.2">
      <c r="A234" s="13"/>
      <c r="B234" s="70"/>
      <c r="C234" s="68"/>
      <c r="D234" s="73"/>
      <c r="E234" s="12"/>
      <c r="F234" s="71"/>
      <c r="G234" s="12"/>
      <c r="H234" s="72"/>
      <c r="I234" s="15"/>
      <c r="J234" s="15"/>
      <c r="K234" s="15"/>
      <c r="L234" s="15"/>
      <c r="M234" s="76"/>
      <c r="N234" s="92"/>
      <c r="O234" s="59">
        <v>2530</v>
      </c>
      <c r="P234" s="60">
        <f>Table224578910112345678910111213141516171819202122232425262728329303132333435363738394041424344[[#This Row],[PEMBULATAN]]*O234</f>
        <v>0</v>
      </c>
      <c r="Q234" s="124"/>
    </row>
    <row r="235" spans="1:17" ht="26.25" customHeight="1" x14ac:dyDescent="0.2">
      <c r="A235" s="13"/>
      <c r="B235" s="70"/>
      <c r="C235" s="68"/>
      <c r="D235" s="73"/>
      <c r="E235" s="12"/>
      <c r="F235" s="71"/>
      <c r="G235" s="12"/>
      <c r="H235" s="72"/>
      <c r="I235" s="15"/>
      <c r="J235" s="15"/>
      <c r="K235" s="15"/>
      <c r="L235" s="15"/>
      <c r="M235" s="76"/>
      <c r="N235" s="92"/>
      <c r="O235" s="59">
        <v>2530</v>
      </c>
      <c r="P235" s="60">
        <f>Table224578910112345678910111213141516171819202122232425262728329303132333435363738394041424344[[#This Row],[PEMBULATAN]]*O235</f>
        <v>0</v>
      </c>
      <c r="Q235" s="124"/>
    </row>
    <row r="236" spans="1:17" ht="26.25" customHeight="1" x14ac:dyDescent="0.2">
      <c r="A236" s="78"/>
      <c r="B236" s="69"/>
      <c r="C236" s="68"/>
      <c r="D236" s="73"/>
      <c r="E236" s="12"/>
      <c r="F236" s="71"/>
      <c r="G236" s="12"/>
      <c r="H236" s="72"/>
      <c r="I236" s="15"/>
      <c r="J236" s="15"/>
      <c r="K236" s="15"/>
      <c r="L236" s="15"/>
      <c r="M236" s="76"/>
      <c r="N236" s="92"/>
      <c r="O236" s="59">
        <v>2530</v>
      </c>
      <c r="P236" s="60">
        <f>Table224578910112345678910111213141516171819202122232425262728329303132333435363738394041424344[[#This Row],[PEMBULATAN]]*O236</f>
        <v>0</v>
      </c>
      <c r="Q236" s="124"/>
    </row>
    <row r="237" spans="1:17" ht="26.25" customHeight="1" x14ac:dyDescent="0.2">
      <c r="A237" s="78"/>
      <c r="B237" s="69"/>
      <c r="C237" s="68"/>
      <c r="D237" s="73"/>
      <c r="E237" s="12"/>
      <c r="F237" s="71"/>
      <c r="G237" s="12"/>
      <c r="H237" s="72"/>
      <c r="I237" s="15"/>
      <c r="J237" s="15"/>
      <c r="K237" s="15"/>
      <c r="L237" s="15"/>
      <c r="M237" s="76"/>
      <c r="N237" s="92"/>
      <c r="O237" s="59">
        <v>2530</v>
      </c>
      <c r="P237" s="60">
        <f>Table224578910112345678910111213141516171819202122232425262728329303132333435363738394041424344[[#This Row],[PEMBULATAN]]*O237</f>
        <v>0</v>
      </c>
      <c r="Q237" s="124"/>
    </row>
    <row r="238" spans="1:17" ht="26.25" customHeight="1" x14ac:dyDescent="0.2">
      <c r="A238" s="94"/>
      <c r="B238" s="96"/>
      <c r="C238" s="68"/>
      <c r="D238" s="73"/>
      <c r="E238" s="12"/>
      <c r="F238" s="71"/>
      <c r="G238" s="12"/>
      <c r="H238" s="72"/>
      <c r="I238" s="15"/>
      <c r="J238" s="15"/>
      <c r="K238" s="15"/>
      <c r="L238" s="15"/>
      <c r="M238" s="76"/>
      <c r="N238" s="92"/>
      <c r="O238" s="59">
        <v>2530</v>
      </c>
      <c r="P238" s="60">
        <f>Table224578910112345678910111213141516171819202122232425262728329303132333435363738394041424344[[#This Row],[PEMBULATAN]]*O238</f>
        <v>0</v>
      </c>
      <c r="Q238" s="125"/>
    </row>
    <row r="239" spans="1:17" ht="22.5" customHeight="1" x14ac:dyDescent="0.2">
      <c r="A239" s="118" t="s">
        <v>30</v>
      </c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20"/>
      <c r="M239" s="74">
        <f>SUBTOTAL(109,Table224578910112345678910111213141516171819202122232425262728329303132333435363738394041424344[KG VOLUME])</f>
        <v>0</v>
      </c>
      <c r="N239" s="63">
        <f>SUM(N3:N238)</f>
        <v>0</v>
      </c>
      <c r="O239" s="121">
        <f>SUM(P3:P238)</f>
        <v>0</v>
      </c>
      <c r="P239" s="122"/>
    </row>
    <row r="240" spans="1:17" ht="18" customHeight="1" x14ac:dyDescent="0.2">
      <c r="A240" s="81"/>
      <c r="B240" s="53" t="s">
        <v>41</v>
      </c>
      <c r="C240" s="52"/>
      <c r="D240" s="54" t="s">
        <v>42</v>
      </c>
      <c r="E240" s="81"/>
      <c r="F240" s="81"/>
      <c r="G240" s="81"/>
      <c r="H240" s="81"/>
      <c r="I240" s="81"/>
      <c r="J240" s="81"/>
      <c r="K240" s="81"/>
      <c r="L240" s="81"/>
      <c r="M240" s="82"/>
      <c r="N240" s="83" t="s">
        <v>50</v>
      </c>
      <c r="O240" s="84"/>
      <c r="P240" s="84">
        <f>O239*10%</f>
        <v>0</v>
      </c>
    </row>
    <row r="241" spans="1:16" ht="18" customHeight="1" thickBot="1" x14ac:dyDescent="0.25">
      <c r="A241" s="81"/>
      <c r="B241" s="53"/>
      <c r="C241" s="52"/>
      <c r="D241" s="54"/>
      <c r="E241" s="81"/>
      <c r="F241" s="81"/>
      <c r="G241" s="81"/>
      <c r="H241" s="81"/>
      <c r="I241" s="81"/>
      <c r="J241" s="81"/>
      <c r="K241" s="81"/>
      <c r="L241" s="81"/>
      <c r="M241" s="82"/>
      <c r="N241" s="85" t="s">
        <v>51</v>
      </c>
      <c r="O241" s="86"/>
      <c r="P241" s="86">
        <f>O239-P240</f>
        <v>0</v>
      </c>
    </row>
    <row r="242" spans="1:16" ht="18" customHeight="1" x14ac:dyDescent="0.2">
      <c r="A242" s="10"/>
      <c r="H242" s="58"/>
      <c r="N242" s="57" t="s">
        <v>56</v>
      </c>
      <c r="P242" s="64">
        <f>P241*1.1%</f>
        <v>0</v>
      </c>
    </row>
    <row r="243" spans="1:16" ht="18" customHeight="1" thickBot="1" x14ac:dyDescent="0.25">
      <c r="A243" s="10"/>
      <c r="H243" s="58"/>
      <c r="N243" s="57" t="s">
        <v>52</v>
      </c>
      <c r="P243" s="66">
        <f>P241*2%</f>
        <v>0</v>
      </c>
    </row>
    <row r="244" spans="1:16" ht="18" customHeight="1" x14ac:dyDescent="0.2">
      <c r="A244" s="10"/>
      <c r="H244" s="58"/>
      <c r="N244" s="61" t="s">
        <v>31</v>
      </c>
      <c r="O244" s="62"/>
      <c r="P244" s="65">
        <f>P241+P242-P243</f>
        <v>0</v>
      </c>
    </row>
    <row r="246" spans="1:16" x14ac:dyDescent="0.2">
      <c r="A246" s="10"/>
      <c r="H246" s="58"/>
      <c r="P246" s="66"/>
    </row>
    <row r="247" spans="1:16" x14ac:dyDescent="0.2">
      <c r="A247" s="10"/>
      <c r="H247" s="58"/>
      <c r="O247" s="55"/>
      <c r="P247" s="66"/>
    </row>
    <row r="248" spans="1:16" s="3" customFormat="1" x14ac:dyDescent="0.25">
      <c r="A248" s="10"/>
      <c r="B248" s="2"/>
      <c r="C248" s="2"/>
      <c r="E248" s="11"/>
      <c r="H248" s="58"/>
      <c r="N248" s="14"/>
      <c r="O248" s="14"/>
      <c r="P248" s="14"/>
    </row>
    <row r="249" spans="1:16" s="3" customFormat="1" x14ac:dyDescent="0.25">
      <c r="A249" s="10"/>
      <c r="B249" s="2"/>
      <c r="C249" s="2"/>
      <c r="E249" s="11"/>
      <c r="H249" s="58"/>
      <c r="N249" s="14"/>
      <c r="O249" s="14"/>
      <c r="P249" s="14"/>
    </row>
    <row r="250" spans="1:16" s="3" customFormat="1" x14ac:dyDescent="0.25">
      <c r="A250" s="10"/>
      <c r="B250" s="2"/>
      <c r="C250" s="2"/>
      <c r="E250" s="11"/>
      <c r="H250" s="58"/>
      <c r="N250" s="14"/>
      <c r="O250" s="14"/>
      <c r="P250" s="14"/>
    </row>
    <row r="251" spans="1:16" s="3" customFormat="1" x14ac:dyDescent="0.25">
      <c r="A251" s="10"/>
      <c r="B251" s="2"/>
      <c r="C251" s="2"/>
      <c r="E251" s="11"/>
      <c r="H251" s="58"/>
      <c r="N251" s="14"/>
      <c r="O251" s="14"/>
      <c r="P251" s="14"/>
    </row>
    <row r="252" spans="1:16" s="3" customFormat="1" x14ac:dyDescent="0.25">
      <c r="A252" s="10"/>
      <c r="B252" s="2"/>
      <c r="C252" s="2"/>
      <c r="E252" s="11"/>
      <c r="H252" s="58"/>
      <c r="N252" s="14"/>
      <c r="O252" s="14"/>
      <c r="P252" s="14"/>
    </row>
    <row r="253" spans="1:16" s="3" customFormat="1" x14ac:dyDescent="0.25">
      <c r="A253" s="10"/>
      <c r="B253" s="2"/>
      <c r="C253" s="2"/>
      <c r="E253" s="11"/>
      <c r="H253" s="58"/>
      <c r="N253" s="14"/>
      <c r="O253" s="14"/>
      <c r="P253" s="14"/>
    </row>
    <row r="254" spans="1:16" s="3" customFormat="1" x14ac:dyDescent="0.25">
      <c r="A254" s="10"/>
      <c r="B254" s="2"/>
      <c r="C254" s="2"/>
      <c r="E254" s="11"/>
      <c r="H254" s="58"/>
      <c r="N254" s="14"/>
      <c r="O254" s="14"/>
      <c r="P254" s="14"/>
    </row>
    <row r="255" spans="1:16" s="3" customFormat="1" x14ac:dyDescent="0.25">
      <c r="A255" s="10"/>
      <c r="B255" s="2"/>
      <c r="C255" s="2"/>
      <c r="E255" s="11"/>
      <c r="H255" s="58"/>
      <c r="N255" s="14"/>
      <c r="O255" s="14"/>
      <c r="P255" s="14"/>
    </row>
    <row r="256" spans="1:16" s="3" customFormat="1" x14ac:dyDescent="0.25">
      <c r="A256" s="10"/>
      <c r="B256" s="2"/>
      <c r="C256" s="2"/>
      <c r="E256" s="11"/>
      <c r="H256" s="58"/>
      <c r="N256" s="14"/>
      <c r="O256" s="14"/>
      <c r="P256" s="14"/>
    </row>
    <row r="257" spans="1:16" s="3" customFormat="1" x14ac:dyDescent="0.25">
      <c r="A257" s="10"/>
      <c r="B257" s="2"/>
      <c r="C257" s="2"/>
      <c r="E257" s="11"/>
      <c r="H257" s="58"/>
      <c r="N257" s="14"/>
      <c r="O257" s="14"/>
      <c r="P257" s="14"/>
    </row>
    <row r="258" spans="1:16" s="3" customFormat="1" x14ac:dyDescent="0.25">
      <c r="A258" s="10"/>
      <c r="B258" s="2"/>
      <c r="C258" s="2"/>
      <c r="E258" s="11"/>
      <c r="H258" s="58"/>
      <c r="N258" s="14"/>
      <c r="O258" s="14"/>
      <c r="P258" s="14"/>
    </row>
    <row r="259" spans="1:16" s="3" customFormat="1" x14ac:dyDescent="0.25">
      <c r="A259" s="10"/>
      <c r="B259" s="2"/>
      <c r="C259" s="2"/>
      <c r="E259" s="11"/>
      <c r="H259" s="58"/>
      <c r="N259" s="14"/>
      <c r="O259" s="14"/>
      <c r="P259" s="14"/>
    </row>
  </sheetData>
  <mergeCells count="3">
    <mergeCell ref="A239:L239"/>
    <mergeCell ref="O239:P239"/>
    <mergeCell ref="Q3:Q238"/>
  </mergeCells>
  <conditionalFormatting sqref="B3:B238">
    <cfRule type="duplicateValues" dxfId="12" priority="6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Q9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70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92"/>
      <c r="O3" s="59">
        <v>2530</v>
      </c>
      <c r="P3" s="60">
        <f>Table22457891011234567891011121314151617181920212223242526272832930313233343536373839[[#This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92"/>
      <c r="O4" s="59">
        <v>2530</v>
      </c>
      <c r="P4" s="60">
        <f>Table22457891011234567891011121314151617181920212223242526272832930313233343536373839[[#This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Table22457891011234567891011121314151617181920212223242526272832930313233343536373839[[#This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Table22457891011234567891011121314151617181920212223242526272832930313233343536373839[[#This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Table22457891011234567891011121314151617181920212223242526272832930313233343536373839[[#This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Table22457891011234567891011121314151617181920212223242526272832930313233343536373839[[#This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Table22457891011234567891011121314151617181920212223242526272832930313233343536373839[[#This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Table22457891011234567891011121314151617181920212223242526272832930313233343536373839[[#This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Table22457891011234567891011121314151617181920212223242526272832930313233343536373839[[#This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Table22457891011234567891011121314151617181920212223242526272832930313233343536373839[[#This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Table22457891011234567891011121314151617181920212223242526272832930313233343536373839[[#This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Table22457891011234567891011121314151617181920212223242526272832930313233343536373839[[#This Row],[PEMBULATAN]]*O64</f>
        <v>0</v>
      </c>
      <c r="Q64" s="124"/>
    </row>
    <row r="65" spans="1:17" ht="26.25" customHeight="1" x14ac:dyDescent="0.2">
      <c r="A65" s="78"/>
      <c r="B65" s="69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Table22457891011234567891011121314151617181920212223242526272832930313233343536373839[[#This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Table22457891011234567891011121314151617181920212223242526272832930313233343536373839[[#This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Table22457891011234567891011121314151617181920212223242526272832930313233343536373839[[#This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Table22457891011234567891011121314151617181920212223242526272832930313233343536373839[[#This Row],[PEMBULATAN]]*O68</f>
        <v>0</v>
      </c>
      <c r="Q68" s="124"/>
    </row>
    <row r="69" spans="1:17" ht="26.25" customHeight="1" x14ac:dyDescent="0.2">
      <c r="A69" s="13"/>
      <c r="B69" s="70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Table22457891011234567891011121314151617181920212223242526272832930313233343536373839[[#This Row],[PEMBULATAN]]*O69</f>
        <v>0</v>
      </c>
      <c r="Q69" s="124"/>
    </row>
    <row r="70" spans="1:17" ht="26.25" customHeight="1" x14ac:dyDescent="0.2">
      <c r="A70" s="13"/>
      <c r="B70" s="70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Table22457891011234567891011121314151617181920212223242526272832930313233343536373839[[#This Row],[PEMBULATAN]]*O70</f>
        <v>0</v>
      </c>
      <c r="Q70" s="125"/>
    </row>
    <row r="71" spans="1:17" ht="22.5" customHeight="1" x14ac:dyDescent="0.2">
      <c r="A71" s="118" t="s">
        <v>30</v>
      </c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20"/>
      <c r="M71" s="74">
        <f>SUBTOTAL(109,Table22457891011234567891011121314151617181920212223242526272832930313233343536373839[KG VOLUME])</f>
        <v>0</v>
      </c>
      <c r="N71" s="63">
        <f>SUM(N3:N70)</f>
        <v>0</v>
      </c>
      <c r="O71" s="121">
        <f>SUM(P3:P70)</f>
        <v>0</v>
      </c>
      <c r="P71" s="122"/>
    </row>
    <row r="72" spans="1:17" ht="18" customHeight="1" x14ac:dyDescent="0.2">
      <c r="A72" s="81"/>
      <c r="B72" s="53" t="s">
        <v>41</v>
      </c>
      <c r="C72" s="52"/>
      <c r="D72" s="54" t="s">
        <v>42</v>
      </c>
      <c r="E72" s="81"/>
      <c r="F72" s="81"/>
      <c r="G72" s="81"/>
      <c r="H72" s="81"/>
      <c r="I72" s="81"/>
      <c r="J72" s="81"/>
      <c r="K72" s="81"/>
      <c r="L72" s="81"/>
      <c r="M72" s="82"/>
      <c r="N72" s="83" t="s">
        <v>50</v>
      </c>
      <c r="O72" s="84"/>
      <c r="P72" s="84">
        <f>O71*10%</f>
        <v>0</v>
      </c>
    </row>
    <row r="73" spans="1:17" ht="18" customHeight="1" thickBot="1" x14ac:dyDescent="0.25">
      <c r="A73" s="81"/>
      <c r="B73" s="53"/>
      <c r="C73" s="52"/>
      <c r="D73" s="54"/>
      <c r="E73" s="81"/>
      <c r="F73" s="81"/>
      <c r="G73" s="81"/>
      <c r="H73" s="81"/>
      <c r="I73" s="81"/>
      <c r="J73" s="81"/>
      <c r="K73" s="81"/>
      <c r="L73" s="81"/>
      <c r="M73" s="82"/>
      <c r="N73" s="85" t="s">
        <v>51</v>
      </c>
      <c r="O73" s="86"/>
      <c r="P73" s="86">
        <f>O71-P72</f>
        <v>0</v>
      </c>
    </row>
    <row r="74" spans="1:17" ht="18" customHeight="1" x14ac:dyDescent="0.2">
      <c r="A74" s="10"/>
      <c r="H74" s="58"/>
      <c r="N74" s="57" t="s">
        <v>56</v>
      </c>
      <c r="P74" s="64">
        <f>P73*1.1%</f>
        <v>0</v>
      </c>
    </row>
    <row r="75" spans="1:17" ht="18" customHeight="1" thickBot="1" x14ac:dyDescent="0.25">
      <c r="A75" s="10"/>
      <c r="H75" s="58"/>
      <c r="N75" s="57" t="s">
        <v>52</v>
      </c>
      <c r="P75" s="66">
        <f>P73*2%</f>
        <v>0</v>
      </c>
    </row>
    <row r="76" spans="1:17" ht="18" customHeight="1" x14ac:dyDescent="0.2">
      <c r="A76" s="10"/>
      <c r="H76" s="58"/>
      <c r="N76" s="61" t="s">
        <v>31</v>
      </c>
      <c r="O76" s="62"/>
      <c r="P76" s="65">
        <f>P73+P74-P75</f>
        <v>0</v>
      </c>
    </row>
    <row r="78" spans="1:17" x14ac:dyDescent="0.2">
      <c r="A78" s="10"/>
      <c r="H78" s="58"/>
      <c r="P78" s="66"/>
    </row>
    <row r="79" spans="1:17" x14ac:dyDescent="0.2">
      <c r="A79" s="10"/>
      <c r="H79" s="58"/>
      <c r="O79" s="55"/>
      <c r="P79" s="66"/>
    </row>
    <row r="80" spans="1:17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8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</sheetData>
  <mergeCells count="3">
    <mergeCell ref="A71:L71"/>
    <mergeCell ref="O71:P71"/>
    <mergeCell ref="Q3:Q70"/>
  </mergeCells>
  <conditionalFormatting sqref="B3:B70">
    <cfRule type="duplicateValues" dxfId="11" priority="6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FF00"/>
  </sheetPr>
  <dimension ref="A1:Q8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68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Table2245789101123456789101112131415161718192021222324252627283293031323334353637383940[[#This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Table2245789101123456789101112131415161718192021222324252627283293031323334353637383940[[#This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Table2245789101123456789101112131415161718192021222324252627283293031323334353637383940[[#This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Table2245789101123456789101112131415161718192021222324252627283293031323334353637383940[[#This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Table2245789101123456789101112131415161718192021222324252627283293031323334353637383940[[#This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Table2245789101123456789101112131415161718192021222324252627283293031323334353637383940[[#This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Table2245789101123456789101112131415161718192021222324252627283293031323334353637383940[[#This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Table2245789101123456789101112131415161718192021222324252627283293031323334353637383940[[#This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Table2245789101123456789101112131415161718192021222324252627283293031323334353637383940[[#This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Table2245789101123456789101112131415161718192021222324252627283293031323334353637383940[[#This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Table2245789101123456789101112131415161718192021222324252627283293031323334353637383940[[#This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Table2245789101123456789101112131415161718192021222324252627283293031323334353637383940[[#This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Table2245789101123456789101112131415161718192021222324252627283293031323334353637383940[[#This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Table2245789101123456789101112131415161718192021222324252627283293031323334353637383940[[#This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Table2245789101123456789101112131415161718192021222324252627283293031323334353637383940[[#This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Table2245789101123456789101112131415161718192021222324252627283293031323334353637383940[[#This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Table2245789101123456789101112131415161718192021222324252627283293031323334353637383940[[#This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Table2245789101123456789101112131415161718192021222324252627283293031323334353637383940[[#This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Table2245789101123456789101112131415161718192021222324252627283293031323334353637383940[[#This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Table2245789101123456789101112131415161718192021222324252627283293031323334353637383940[[#This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Table2245789101123456789101112131415161718192021222324252627283293031323334353637383940[[#This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Table2245789101123456789101112131415161718192021222324252627283293031323334353637383940[[#This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Table2245789101123456789101112131415161718192021222324252627283293031323334353637383940[[#This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Table2245789101123456789101112131415161718192021222324252627283293031323334353637383940[[#This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Table2245789101123456789101112131415161718192021222324252627283293031323334353637383940[[#This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Table2245789101123456789101112131415161718192021222324252627283293031323334353637383940[[#This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Table2245789101123456789101112131415161718192021222324252627283293031323334353637383940[[#This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Table2245789101123456789101112131415161718192021222324252627283293031323334353637383940[[#This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Table2245789101123456789101112131415161718192021222324252627283293031323334353637383940[[#This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Table2245789101123456789101112131415161718192021222324252627283293031323334353637383940[[#This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Table2245789101123456789101112131415161718192021222324252627283293031323334353637383940[[#This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Table2245789101123456789101112131415161718192021222324252627283293031323334353637383940[[#This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Table2245789101123456789101112131415161718192021222324252627283293031323334353637383940[[#This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Table2245789101123456789101112131415161718192021222324252627283293031323334353637383940[[#This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Table2245789101123456789101112131415161718192021222324252627283293031323334353637383940[[#This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Table2245789101123456789101112131415161718192021222324252627283293031323334353637383940[[#This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Table2245789101123456789101112131415161718192021222324252627283293031323334353637383940[[#This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Table2245789101123456789101112131415161718192021222324252627283293031323334353637383940[[#This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Table2245789101123456789101112131415161718192021222324252627283293031323334353637383940[[#This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Table2245789101123456789101112131415161718192021222324252627283293031323334353637383940[[#This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Table2245789101123456789101112131415161718192021222324252627283293031323334353637383940[[#This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Table2245789101123456789101112131415161718192021222324252627283293031323334353637383940[[#This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Table2245789101123456789101112131415161718192021222324252627283293031323334353637383940[[#This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Table2245789101123456789101112131415161718192021222324252627283293031323334353637383940[[#This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Table2245789101123456789101112131415161718192021222324252627283293031323334353637383940[[#This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Table2245789101123456789101112131415161718192021222324252627283293031323334353637383940[[#This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Table2245789101123456789101112131415161718192021222324252627283293031323334353637383940[[#This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Table2245789101123456789101112131415161718192021222324252627283293031323334353637383940[[#This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Table2245789101123456789101112131415161718192021222324252627283293031323334353637383940[[#This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Table2245789101123456789101112131415161718192021222324252627283293031323334353637383940[[#This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Table2245789101123456789101112131415161718192021222324252627283293031323334353637383940[[#This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Table2245789101123456789101112131415161718192021222324252627283293031323334353637383940[[#This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Table2245789101123456789101112131415161718192021222324252627283293031323334353637383940[[#This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Table2245789101123456789101112131415161718192021222324252627283293031323334353637383940[[#This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Table2245789101123456789101112131415161718192021222324252627283293031323334353637383940[[#This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Table2245789101123456789101112131415161718192021222324252627283293031323334353637383940[[#This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Table2245789101123456789101112131415161718192021222324252627283293031323334353637383940[[#This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Table2245789101123456789101112131415161718192021222324252627283293031323334353637383940[[#This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Table2245789101123456789101112131415161718192021222324252627283293031323334353637383940[[#This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Table2245789101123456789101112131415161718192021222324252627283293031323334353637383940[[#This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Table2245789101123456789101112131415161718192021222324252627283293031323334353637383940[[#This Row],[PEMBULATAN]]*O63</f>
        <v>0</v>
      </c>
      <c r="Q63" s="124"/>
    </row>
    <row r="64" spans="1:17" ht="26.25" customHeight="1" x14ac:dyDescent="0.2">
      <c r="A64" s="78"/>
      <c r="B64" s="69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Table2245789101123456789101112131415161718192021222324252627283293031323334353637383940[[#This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Table2245789101123456789101112131415161718192021222324252627283293031323334353637383940[[#This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Table2245789101123456789101112131415161718192021222324252627283293031323334353637383940[[#This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Table2245789101123456789101112131415161718192021222324252627283293031323334353637383940[[#This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Table2245789101123456789101112131415161718192021222324252627283293031323334353637383940[[#This Row],[PEMBULATAN]]*O68</f>
        <v>0</v>
      </c>
      <c r="Q68" s="125"/>
    </row>
    <row r="69" spans="1:17" ht="22.5" customHeight="1" x14ac:dyDescent="0.2">
      <c r="A69" s="118" t="s">
        <v>30</v>
      </c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20"/>
      <c r="M69" s="74">
        <f>SUBTOTAL(109,Table2245789101123456789101112131415161718192021222324252627283293031323334353637383940[KG VOLUME])</f>
        <v>0</v>
      </c>
      <c r="N69" s="63">
        <f>SUM(N3:N68)</f>
        <v>0</v>
      </c>
      <c r="O69" s="121">
        <f>SUM(P3:P68)</f>
        <v>0</v>
      </c>
      <c r="P69" s="122"/>
    </row>
    <row r="70" spans="1:17" ht="18" customHeight="1" x14ac:dyDescent="0.2">
      <c r="A70" s="81"/>
      <c r="B70" s="53" t="s">
        <v>41</v>
      </c>
      <c r="C70" s="52"/>
      <c r="D70" s="54" t="s">
        <v>42</v>
      </c>
      <c r="E70" s="81"/>
      <c r="F70" s="81"/>
      <c r="G70" s="81"/>
      <c r="H70" s="81"/>
      <c r="I70" s="81"/>
      <c r="J70" s="81"/>
      <c r="K70" s="81"/>
      <c r="L70" s="81"/>
      <c r="M70" s="82"/>
      <c r="N70" s="83" t="s">
        <v>50</v>
      </c>
      <c r="O70" s="84"/>
      <c r="P70" s="84">
        <f>O69*10%</f>
        <v>0</v>
      </c>
    </row>
    <row r="71" spans="1:17" ht="18" customHeight="1" thickBot="1" x14ac:dyDescent="0.25">
      <c r="A71" s="81"/>
      <c r="B71" s="53"/>
      <c r="C71" s="52"/>
      <c r="D71" s="54"/>
      <c r="E71" s="81"/>
      <c r="F71" s="81"/>
      <c r="G71" s="81"/>
      <c r="H71" s="81"/>
      <c r="I71" s="81"/>
      <c r="J71" s="81"/>
      <c r="K71" s="81"/>
      <c r="L71" s="81"/>
      <c r="M71" s="82"/>
      <c r="N71" s="85" t="s">
        <v>51</v>
      </c>
      <c r="O71" s="86"/>
      <c r="P71" s="86">
        <f>O69-P70</f>
        <v>0</v>
      </c>
    </row>
    <row r="72" spans="1:17" ht="18" customHeight="1" x14ac:dyDescent="0.2">
      <c r="A72" s="10"/>
      <c r="H72" s="58"/>
      <c r="N72" s="57" t="s">
        <v>56</v>
      </c>
      <c r="P72" s="64">
        <f>P71*1.1%</f>
        <v>0</v>
      </c>
    </row>
    <row r="73" spans="1:17" ht="18" customHeight="1" thickBot="1" x14ac:dyDescent="0.25">
      <c r="A73" s="10"/>
      <c r="H73" s="58"/>
      <c r="N73" s="57" t="s">
        <v>52</v>
      </c>
      <c r="P73" s="66">
        <f>P71*2%</f>
        <v>0</v>
      </c>
    </row>
    <row r="74" spans="1:17" ht="18" customHeight="1" x14ac:dyDescent="0.2">
      <c r="A74" s="10"/>
      <c r="H74" s="58"/>
      <c r="N74" s="61" t="s">
        <v>31</v>
      </c>
      <c r="O74" s="62"/>
      <c r="P74" s="65">
        <f>P71+P72-P73</f>
        <v>0</v>
      </c>
    </row>
    <row r="76" spans="1:17" x14ac:dyDescent="0.2">
      <c r="A76" s="10"/>
      <c r="H76" s="58"/>
      <c r="P76" s="66"/>
    </row>
    <row r="77" spans="1:17" x14ac:dyDescent="0.2">
      <c r="A77" s="10"/>
      <c r="H77" s="58"/>
      <c r="O77" s="55"/>
      <c r="P77" s="66"/>
    </row>
    <row r="78" spans="1:17" s="3" customFormat="1" x14ac:dyDescent="0.25">
      <c r="A78" s="10"/>
      <c r="B78" s="2"/>
      <c r="C78" s="2"/>
      <c r="E78" s="11"/>
      <c r="H78" s="58"/>
      <c r="N78" s="14"/>
      <c r="O78" s="14"/>
      <c r="P78" s="14"/>
    </row>
    <row r="79" spans="1:17" s="3" customFormat="1" x14ac:dyDescent="0.25">
      <c r="A79" s="10"/>
      <c r="B79" s="2"/>
      <c r="C79" s="2"/>
      <c r="E79" s="11"/>
      <c r="H79" s="58"/>
      <c r="N79" s="14"/>
      <c r="O79" s="14"/>
      <c r="P79" s="14"/>
    </row>
    <row r="80" spans="1:17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8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</sheetData>
  <mergeCells count="3">
    <mergeCell ref="A69:L69"/>
    <mergeCell ref="O69:P69"/>
    <mergeCell ref="Q3:Q68"/>
  </mergeCells>
  <conditionalFormatting sqref="B3:B68">
    <cfRule type="duplicateValues" dxfId="10" priority="6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Q63"/>
  <sheetViews>
    <sheetView zoomScale="110" zoomScaleNormal="110" workbookViewId="0">
      <pane xSplit="3" ySplit="2" topLeftCell="D34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defaultRowHeight="15" x14ac:dyDescent="0.2"/>
  <cols>
    <col min="1" max="1" width="6.140625" style="4" customWidth="1"/>
    <col min="2" max="2" width="19.42578125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85546875" style="3" customWidth="1"/>
    <col min="7" max="7" width="7.42578125" style="3" customWidth="1"/>
    <col min="8" max="8" width="11.71093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405511</v>
      </c>
      <c r="B3" s="69" t="s">
        <v>147</v>
      </c>
      <c r="C3" s="8" t="s">
        <v>148</v>
      </c>
      <c r="D3" s="71" t="s">
        <v>106</v>
      </c>
      <c r="E3" s="12">
        <v>44664</v>
      </c>
      <c r="F3" s="71" t="s">
        <v>107</v>
      </c>
      <c r="G3" s="12">
        <v>44669</v>
      </c>
      <c r="H3" s="9" t="s">
        <v>108</v>
      </c>
      <c r="I3" s="1">
        <v>81</v>
      </c>
      <c r="J3" s="1">
        <v>60</v>
      </c>
      <c r="K3" s="1">
        <v>32</v>
      </c>
      <c r="L3" s="1">
        <v>18</v>
      </c>
      <c r="M3" s="75">
        <v>38.880000000000003</v>
      </c>
      <c r="N3" s="7">
        <v>39</v>
      </c>
      <c r="O3" s="59">
        <v>2530</v>
      </c>
      <c r="P3" s="60">
        <f>Table2245789101123456[[#This Row],[PEMBULATAN]]*O3</f>
        <v>98670</v>
      </c>
      <c r="Q3" s="123">
        <v>40</v>
      </c>
    </row>
    <row r="4" spans="1:17" ht="26.25" customHeight="1" x14ac:dyDescent="0.2">
      <c r="A4" s="13"/>
      <c r="B4" s="70"/>
      <c r="C4" s="68" t="s">
        <v>149</v>
      </c>
      <c r="D4" s="73" t="s">
        <v>106</v>
      </c>
      <c r="E4" s="12">
        <v>44664</v>
      </c>
      <c r="F4" s="71" t="s">
        <v>107</v>
      </c>
      <c r="G4" s="12">
        <v>44669</v>
      </c>
      <c r="H4" s="72" t="s">
        <v>108</v>
      </c>
      <c r="I4" s="15">
        <v>98</v>
      </c>
      <c r="J4" s="15">
        <v>56</v>
      </c>
      <c r="K4" s="15">
        <v>32</v>
      </c>
      <c r="L4" s="15">
        <v>19</v>
      </c>
      <c r="M4" s="76">
        <v>43.904000000000003</v>
      </c>
      <c r="N4" s="67">
        <v>44</v>
      </c>
      <c r="O4" s="59">
        <v>2530</v>
      </c>
      <c r="P4" s="60">
        <f>Table2245789101123456[[#This Row],[PEMBULATAN]]*O4</f>
        <v>111320</v>
      </c>
      <c r="Q4" s="124"/>
    </row>
    <row r="5" spans="1:17" ht="26.25" customHeight="1" x14ac:dyDescent="0.2">
      <c r="A5" s="13"/>
      <c r="B5" s="70"/>
      <c r="C5" s="68" t="s">
        <v>150</v>
      </c>
      <c r="D5" s="73" t="s">
        <v>106</v>
      </c>
      <c r="E5" s="12">
        <v>44664</v>
      </c>
      <c r="F5" s="71" t="s">
        <v>107</v>
      </c>
      <c r="G5" s="12">
        <v>44669</v>
      </c>
      <c r="H5" s="72" t="s">
        <v>108</v>
      </c>
      <c r="I5" s="15">
        <v>87</v>
      </c>
      <c r="J5" s="15">
        <v>58</v>
      </c>
      <c r="K5" s="15">
        <v>27</v>
      </c>
      <c r="L5" s="15">
        <v>21</v>
      </c>
      <c r="M5" s="76">
        <v>34.060499999999998</v>
      </c>
      <c r="N5" s="92">
        <v>34.060499999999998</v>
      </c>
      <c r="O5" s="59">
        <v>2530</v>
      </c>
      <c r="P5" s="60">
        <f>Table2245789101123456[[#This Row],[PEMBULATAN]]*O5</f>
        <v>86173.064999999988</v>
      </c>
      <c r="Q5" s="124"/>
    </row>
    <row r="6" spans="1:17" ht="26.25" customHeight="1" x14ac:dyDescent="0.2">
      <c r="A6" s="13"/>
      <c r="B6" s="70"/>
      <c r="C6" s="68" t="s">
        <v>151</v>
      </c>
      <c r="D6" s="73" t="s">
        <v>106</v>
      </c>
      <c r="E6" s="12">
        <v>44664</v>
      </c>
      <c r="F6" s="71" t="s">
        <v>107</v>
      </c>
      <c r="G6" s="12">
        <v>44669</v>
      </c>
      <c r="H6" s="72" t="s">
        <v>108</v>
      </c>
      <c r="I6" s="15">
        <v>54</v>
      </c>
      <c r="J6" s="15">
        <v>37</v>
      </c>
      <c r="K6" s="15">
        <v>16</v>
      </c>
      <c r="L6" s="15">
        <v>8</v>
      </c>
      <c r="M6" s="76">
        <v>7.992</v>
      </c>
      <c r="N6" s="67">
        <v>8</v>
      </c>
      <c r="O6" s="59">
        <v>2530</v>
      </c>
      <c r="P6" s="60">
        <f>Table2245789101123456[[#This Row],[PEMBULATAN]]*O6</f>
        <v>20240</v>
      </c>
      <c r="Q6" s="124"/>
    </row>
    <row r="7" spans="1:17" ht="26.25" customHeight="1" x14ac:dyDescent="0.2">
      <c r="A7" s="13"/>
      <c r="B7" s="70"/>
      <c r="C7" s="68" t="s">
        <v>152</v>
      </c>
      <c r="D7" s="73" t="s">
        <v>106</v>
      </c>
      <c r="E7" s="12">
        <v>44664</v>
      </c>
      <c r="F7" s="71" t="s">
        <v>107</v>
      </c>
      <c r="G7" s="12">
        <v>44669</v>
      </c>
      <c r="H7" s="72" t="s">
        <v>108</v>
      </c>
      <c r="I7" s="15">
        <v>20</v>
      </c>
      <c r="J7" s="15">
        <v>10</v>
      </c>
      <c r="K7" s="15">
        <v>6</v>
      </c>
      <c r="L7" s="15">
        <v>2</v>
      </c>
      <c r="M7" s="76">
        <v>0.3</v>
      </c>
      <c r="N7" s="67">
        <v>2</v>
      </c>
      <c r="O7" s="59">
        <v>2530</v>
      </c>
      <c r="P7" s="60">
        <f>Table2245789101123456[[#This Row],[PEMBULATAN]]*O7</f>
        <v>5060</v>
      </c>
      <c r="Q7" s="124"/>
    </row>
    <row r="8" spans="1:17" ht="26.25" customHeight="1" x14ac:dyDescent="0.2">
      <c r="A8" s="13"/>
      <c r="B8" s="70"/>
      <c r="C8" s="68" t="s">
        <v>153</v>
      </c>
      <c r="D8" s="73" t="s">
        <v>106</v>
      </c>
      <c r="E8" s="12">
        <v>44664</v>
      </c>
      <c r="F8" s="71" t="s">
        <v>107</v>
      </c>
      <c r="G8" s="12">
        <v>44669</v>
      </c>
      <c r="H8" s="72" t="s">
        <v>108</v>
      </c>
      <c r="I8" s="15">
        <v>81</v>
      </c>
      <c r="J8" s="15">
        <v>70</v>
      </c>
      <c r="K8" s="15">
        <v>32</v>
      </c>
      <c r="L8" s="15">
        <v>8</v>
      </c>
      <c r="M8" s="76">
        <v>45.36</v>
      </c>
      <c r="N8" s="67">
        <v>46</v>
      </c>
      <c r="O8" s="59">
        <v>2530</v>
      </c>
      <c r="P8" s="60">
        <f>Table2245789101123456[[#This Row],[PEMBULATAN]]*O8</f>
        <v>116380</v>
      </c>
      <c r="Q8" s="124"/>
    </row>
    <row r="9" spans="1:17" ht="26.25" customHeight="1" x14ac:dyDescent="0.2">
      <c r="A9" s="13"/>
      <c r="B9" s="70"/>
      <c r="C9" s="68" t="s">
        <v>154</v>
      </c>
      <c r="D9" s="73" t="s">
        <v>106</v>
      </c>
      <c r="E9" s="12">
        <v>44664</v>
      </c>
      <c r="F9" s="71" t="s">
        <v>107</v>
      </c>
      <c r="G9" s="12">
        <v>44669</v>
      </c>
      <c r="H9" s="72" t="s">
        <v>108</v>
      </c>
      <c r="I9" s="15">
        <v>70</v>
      </c>
      <c r="J9" s="15">
        <v>65</v>
      </c>
      <c r="K9" s="15">
        <v>21</v>
      </c>
      <c r="L9" s="15">
        <v>13</v>
      </c>
      <c r="M9" s="76">
        <v>23.887499999999999</v>
      </c>
      <c r="N9" s="67">
        <v>24</v>
      </c>
      <c r="O9" s="59">
        <v>2530</v>
      </c>
      <c r="P9" s="60">
        <f>Table2245789101123456[[#This Row],[PEMBULATAN]]*O9</f>
        <v>60720</v>
      </c>
      <c r="Q9" s="124"/>
    </row>
    <row r="10" spans="1:17" ht="26.25" customHeight="1" x14ac:dyDescent="0.2">
      <c r="A10" s="13"/>
      <c r="B10" s="70"/>
      <c r="C10" s="68" t="s">
        <v>155</v>
      </c>
      <c r="D10" s="73" t="s">
        <v>106</v>
      </c>
      <c r="E10" s="12">
        <v>44664</v>
      </c>
      <c r="F10" s="71" t="s">
        <v>107</v>
      </c>
      <c r="G10" s="12">
        <v>44669</v>
      </c>
      <c r="H10" s="72" t="s">
        <v>108</v>
      </c>
      <c r="I10" s="15">
        <v>82</v>
      </c>
      <c r="J10" s="15">
        <v>57</v>
      </c>
      <c r="K10" s="15">
        <v>27</v>
      </c>
      <c r="L10" s="15">
        <v>10</v>
      </c>
      <c r="M10" s="76">
        <v>31.549499999999998</v>
      </c>
      <c r="N10" s="67">
        <v>32</v>
      </c>
      <c r="O10" s="59">
        <v>2530</v>
      </c>
      <c r="P10" s="60">
        <f>Table2245789101123456[[#This Row],[PEMBULATAN]]*O10</f>
        <v>80960</v>
      </c>
      <c r="Q10" s="124"/>
    </row>
    <row r="11" spans="1:17" ht="26.25" customHeight="1" x14ac:dyDescent="0.2">
      <c r="A11" s="13"/>
      <c r="B11" s="70"/>
      <c r="C11" s="68" t="s">
        <v>156</v>
      </c>
      <c r="D11" s="73" t="s">
        <v>106</v>
      </c>
      <c r="E11" s="12">
        <v>44664</v>
      </c>
      <c r="F11" s="71" t="s">
        <v>107</v>
      </c>
      <c r="G11" s="12">
        <v>44669</v>
      </c>
      <c r="H11" s="72" t="s">
        <v>108</v>
      </c>
      <c r="I11" s="15">
        <v>75</v>
      </c>
      <c r="J11" s="15">
        <v>52</v>
      </c>
      <c r="K11" s="15">
        <v>24</v>
      </c>
      <c r="L11" s="15">
        <v>9</v>
      </c>
      <c r="M11" s="76">
        <v>23.4</v>
      </c>
      <c r="N11" s="92">
        <v>24</v>
      </c>
      <c r="O11" s="59">
        <v>2530</v>
      </c>
      <c r="P11" s="60">
        <f>Table2245789101123456[[#This Row],[PEMBULATAN]]*O11</f>
        <v>60720</v>
      </c>
      <c r="Q11" s="124"/>
    </row>
    <row r="12" spans="1:17" ht="26.25" customHeight="1" x14ac:dyDescent="0.2">
      <c r="A12" s="13"/>
      <c r="B12" s="70"/>
      <c r="C12" s="68" t="s">
        <v>157</v>
      </c>
      <c r="D12" s="73" t="s">
        <v>106</v>
      </c>
      <c r="E12" s="12">
        <v>44664</v>
      </c>
      <c r="F12" s="71" t="s">
        <v>107</v>
      </c>
      <c r="G12" s="12">
        <v>44669</v>
      </c>
      <c r="H12" s="72" t="s">
        <v>108</v>
      </c>
      <c r="I12" s="15">
        <v>41</v>
      </c>
      <c r="J12" s="15">
        <v>32</v>
      </c>
      <c r="K12" s="15">
        <v>12</v>
      </c>
      <c r="L12" s="15">
        <v>2</v>
      </c>
      <c r="M12" s="76">
        <v>3.9359999999999999</v>
      </c>
      <c r="N12" s="92">
        <v>4</v>
      </c>
      <c r="O12" s="59">
        <v>2530</v>
      </c>
      <c r="P12" s="60">
        <f>Table2245789101123456[[#This Row],[PEMBULATAN]]*O12</f>
        <v>10120</v>
      </c>
      <c r="Q12" s="124"/>
    </row>
    <row r="13" spans="1:17" ht="26.25" customHeight="1" x14ac:dyDescent="0.2">
      <c r="A13" s="13"/>
      <c r="B13" s="70"/>
      <c r="C13" s="68" t="s">
        <v>158</v>
      </c>
      <c r="D13" s="73" t="s">
        <v>106</v>
      </c>
      <c r="E13" s="12">
        <v>44664</v>
      </c>
      <c r="F13" s="71" t="s">
        <v>107</v>
      </c>
      <c r="G13" s="12">
        <v>44669</v>
      </c>
      <c r="H13" s="72" t="s">
        <v>108</v>
      </c>
      <c r="I13" s="15">
        <v>50</v>
      </c>
      <c r="J13" s="15">
        <v>42</v>
      </c>
      <c r="K13" s="15">
        <v>21</v>
      </c>
      <c r="L13" s="15">
        <v>6</v>
      </c>
      <c r="M13" s="76">
        <v>11.025</v>
      </c>
      <c r="N13" s="92">
        <v>11.025</v>
      </c>
      <c r="O13" s="59">
        <v>2530</v>
      </c>
      <c r="P13" s="60">
        <f>Table2245789101123456[[#This Row],[PEMBULATAN]]*O13</f>
        <v>27893.25</v>
      </c>
      <c r="Q13" s="124"/>
    </row>
    <row r="14" spans="1:17" ht="26.25" customHeight="1" x14ac:dyDescent="0.2">
      <c r="A14" s="13"/>
      <c r="B14" s="70"/>
      <c r="C14" s="68" t="s">
        <v>159</v>
      </c>
      <c r="D14" s="73" t="s">
        <v>106</v>
      </c>
      <c r="E14" s="12">
        <v>44664</v>
      </c>
      <c r="F14" s="71" t="s">
        <v>107</v>
      </c>
      <c r="G14" s="12">
        <v>44669</v>
      </c>
      <c r="H14" s="72" t="s">
        <v>108</v>
      </c>
      <c r="I14" s="15">
        <v>10</v>
      </c>
      <c r="J14" s="15">
        <v>10</v>
      </c>
      <c r="K14" s="15">
        <v>2</v>
      </c>
      <c r="L14" s="15">
        <v>1</v>
      </c>
      <c r="M14" s="76">
        <v>0.05</v>
      </c>
      <c r="N14" s="92">
        <v>1</v>
      </c>
      <c r="O14" s="59">
        <v>2530</v>
      </c>
      <c r="P14" s="60">
        <f>Table2245789101123456[[#This Row],[PEMBULATAN]]*O14</f>
        <v>2530</v>
      </c>
      <c r="Q14" s="124"/>
    </row>
    <row r="15" spans="1:17" ht="26.25" customHeight="1" x14ac:dyDescent="0.2">
      <c r="A15" s="13"/>
      <c r="B15" s="70"/>
      <c r="C15" s="68" t="s">
        <v>160</v>
      </c>
      <c r="D15" s="73" t="s">
        <v>106</v>
      </c>
      <c r="E15" s="12">
        <v>44664</v>
      </c>
      <c r="F15" s="71" t="s">
        <v>107</v>
      </c>
      <c r="G15" s="12">
        <v>44669</v>
      </c>
      <c r="H15" s="72" t="s">
        <v>108</v>
      </c>
      <c r="I15" s="15">
        <v>90</v>
      </c>
      <c r="J15" s="15">
        <v>58</v>
      </c>
      <c r="K15" s="15">
        <v>34</v>
      </c>
      <c r="L15" s="15">
        <v>17</v>
      </c>
      <c r="M15" s="76">
        <v>44.37</v>
      </c>
      <c r="N15" s="92">
        <v>45</v>
      </c>
      <c r="O15" s="59">
        <v>2530</v>
      </c>
      <c r="P15" s="60">
        <f>Table2245789101123456[[#This Row],[PEMBULATAN]]*O15</f>
        <v>113850</v>
      </c>
      <c r="Q15" s="124"/>
    </row>
    <row r="16" spans="1:17" ht="26.25" customHeight="1" x14ac:dyDescent="0.2">
      <c r="A16" s="13"/>
      <c r="B16" s="70"/>
      <c r="C16" s="68" t="s">
        <v>161</v>
      </c>
      <c r="D16" s="73" t="s">
        <v>106</v>
      </c>
      <c r="E16" s="12">
        <v>44664</v>
      </c>
      <c r="F16" s="71" t="s">
        <v>107</v>
      </c>
      <c r="G16" s="12">
        <v>44669</v>
      </c>
      <c r="H16" s="72" t="s">
        <v>108</v>
      </c>
      <c r="I16" s="15">
        <v>32</v>
      </c>
      <c r="J16" s="15">
        <v>20</v>
      </c>
      <c r="K16" s="15">
        <v>12</v>
      </c>
      <c r="L16" s="15">
        <v>2</v>
      </c>
      <c r="M16" s="76">
        <v>1.92</v>
      </c>
      <c r="N16" s="92">
        <v>2</v>
      </c>
      <c r="O16" s="59">
        <v>2530</v>
      </c>
      <c r="P16" s="60">
        <f>Table2245789101123456[[#This Row],[PEMBULATAN]]*O16</f>
        <v>5060</v>
      </c>
      <c r="Q16" s="124"/>
    </row>
    <row r="17" spans="1:17" ht="26.25" customHeight="1" x14ac:dyDescent="0.2">
      <c r="A17" s="13"/>
      <c r="B17" s="70"/>
      <c r="C17" s="68" t="s">
        <v>162</v>
      </c>
      <c r="D17" s="73" t="s">
        <v>106</v>
      </c>
      <c r="E17" s="12">
        <v>44664</v>
      </c>
      <c r="F17" s="71" t="s">
        <v>107</v>
      </c>
      <c r="G17" s="12">
        <v>44669</v>
      </c>
      <c r="H17" s="72" t="s">
        <v>108</v>
      </c>
      <c r="I17" s="15">
        <v>65</v>
      </c>
      <c r="J17" s="15">
        <v>16</v>
      </c>
      <c r="K17" s="15">
        <v>12</v>
      </c>
      <c r="L17" s="15">
        <v>2</v>
      </c>
      <c r="M17" s="76">
        <v>3.12</v>
      </c>
      <c r="N17" s="92">
        <v>3.12</v>
      </c>
      <c r="O17" s="59">
        <v>2530</v>
      </c>
      <c r="P17" s="60">
        <f>Table2245789101123456[[#This Row],[PEMBULATAN]]*O17</f>
        <v>7893.6</v>
      </c>
      <c r="Q17" s="124"/>
    </row>
    <row r="18" spans="1:17" ht="26.25" customHeight="1" x14ac:dyDescent="0.2">
      <c r="A18" s="13"/>
      <c r="B18" s="70"/>
      <c r="C18" s="68" t="s">
        <v>163</v>
      </c>
      <c r="D18" s="73" t="s">
        <v>106</v>
      </c>
      <c r="E18" s="12">
        <v>44664</v>
      </c>
      <c r="F18" s="71" t="s">
        <v>107</v>
      </c>
      <c r="G18" s="12">
        <v>44669</v>
      </c>
      <c r="H18" s="72" t="s">
        <v>108</v>
      </c>
      <c r="I18" s="15">
        <v>55</v>
      </c>
      <c r="J18" s="15">
        <v>55</v>
      </c>
      <c r="K18" s="15">
        <v>8</v>
      </c>
      <c r="L18" s="15">
        <v>12</v>
      </c>
      <c r="M18" s="76">
        <v>6.05</v>
      </c>
      <c r="N18" s="92">
        <v>12</v>
      </c>
      <c r="O18" s="59">
        <v>2530</v>
      </c>
      <c r="P18" s="60">
        <f>Table2245789101123456[[#This Row],[PEMBULATAN]]*O18</f>
        <v>30360</v>
      </c>
      <c r="Q18" s="124"/>
    </row>
    <row r="19" spans="1:17" ht="26.25" customHeight="1" x14ac:dyDescent="0.2">
      <c r="A19" s="13"/>
      <c r="B19" s="70"/>
      <c r="C19" s="68" t="s">
        <v>164</v>
      </c>
      <c r="D19" s="73" t="s">
        <v>106</v>
      </c>
      <c r="E19" s="12">
        <v>44664</v>
      </c>
      <c r="F19" s="71" t="s">
        <v>107</v>
      </c>
      <c r="G19" s="12">
        <v>44669</v>
      </c>
      <c r="H19" s="72" t="s">
        <v>108</v>
      </c>
      <c r="I19" s="15">
        <v>40</v>
      </c>
      <c r="J19" s="15">
        <v>30</v>
      </c>
      <c r="K19" s="15">
        <v>12</v>
      </c>
      <c r="L19" s="15">
        <v>1</v>
      </c>
      <c r="M19" s="76">
        <v>3.6</v>
      </c>
      <c r="N19" s="92">
        <v>4</v>
      </c>
      <c r="O19" s="59">
        <v>2530</v>
      </c>
      <c r="P19" s="60">
        <f>Table2245789101123456[[#This Row],[PEMBULATAN]]*O19</f>
        <v>10120</v>
      </c>
      <c r="Q19" s="124"/>
    </row>
    <row r="20" spans="1:17" ht="26.25" customHeight="1" x14ac:dyDescent="0.2">
      <c r="A20" s="13"/>
      <c r="B20" s="70"/>
      <c r="C20" s="68" t="s">
        <v>165</v>
      </c>
      <c r="D20" s="73" t="s">
        <v>106</v>
      </c>
      <c r="E20" s="12">
        <v>44664</v>
      </c>
      <c r="F20" s="71" t="s">
        <v>107</v>
      </c>
      <c r="G20" s="12">
        <v>44669</v>
      </c>
      <c r="H20" s="72" t="s">
        <v>108</v>
      </c>
      <c r="I20" s="15">
        <v>86</v>
      </c>
      <c r="J20" s="15">
        <v>52</v>
      </c>
      <c r="K20" s="15">
        <v>23</v>
      </c>
      <c r="L20" s="15">
        <v>5</v>
      </c>
      <c r="M20" s="76">
        <v>25.713999999999999</v>
      </c>
      <c r="N20" s="92">
        <v>26</v>
      </c>
      <c r="O20" s="59">
        <v>2530</v>
      </c>
      <c r="P20" s="60">
        <f>Table2245789101123456[[#This Row],[PEMBULATAN]]*O20</f>
        <v>65780</v>
      </c>
      <c r="Q20" s="124"/>
    </row>
    <row r="21" spans="1:17" ht="26.25" customHeight="1" x14ac:dyDescent="0.2">
      <c r="A21" s="13"/>
      <c r="B21" s="70"/>
      <c r="C21" s="68" t="s">
        <v>166</v>
      </c>
      <c r="D21" s="73" t="s">
        <v>106</v>
      </c>
      <c r="E21" s="12">
        <v>44664</v>
      </c>
      <c r="F21" s="71" t="s">
        <v>107</v>
      </c>
      <c r="G21" s="12">
        <v>44669</v>
      </c>
      <c r="H21" s="72" t="s">
        <v>108</v>
      </c>
      <c r="I21" s="15">
        <v>20</v>
      </c>
      <c r="J21" s="15">
        <v>20</v>
      </c>
      <c r="K21" s="15">
        <v>10</v>
      </c>
      <c r="L21" s="15">
        <v>1</v>
      </c>
      <c r="M21" s="76">
        <v>1</v>
      </c>
      <c r="N21" s="92">
        <v>1</v>
      </c>
      <c r="O21" s="59">
        <v>2530</v>
      </c>
      <c r="P21" s="60">
        <f>Table2245789101123456[[#This Row],[PEMBULATAN]]*O21</f>
        <v>2530</v>
      </c>
      <c r="Q21" s="124"/>
    </row>
    <row r="22" spans="1:17" ht="26.25" customHeight="1" x14ac:dyDescent="0.2">
      <c r="A22" s="13"/>
      <c r="B22" s="70"/>
      <c r="C22" s="68" t="s">
        <v>167</v>
      </c>
      <c r="D22" s="73" t="s">
        <v>106</v>
      </c>
      <c r="E22" s="12">
        <v>44664</v>
      </c>
      <c r="F22" s="71" t="s">
        <v>107</v>
      </c>
      <c r="G22" s="12">
        <v>44669</v>
      </c>
      <c r="H22" s="72" t="s">
        <v>108</v>
      </c>
      <c r="I22" s="15">
        <v>51</v>
      </c>
      <c r="J22" s="15">
        <v>51</v>
      </c>
      <c r="K22" s="15">
        <v>30</v>
      </c>
      <c r="L22" s="15">
        <v>1</v>
      </c>
      <c r="M22" s="76">
        <v>19.5075</v>
      </c>
      <c r="N22" s="92">
        <v>20</v>
      </c>
      <c r="O22" s="59">
        <v>2530</v>
      </c>
      <c r="P22" s="60">
        <f>Table2245789101123456[[#This Row],[PEMBULATAN]]*O22</f>
        <v>50600</v>
      </c>
      <c r="Q22" s="124"/>
    </row>
    <row r="23" spans="1:17" ht="26.25" customHeight="1" x14ac:dyDescent="0.2">
      <c r="A23" s="13"/>
      <c r="B23" s="70"/>
      <c r="C23" s="68" t="s">
        <v>168</v>
      </c>
      <c r="D23" s="73" t="s">
        <v>106</v>
      </c>
      <c r="E23" s="12">
        <v>44664</v>
      </c>
      <c r="F23" s="71" t="s">
        <v>107</v>
      </c>
      <c r="G23" s="12">
        <v>44669</v>
      </c>
      <c r="H23" s="72" t="s">
        <v>108</v>
      </c>
      <c r="I23" s="15">
        <v>42</v>
      </c>
      <c r="J23" s="15">
        <v>35</v>
      </c>
      <c r="K23" s="15">
        <v>12</v>
      </c>
      <c r="L23" s="15">
        <v>2</v>
      </c>
      <c r="M23" s="76">
        <v>4.41</v>
      </c>
      <c r="N23" s="92">
        <v>5</v>
      </c>
      <c r="O23" s="59">
        <v>2530</v>
      </c>
      <c r="P23" s="60">
        <f>Table2245789101123456[[#This Row],[PEMBULATAN]]*O23</f>
        <v>12650</v>
      </c>
      <c r="Q23" s="124"/>
    </row>
    <row r="24" spans="1:17" ht="26.25" customHeight="1" x14ac:dyDescent="0.2">
      <c r="A24" s="13"/>
      <c r="B24" s="70"/>
      <c r="C24" s="68" t="s">
        <v>169</v>
      </c>
      <c r="D24" s="73" t="s">
        <v>106</v>
      </c>
      <c r="E24" s="12">
        <v>44664</v>
      </c>
      <c r="F24" s="71" t="s">
        <v>107</v>
      </c>
      <c r="G24" s="12">
        <v>44669</v>
      </c>
      <c r="H24" s="72" t="s">
        <v>108</v>
      </c>
      <c r="I24" s="15">
        <v>25</v>
      </c>
      <c r="J24" s="15">
        <v>16</v>
      </c>
      <c r="K24" s="15">
        <v>7</v>
      </c>
      <c r="L24" s="15">
        <v>1</v>
      </c>
      <c r="M24" s="76">
        <v>0.7</v>
      </c>
      <c r="N24" s="92">
        <v>1</v>
      </c>
      <c r="O24" s="59">
        <v>2530</v>
      </c>
      <c r="P24" s="60">
        <f>Table2245789101123456[[#This Row],[PEMBULATAN]]*O24</f>
        <v>2530</v>
      </c>
      <c r="Q24" s="124"/>
    </row>
    <row r="25" spans="1:17" ht="26.25" customHeight="1" x14ac:dyDescent="0.2">
      <c r="A25" s="13"/>
      <c r="B25" s="70"/>
      <c r="C25" s="68" t="s">
        <v>170</v>
      </c>
      <c r="D25" s="73" t="s">
        <v>106</v>
      </c>
      <c r="E25" s="12">
        <v>44664</v>
      </c>
      <c r="F25" s="71" t="s">
        <v>107</v>
      </c>
      <c r="G25" s="12">
        <v>44669</v>
      </c>
      <c r="H25" s="72" t="s">
        <v>108</v>
      </c>
      <c r="I25" s="15">
        <v>54</v>
      </c>
      <c r="J25" s="15">
        <v>35</v>
      </c>
      <c r="K25" s="15">
        <v>15</v>
      </c>
      <c r="L25" s="15">
        <v>2</v>
      </c>
      <c r="M25" s="76">
        <v>7.0875000000000004</v>
      </c>
      <c r="N25" s="92">
        <v>7.0875000000000004</v>
      </c>
      <c r="O25" s="59">
        <v>2530</v>
      </c>
      <c r="P25" s="60">
        <f>Table2245789101123456[[#This Row],[PEMBULATAN]]*O25</f>
        <v>17931.375</v>
      </c>
      <c r="Q25" s="124"/>
    </row>
    <row r="26" spans="1:17" ht="26.25" customHeight="1" x14ac:dyDescent="0.2">
      <c r="A26" s="13"/>
      <c r="B26" s="70"/>
      <c r="C26" s="68" t="s">
        <v>171</v>
      </c>
      <c r="D26" s="73" t="s">
        <v>106</v>
      </c>
      <c r="E26" s="12">
        <v>44664</v>
      </c>
      <c r="F26" s="71" t="s">
        <v>107</v>
      </c>
      <c r="G26" s="12">
        <v>44669</v>
      </c>
      <c r="H26" s="72" t="s">
        <v>108</v>
      </c>
      <c r="I26" s="15">
        <v>75</v>
      </c>
      <c r="J26" s="15">
        <v>62</v>
      </c>
      <c r="K26" s="15">
        <v>19</v>
      </c>
      <c r="L26" s="15">
        <v>7</v>
      </c>
      <c r="M26" s="76">
        <v>22.087499999999999</v>
      </c>
      <c r="N26" s="92">
        <v>22.087499999999999</v>
      </c>
      <c r="O26" s="59">
        <v>2530</v>
      </c>
      <c r="P26" s="60">
        <f>Table2245789101123456[[#This Row],[PEMBULATAN]]*O26</f>
        <v>55881.375</v>
      </c>
      <c r="Q26" s="124"/>
    </row>
    <row r="27" spans="1:17" ht="26.25" customHeight="1" x14ac:dyDescent="0.2">
      <c r="A27" s="13"/>
      <c r="B27" s="70"/>
      <c r="C27" s="68" t="s">
        <v>172</v>
      </c>
      <c r="D27" s="73" t="s">
        <v>106</v>
      </c>
      <c r="E27" s="12">
        <v>44664</v>
      </c>
      <c r="F27" s="71" t="s">
        <v>107</v>
      </c>
      <c r="G27" s="12">
        <v>44669</v>
      </c>
      <c r="H27" s="72" t="s">
        <v>108</v>
      </c>
      <c r="I27" s="15">
        <v>55</v>
      </c>
      <c r="J27" s="15">
        <v>50</v>
      </c>
      <c r="K27" s="15">
        <v>50</v>
      </c>
      <c r="L27" s="15">
        <v>12</v>
      </c>
      <c r="M27" s="76">
        <v>34.375</v>
      </c>
      <c r="N27" s="92">
        <v>35</v>
      </c>
      <c r="O27" s="59">
        <v>2530</v>
      </c>
      <c r="P27" s="60">
        <f>Table2245789101123456[[#This Row],[PEMBULATAN]]*O27</f>
        <v>88550</v>
      </c>
      <c r="Q27" s="124"/>
    </row>
    <row r="28" spans="1:17" ht="26.25" customHeight="1" x14ac:dyDescent="0.2">
      <c r="A28" s="13"/>
      <c r="B28" s="70"/>
      <c r="C28" s="68" t="s">
        <v>173</v>
      </c>
      <c r="D28" s="73" t="s">
        <v>106</v>
      </c>
      <c r="E28" s="12">
        <v>44664</v>
      </c>
      <c r="F28" s="71" t="s">
        <v>107</v>
      </c>
      <c r="G28" s="12">
        <v>44669</v>
      </c>
      <c r="H28" s="72" t="s">
        <v>108</v>
      </c>
      <c r="I28" s="15">
        <v>62</v>
      </c>
      <c r="J28" s="15">
        <v>31</v>
      </c>
      <c r="K28" s="15">
        <v>8</v>
      </c>
      <c r="L28" s="15">
        <v>2</v>
      </c>
      <c r="M28" s="76">
        <v>3.8439999999999999</v>
      </c>
      <c r="N28" s="92">
        <v>4</v>
      </c>
      <c r="O28" s="59">
        <v>2530</v>
      </c>
      <c r="P28" s="60">
        <f>Table2245789101123456[[#This Row],[PEMBULATAN]]*O28</f>
        <v>10120</v>
      </c>
      <c r="Q28" s="124"/>
    </row>
    <row r="29" spans="1:17" ht="26.25" customHeight="1" x14ac:dyDescent="0.2">
      <c r="A29" s="13"/>
      <c r="B29" s="70"/>
      <c r="C29" s="68" t="s">
        <v>174</v>
      </c>
      <c r="D29" s="73" t="s">
        <v>106</v>
      </c>
      <c r="E29" s="12">
        <v>44664</v>
      </c>
      <c r="F29" s="71" t="s">
        <v>107</v>
      </c>
      <c r="G29" s="12">
        <v>44669</v>
      </c>
      <c r="H29" s="72" t="s">
        <v>108</v>
      </c>
      <c r="I29" s="15">
        <v>54</v>
      </c>
      <c r="J29" s="15">
        <v>34</v>
      </c>
      <c r="K29" s="15">
        <v>12</v>
      </c>
      <c r="L29" s="15">
        <v>5</v>
      </c>
      <c r="M29" s="76">
        <v>5.508</v>
      </c>
      <c r="N29" s="92">
        <v>6</v>
      </c>
      <c r="O29" s="59">
        <v>2530</v>
      </c>
      <c r="P29" s="60">
        <f>Table2245789101123456[[#This Row],[PEMBULATAN]]*O29</f>
        <v>15180</v>
      </c>
      <c r="Q29" s="124"/>
    </row>
    <row r="30" spans="1:17" ht="26.25" customHeight="1" x14ac:dyDescent="0.2">
      <c r="A30" s="13"/>
      <c r="B30" s="70"/>
      <c r="C30" s="68" t="s">
        <v>175</v>
      </c>
      <c r="D30" s="73" t="s">
        <v>106</v>
      </c>
      <c r="E30" s="12">
        <v>44664</v>
      </c>
      <c r="F30" s="71" t="s">
        <v>107</v>
      </c>
      <c r="G30" s="12">
        <v>44669</v>
      </c>
      <c r="H30" s="72" t="s">
        <v>108</v>
      </c>
      <c r="I30" s="15">
        <v>43</v>
      </c>
      <c r="J30" s="15">
        <v>34</v>
      </c>
      <c r="K30" s="15">
        <v>15</v>
      </c>
      <c r="L30" s="15">
        <v>5</v>
      </c>
      <c r="M30" s="76">
        <v>5.4824999999999999</v>
      </c>
      <c r="N30" s="92">
        <v>6</v>
      </c>
      <c r="O30" s="59">
        <v>2530</v>
      </c>
      <c r="P30" s="60">
        <f>Table2245789101123456[[#This Row],[PEMBULATAN]]*O30</f>
        <v>15180</v>
      </c>
      <c r="Q30" s="124"/>
    </row>
    <row r="31" spans="1:17" ht="26.25" customHeight="1" x14ac:dyDescent="0.2">
      <c r="A31" s="13"/>
      <c r="B31" s="70"/>
      <c r="C31" s="68" t="s">
        <v>176</v>
      </c>
      <c r="D31" s="73" t="s">
        <v>106</v>
      </c>
      <c r="E31" s="12">
        <v>44664</v>
      </c>
      <c r="F31" s="71" t="s">
        <v>107</v>
      </c>
      <c r="G31" s="12">
        <v>44669</v>
      </c>
      <c r="H31" s="72" t="s">
        <v>108</v>
      </c>
      <c r="I31" s="15">
        <v>40</v>
      </c>
      <c r="J31" s="15">
        <v>35</v>
      </c>
      <c r="K31" s="15">
        <v>7</v>
      </c>
      <c r="L31" s="15">
        <v>1</v>
      </c>
      <c r="M31" s="76">
        <v>2.4500000000000002</v>
      </c>
      <c r="N31" s="92">
        <v>3</v>
      </c>
      <c r="O31" s="59">
        <v>2530</v>
      </c>
      <c r="P31" s="60">
        <f>Table2245789101123456[[#This Row],[PEMBULATAN]]*O31</f>
        <v>7590</v>
      </c>
      <c r="Q31" s="124"/>
    </row>
    <row r="32" spans="1:17" ht="26.25" customHeight="1" x14ac:dyDescent="0.2">
      <c r="A32" s="13"/>
      <c r="B32" s="70"/>
      <c r="C32" s="68" t="s">
        <v>177</v>
      </c>
      <c r="D32" s="73" t="s">
        <v>106</v>
      </c>
      <c r="E32" s="12">
        <v>44664</v>
      </c>
      <c r="F32" s="71" t="s">
        <v>107</v>
      </c>
      <c r="G32" s="12">
        <v>44669</v>
      </c>
      <c r="H32" s="72" t="s">
        <v>108</v>
      </c>
      <c r="I32" s="15">
        <v>113</v>
      </c>
      <c r="J32" s="15">
        <v>36</v>
      </c>
      <c r="K32" s="15">
        <v>12</v>
      </c>
      <c r="L32" s="15">
        <v>4</v>
      </c>
      <c r="M32" s="76">
        <v>12.204000000000001</v>
      </c>
      <c r="N32" s="92">
        <v>12.204000000000001</v>
      </c>
      <c r="O32" s="59">
        <v>2530</v>
      </c>
      <c r="P32" s="60">
        <f>Table2245789101123456[[#This Row],[PEMBULATAN]]*O32</f>
        <v>30876.120000000003</v>
      </c>
      <c r="Q32" s="124"/>
    </row>
    <row r="33" spans="1:17" ht="26.25" customHeight="1" x14ac:dyDescent="0.2">
      <c r="A33" s="13"/>
      <c r="B33" s="70"/>
      <c r="C33" s="68" t="s">
        <v>178</v>
      </c>
      <c r="D33" s="73" t="s">
        <v>106</v>
      </c>
      <c r="E33" s="12">
        <v>44664</v>
      </c>
      <c r="F33" s="71" t="s">
        <v>107</v>
      </c>
      <c r="G33" s="12">
        <v>44669</v>
      </c>
      <c r="H33" s="72" t="s">
        <v>108</v>
      </c>
      <c r="I33" s="15">
        <v>50</v>
      </c>
      <c r="J33" s="15">
        <v>40</v>
      </c>
      <c r="K33" s="15">
        <v>36</v>
      </c>
      <c r="L33" s="15">
        <v>6</v>
      </c>
      <c r="M33" s="76">
        <v>18</v>
      </c>
      <c r="N33" s="92">
        <v>18</v>
      </c>
      <c r="O33" s="59">
        <v>2530</v>
      </c>
      <c r="P33" s="60">
        <f>Table2245789101123456[[#This Row],[PEMBULATAN]]*O33</f>
        <v>45540</v>
      </c>
      <c r="Q33" s="124"/>
    </row>
    <row r="34" spans="1:17" ht="26.25" customHeight="1" x14ac:dyDescent="0.2">
      <c r="A34" s="13"/>
      <c r="B34" s="70"/>
      <c r="C34" s="68" t="s">
        <v>179</v>
      </c>
      <c r="D34" s="73" t="s">
        <v>106</v>
      </c>
      <c r="E34" s="12">
        <v>44664</v>
      </c>
      <c r="F34" s="71" t="s">
        <v>107</v>
      </c>
      <c r="G34" s="12">
        <v>44669</v>
      </c>
      <c r="H34" s="72" t="s">
        <v>108</v>
      </c>
      <c r="I34" s="15">
        <v>50</v>
      </c>
      <c r="J34" s="15">
        <v>40</v>
      </c>
      <c r="K34" s="15">
        <v>8</v>
      </c>
      <c r="L34" s="15">
        <v>1</v>
      </c>
      <c r="M34" s="76">
        <v>4</v>
      </c>
      <c r="N34" s="92">
        <v>4</v>
      </c>
      <c r="O34" s="59">
        <v>2530</v>
      </c>
      <c r="P34" s="60">
        <f>Table2245789101123456[[#This Row],[PEMBULATAN]]*O34</f>
        <v>10120</v>
      </c>
      <c r="Q34" s="124"/>
    </row>
    <row r="35" spans="1:17" ht="26.25" customHeight="1" x14ac:dyDescent="0.2">
      <c r="A35" s="13"/>
      <c r="B35" s="70"/>
      <c r="C35" s="68" t="s">
        <v>180</v>
      </c>
      <c r="D35" s="73" t="s">
        <v>106</v>
      </c>
      <c r="E35" s="12">
        <v>44664</v>
      </c>
      <c r="F35" s="71" t="s">
        <v>107</v>
      </c>
      <c r="G35" s="12">
        <v>44669</v>
      </c>
      <c r="H35" s="72" t="s">
        <v>108</v>
      </c>
      <c r="I35" s="15">
        <v>65</v>
      </c>
      <c r="J35" s="15">
        <v>50</v>
      </c>
      <c r="K35" s="15">
        <v>30</v>
      </c>
      <c r="L35" s="15">
        <v>10</v>
      </c>
      <c r="M35" s="76">
        <v>24.375</v>
      </c>
      <c r="N35" s="92">
        <v>25</v>
      </c>
      <c r="O35" s="59">
        <v>2530</v>
      </c>
      <c r="P35" s="60">
        <f>Table2245789101123456[[#This Row],[PEMBULATAN]]*O35</f>
        <v>63250</v>
      </c>
      <c r="Q35" s="124"/>
    </row>
    <row r="36" spans="1:17" ht="26.25" customHeight="1" x14ac:dyDescent="0.2">
      <c r="A36" s="13"/>
      <c r="B36" s="70"/>
      <c r="C36" s="68" t="s">
        <v>181</v>
      </c>
      <c r="D36" s="73" t="s">
        <v>106</v>
      </c>
      <c r="E36" s="12">
        <v>44664</v>
      </c>
      <c r="F36" s="71" t="s">
        <v>107</v>
      </c>
      <c r="G36" s="12">
        <v>44669</v>
      </c>
      <c r="H36" s="72" t="s">
        <v>108</v>
      </c>
      <c r="I36" s="15">
        <v>70</v>
      </c>
      <c r="J36" s="15">
        <v>52</v>
      </c>
      <c r="K36" s="15">
        <v>26</v>
      </c>
      <c r="L36" s="15">
        <v>3</v>
      </c>
      <c r="M36" s="76">
        <v>23.66</v>
      </c>
      <c r="N36" s="92">
        <v>24</v>
      </c>
      <c r="O36" s="59">
        <v>2530</v>
      </c>
      <c r="P36" s="60">
        <f>Table2245789101123456[[#This Row],[PEMBULATAN]]*O36</f>
        <v>60720</v>
      </c>
      <c r="Q36" s="124"/>
    </row>
    <row r="37" spans="1:17" ht="26.25" customHeight="1" x14ac:dyDescent="0.2">
      <c r="A37" s="13"/>
      <c r="B37" s="70"/>
      <c r="C37" s="68" t="s">
        <v>182</v>
      </c>
      <c r="D37" s="73" t="s">
        <v>106</v>
      </c>
      <c r="E37" s="12">
        <v>44664</v>
      </c>
      <c r="F37" s="71" t="s">
        <v>107</v>
      </c>
      <c r="G37" s="12">
        <v>44669</v>
      </c>
      <c r="H37" s="72" t="s">
        <v>108</v>
      </c>
      <c r="I37" s="15">
        <v>63</v>
      </c>
      <c r="J37" s="15">
        <v>56</v>
      </c>
      <c r="K37" s="15">
        <v>11</v>
      </c>
      <c r="L37" s="15">
        <v>2</v>
      </c>
      <c r="M37" s="76">
        <v>9.702</v>
      </c>
      <c r="N37" s="92">
        <v>10</v>
      </c>
      <c r="O37" s="59">
        <v>2530</v>
      </c>
      <c r="P37" s="60">
        <f>Table2245789101123456[[#This Row],[PEMBULATAN]]*O37</f>
        <v>25300</v>
      </c>
      <c r="Q37" s="124"/>
    </row>
    <row r="38" spans="1:17" ht="26.25" customHeight="1" x14ac:dyDescent="0.2">
      <c r="A38" s="13"/>
      <c r="B38" s="70"/>
      <c r="C38" s="68" t="s">
        <v>183</v>
      </c>
      <c r="D38" s="73" t="s">
        <v>106</v>
      </c>
      <c r="E38" s="12">
        <v>44664</v>
      </c>
      <c r="F38" s="71" t="s">
        <v>107</v>
      </c>
      <c r="G38" s="12">
        <v>44669</v>
      </c>
      <c r="H38" s="72" t="s">
        <v>108</v>
      </c>
      <c r="I38" s="15">
        <v>45</v>
      </c>
      <c r="J38" s="15">
        <v>32</v>
      </c>
      <c r="K38" s="15">
        <v>14</v>
      </c>
      <c r="L38" s="15">
        <v>3</v>
      </c>
      <c r="M38" s="76">
        <v>5.04</v>
      </c>
      <c r="N38" s="92">
        <v>5.04</v>
      </c>
      <c r="O38" s="59">
        <v>2530</v>
      </c>
      <c r="P38" s="60">
        <f>Table2245789101123456[[#This Row],[PEMBULATAN]]*O38</f>
        <v>12751.2</v>
      </c>
      <c r="Q38" s="124"/>
    </row>
    <row r="39" spans="1:17" ht="26.25" customHeight="1" x14ac:dyDescent="0.2">
      <c r="A39" s="13"/>
      <c r="B39" s="70"/>
      <c r="C39" s="68" t="s">
        <v>184</v>
      </c>
      <c r="D39" s="73" t="s">
        <v>106</v>
      </c>
      <c r="E39" s="12">
        <v>44664</v>
      </c>
      <c r="F39" s="71" t="s">
        <v>107</v>
      </c>
      <c r="G39" s="12">
        <v>44669</v>
      </c>
      <c r="H39" s="72" t="s">
        <v>108</v>
      </c>
      <c r="I39" s="15">
        <v>52</v>
      </c>
      <c r="J39" s="15">
        <v>24</v>
      </c>
      <c r="K39" s="15">
        <v>11</v>
      </c>
      <c r="L39" s="15">
        <v>1</v>
      </c>
      <c r="M39" s="76">
        <v>3.4319999999999999</v>
      </c>
      <c r="N39" s="92">
        <v>4</v>
      </c>
      <c r="O39" s="59">
        <v>2530</v>
      </c>
      <c r="P39" s="60">
        <f>Table2245789101123456[[#This Row],[PEMBULATAN]]*O39</f>
        <v>10120</v>
      </c>
      <c r="Q39" s="124"/>
    </row>
    <row r="40" spans="1:17" ht="26.25" customHeight="1" x14ac:dyDescent="0.2">
      <c r="A40" s="78"/>
      <c r="B40" s="69" t="s">
        <v>185</v>
      </c>
      <c r="C40" s="68" t="s">
        <v>186</v>
      </c>
      <c r="D40" s="73" t="s">
        <v>106</v>
      </c>
      <c r="E40" s="12">
        <v>44664</v>
      </c>
      <c r="F40" s="71" t="s">
        <v>107</v>
      </c>
      <c r="G40" s="12">
        <v>44669</v>
      </c>
      <c r="H40" s="72" t="s">
        <v>108</v>
      </c>
      <c r="I40" s="15">
        <v>30</v>
      </c>
      <c r="J40" s="15">
        <v>30</v>
      </c>
      <c r="K40" s="15">
        <v>22</v>
      </c>
      <c r="L40" s="15">
        <v>6</v>
      </c>
      <c r="M40" s="76">
        <v>4.95</v>
      </c>
      <c r="N40" s="92">
        <v>6</v>
      </c>
      <c r="O40" s="59">
        <v>2530</v>
      </c>
      <c r="P40" s="60">
        <f>Table2245789101123456[[#This Row],[PEMBULATAN]]*O40</f>
        <v>15180</v>
      </c>
      <c r="Q40" s="124"/>
    </row>
    <row r="41" spans="1:17" ht="26.25" customHeight="1" x14ac:dyDescent="0.2">
      <c r="A41" s="13"/>
      <c r="B41" s="70"/>
      <c r="C41" s="68" t="s">
        <v>187</v>
      </c>
      <c r="D41" s="73" t="s">
        <v>106</v>
      </c>
      <c r="E41" s="12">
        <v>44664</v>
      </c>
      <c r="F41" s="71" t="s">
        <v>107</v>
      </c>
      <c r="G41" s="12">
        <v>44669</v>
      </c>
      <c r="H41" s="72" t="s">
        <v>108</v>
      </c>
      <c r="I41" s="15">
        <v>46</v>
      </c>
      <c r="J41" s="15">
        <v>35</v>
      </c>
      <c r="K41" s="15">
        <v>11</v>
      </c>
      <c r="L41" s="15">
        <v>2</v>
      </c>
      <c r="M41" s="76">
        <v>4.4275000000000002</v>
      </c>
      <c r="N41" s="92">
        <v>5</v>
      </c>
      <c r="O41" s="59">
        <v>2530</v>
      </c>
      <c r="P41" s="60">
        <f>Table2245789101123456[[#This Row],[PEMBULATAN]]*O41</f>
        <v>12650</v>
      </c>
      <c r="Q41" s="124"/>
    </row>
    <row r="42" spans="1:17" ht="26.25" customHeight="1" x14ac:dyDescent="0.2">
      <c r="A42" s="13"/>
      <c r="B42" s="70"/>
      <c r="C42" s="68" t="s">
        <v>188</v>
      </c>
      <c r="D42" s="73" t="s">
        <v>106</v>
      </c>
      <c r="E42" s="12">
        <v>44664</v>
      </c>
      <c r="F42" s="71" t="s">
        <v>107</v>
      </c>
      <c r="G42" s="12">
        <v>44669</v>
      </c>
      <c r="H42" s="72" t="s">
        <v>108</v>
      </c>
      <c r="I42" s="15">
        <v>53</v>
      </c>
      <c r="J42" s="15">
        <v>34</v>
      </c>
      <c r="K42" s="15">
        <v>18</v>
      </c>
      <c r="L42" s="15">
        <v>11</v>
      </c>
      <c r="M42" s="76">
        <v>8.109</v>
      </c>
      <c r="N42" s="92">
        <v>11</v>
      </c>
      <c r="O42" s="59">
        <v>2530</v>
      </c>
      <c r="P42" s="60">
        <f>Table2245789101123456[[#This Row],[PEMBULATAN]]*O42</f>
        <v>27830</v>
      </c>
      <c r="Q42" s="125"/>
    </row>
    <row r="43" spans="1:17" ht="22.5" customHeight="1" x14ac:dyDescent="0.2">
      <c r="A43" s="118" t="s">
        <v>30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20"/>
      <c r="M43" s="74">
        <f>SUBTOTAL(109,Table2245789101123456[KG VOLUME])</f>
        <v>573.47</v>
      </c>
      <c r="N43" s="63">
        <f>SUM(N3:N42)</f>
        <v>595.6244999999999</v>
      </c>
      <c r="O43" s="121">
        <f>SUM(P3:P42)</f>
        <v>1506929.9850000001</v>
      </c>
      <c r="P43" s="122"/>
    </row>
    <row r="44" spans="1:17" ht="18" customHeight="1" x14ac:dyDescent="0.2">
      <c r="A44" s="81"/>
      <c r="B44" s="53" t="s">
        <v>41</v>
      </c>
      <c r="C44" s="52"/>
      <c r="D44" s="54" t="s">
        <v>42</v>
      </c>
      <c r="E44" s="81"/>
      <c r="F44" s="81"/>
      <c r="G44" s="81"/>
      <c r="H44" s="81"/>
      <c r="I44" s="81"/>
      <c r="J44" s="81"/>
      <c r="K44" s="81"/>
      <c r="L44" s="81"/>
      <c r="M44" s="82"/>
      <c r="N44" s="83" t="s">
        <v>50</v>
      </c>
      <c r="O44" s="84"/>
      <c r="P44" s="84">
        <f>O43*10%</f>
        <v>150692.99850000002</v>
      </c>
    </row>
    <row r="45" spans="1:17" ht="18" customHeight="1" thickBot="1" x14ac:dyDescent="0.25">
      <c r="A45" s="81"/>
      <c r="B45" s="53"/>
      <c r="C45" s="52"/>
      <c r="D45" s="54"/>
      <c r="E45" s="81"/>
      <c r="F45" s="81"/>
      <c r="G45" s="81"/>
      <c r="H45" s="81"/>
      <c r="I45" s="81"/>
      <c r="J45" s="81"/>
      <c r="K45" s="81"/>
      <c r="L45" s="81"/>
      <c r="M45" s="82"/>
      <c r="N45" s="85" t="s">
        <v>51</v>
      </c>
      <c r="O45" s="86"/>
      <c r="P45" s="86">
        <f>O43-P44</f>
        <v>1356236.9865000001</v>
      </c>
    </row>
    <row r="46" spans="1:17" ht="18" customHeight="1" x14ac:dyDescent="0.2">
      <c r="A46" s="10"/>
      <c r="H46" s="58"/>
      <c r="N46" s="57" t="s">
        <v>56</v>
      </c>
      <c r="P46" s="64">
        <f>P45*1.1%</f>
        <v>14918.606851500002</v>
      </c>
    </row>
    <row r="47" spans="1:17" ht="18" customHeight="1" thickBot="1" x14ac:dyDescent="0.25">
      <c r="A47" s="10"/>
      <c r="H47" s="58"/>
      <c r="N47" s="57" t="s">
        <v>52</v>
      </c>
      <c r="P47" s="66">
        <f>P45*2%</f>
        <v>27124.739730000001</v>
      </c>
    </row>
    <row r="48" spans="1:17" ht="18" customHeight="1" x14ac:dyDescent="0.2">
      <c r="A48" s="10"/>
      <c r="H48" s="58"/>
      <c r="N48" s="61" t="s">
        <v>31</v>
      </c>
      <c r="O48" s="62"/>
      <c r="P48" s="65">
        <f>P45+P46-P47</f>
        <v>1344030.8536215001</v>
      </c>
    </row>
    <row r="50" spans="1:16" x14ac:dyDescent="0.2">
      <c r="A50" s="10"/>
      <c r="H50" s="58"/>
      <c r="P50" s="66"/>
    </row>
    <row r="51" spans="1:16" x14ac:dyDescent="0.2">
      <c r="A51" s="10"/>
      <c r="H51" s="58"/>
      <c r="O51" s="55"/>
      <c r="P51" s="66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8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8"/>
      <c r="N63" s="14"/>
      <c r="O63" s="14"/>
      <c r="P63" s="14"/>
    </row>
  </sheetData>
  <mergeCells count="3">
    <mergeCell ref="A43:L43"/>
    <mergeCell ref="O43:P43"/>
    <mergeCell ref="Q3:Q42"/>
  </mergeCells>
  <conditionalFormatting sqref="B3:B42">
    <cfRule type="duplicateValues" dxfId="46" priority="7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FF00"/>
  </sheetPr>
  <dimension ref="A1:Q20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179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Table224578910112345678910111213141516171819202122232425262728329303132333435363738394041[[#This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Table224578910112345678910111213141516171819202122232425262728329303132333435363738394041[[#This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Table224578910112345678910111213141516171819202122232425262728329303132333435363738394041[[#This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Table224578910112345678910111213141516171819202122232425262728329303132333435363738394041[[#This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Table224578910112345678910111213141516171819202122232425262728329303132333435363738394041[[#This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Table224578910112345678910111213141516171819202122232425262728329303132333435363738394041[[#This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Table224578910112345678910111213141516171819202122232425262728329303132333435363738394041[[#This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Table224578910112345678910111213141516171819202122232425262728329303132333435363738394041[[#This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Table224578910112345678910111213141516171819202122232425262728329303132333435363738394041[[#This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Table224578910112345678910111213141516171819202122232425262728329303132333435363738394041[[#This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Table224578910112345678910111213141516171819202122232425262728329303132333435363738394041[[#This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Table224578910112345678910111213141516171819202122232425262728329303132333435363738394041[[#This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Table224578910112345678910111213141516171819202122232425262728329303132333435363738394041[[#This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Table224578910112345678910111213141516171819202122232425262728329303132333435363738394041[[#This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Table224578910112345678910111213141516171819202122232425262728329303132333435363738394041[[#This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Table224578910112345678910111213141516171819202122232425262728329303132333435363738394041[[#This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Table224578910112345678910111213141516171819202122232425262728329303132333435363738394041[[#This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Table224578910112345678910111213141516171819202122232425262728329303132333435363738394041[[#This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Table224578910112345678910111213141516171819202122232425262728329303132333435363738394041[[#This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Table224578910112345678910111213141516171819202122232425262728329303132333435363738394041[[#This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Table224578910112345678910111213141516171819202122232425262728329303132333435363738394041[[#This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Table224578910112345678910111213141516171819202122232425262728329303132333435363738394041[[#This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Table224578910112345678910111213141516171819202122232425262728329303132333435363738394041[[#This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Table224578910112345678910111213141516171819202122232425262728329303132333435363738394041[[#This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Table224578910112345678910111213141516171819202122232425262728329303132333435363738394041[[#This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Table224578910112345678910111213141516171819202122232425262728329303132333435363738394041[[#This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Table224578910112345678910111213141516171819202122232425262728329303132333435363738394041[[#This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Table224578910112345678910111213141516171819202122232425262728329303132333435363738394041[[#This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Table224578910112345678910111213141516171819202122232425262728329303132333435363738394041[[#This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Table224578910112345678910111213141516171819202122232425262728329303132333435363738394041[[#This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Table224578910112345678910111213141516171819202122232425262728329303132333435363738394041[[#This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Table224578910112345678910111213141516171819202122232425262728329303132333435363738394041[[#This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Table224578910112345678910111213141516171819202122232425262728329303132333435363738394041[[#This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Table224578910112345678910111213141516171819202122232425262728329303132333435363738394041[[#This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Table224578910112345678910111213141516171819202122232425262728329303132333435363738394041[[#This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Table224578910112345678910111213141516171819202122232425262728329303132333435363738394041[[#This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Table224578910112345678910111213141516171819202122232425262728329303132333435363738394041[[#This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Table224578910112345678910111213141516171819202122232425262728329303132333435363738394041[[#This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Table224578910112345678910111213141516171819202122232425262728329303132333435363738394041[[#This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Table224578910112345678910111213141516171819202122232425262728329303132333435363738394041[[#This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Table224578910112345678910111213141516171819202122232425262728329303132333435363738394041[[#This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Table224578910112345678910111213141516171819202122232425262728329303132333435363738394041[[#This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Table224578910112345678910111213141516171819202122232425262728329303132333435363738394041[[#This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Table224578910112345678910111213141516171819202122232425262728329303132333435363738394041[[#This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Table224578910112345678910111213141516171819202122232425262728329303132333435363738394041[[#This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Table224578910112345678910111213141516171819202122232425262728329303132333435363738394041[[#This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Table224578910112345678910111213141516171819202122232425262728329303132333435363738394041[[#This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Table224578910112345678910111213141516171819202122232425262728329303132333435363738394041[[#This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Table224578910112345678910111213141516171819202122232425262728329303132333435363738394041[[#This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Table224578910112345678910111213141516171819202122232425262728329303132333435363738394041[[#This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Table224578910112345678910111213141516171819202122232425262728329303132333435363738394041[[#This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Table224578910112345678910111213141516171819202122232425262728329303132333435363738394041[[#This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Table224578910112345678910111213141516171819202122232425262728329303132333435363738394041[[#This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Table224578910112345678910111213141516171819202122232425262728329303132333435363738394041[[#This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Table224578910112345678910111213141516171819202122232425262728329303132333435363738394041[[#This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Table224578910112345678910111213141516171819202122232425262728329303132333435363738394041[[#This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Table224578910112345678910111213141516171819202122232425262728329303132333435363738394041[[#This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Table224578910112345678910111213141516171819202122232425262728329303132333435363738394041[[#This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Table224578910112345678910111213141516171819202122232425262728329303132333435363738394041[[#This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Table224578910112345678910111213141516171819202122232425262728329303132333435363738394041[[#This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Table224578910112345678910111213141516171819202122232425262728329303132333435363738394041[[#This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Table224578910112345678910111213141516171819202122232425262728329303132333435363738394041[[#This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Table224578910112345678910111213141516171819202122232425262728329303132333435363738394041[[#This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Table224578910112345678910111213141516171819202122232425262728329303132333435363738394041[[#This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Table224578910112345678910111213141516171819202122232425262728329303132333435363738394041[[#This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Table224578910112345678910111213141516171819202122232425262728329303132333435363738394041[[#This Row],[PEMBULATAN]]*O68</f>
        <v>0</v>
      </c>
      <c r="Q68" s="124"/>
    </row>
    <row r="69" spans="1:17" ht="26.25" customHeight="1" x14ac:dyDescent="0.2">
      <c r="A69" s="13"/>
      <c r="B69" s="70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Table224578910112345678910111213141516171819202122232425262728329303132333435363738394041[[#This Row],[PEMBULATAN]]*O69</f>
        <v>0</v>
      </c>
      <c r="Q69" s="124"/>
    </row>
    <row r="70" spans="1:17" ht="26.25" customHeight="1" x14ac:dyDescent="0.2">
      <c r="A70" s="13"/>
      <c r="B70" s="70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Table224578910112345678910111213141516171819202122232425262728329303132333435363738394041[[#This Row],[PEMBULATAN]]*O70</f>
        <v>0</v>
      </c>
      <c r="Q70" s="124"/>
    </row>
    <row r="71" spans="1:17" ht="26.25" customHeight="1" x14ac:dyDescent="0.2">
      <c r="A71" s="13"/>
      <c r="B71" s="70"/>
      <c r="C71" s="68"/>
      <c r="D71" s="73"/>
      <c r="E71" s="12"/>
      <c r="F71" s="71"/>
      <c r="G71" s="12"/>
      <c r="H71" s="72"/>
      <c r="I71" s="15"/>
      <c r="J71" s="15"/>
      <c r="K71" s="15"/>
      <c r="L71" s="15"/>
      <c r="M71" s="76"/>
      <c r="N71" s="92"/>
      <c r="O71" s="59">
        <v>2530</v>
      </c>
      <c r="P71" s="60">
        <f>Table224578910112345678910111213141516171819202122232425262728329303132333435363738394041[[#This Row],[PEMBULATAN]]*O71</f>
        <v>0</v>
      </c>
      <c r="Q71" s="124"/>
    </row>
    <row r="72" spans="1:17" ht="26.25" customHeight="1" x14ac:dyDescent="0.2">
      <c r="A72" s="13"/>
      <c r="B72" s="70"/>
      <c r="C72" s="68"/>
      <c r="D72" s="73"/>
      <c r="E72" s="12"/>
      <c r="F72" s="71"/>
      <c r="G72" s="12"/>
      <c r="H72" s="72"/>
      <c r="I72" s="15"/>
      <c r="J72" s="15"/>
      <c r="K72" s="15"/>
      <c r="L72" s="15"/>
      <c r="M72" s="76"/>
      <c r="N72" s="92"/>
      <c r="O72" s="59">
        <v>2530</v>
      </c>
      <c r="P72" s="60">
        <f>Table224578910112345678910111213141516171819202122232425262728329303132333435363738394041[[#This Row],[PEMBULATAN]]*O72</f>
        <v>0</v>
      </c>
      <c r="Q72" s="124"/>
    </row>
    <row r="73" spans="1:17" ht="26.25" customHeight="1" x14ac:dyDescent="0.2">
      <c r="A73" s="13"/>
      <c r="B73" s="70"/>
      <c r="C73" s="68"/>
      <c r="D73" s="73"/>
      <c r="E73" s="12"/>
      <c r="F73" s="71"/>
      <c r="G73" s="12"/>
      <c r="H73" s="72"/>
      <c r="I73" s="15"/>
      <c r="J73" s="15"/>
      <c r="K73" s="15"/>
      <c r="L73" s="15"/>
      <c r="M73" s="76"/>
      <c r="N73" s="92"/>
      <c r="O73" s="59">
        <v>2530</v>
      </c>
      <c r="P73" s="60">
        <f>Table224578910112345678910111213141516171819202122232425262728329303132333435363738394041[[#This Row],[PEMBULATAN]]*O73</f>
        <v>0</v>
      </c>
      <c r="Q73" s="124"/>
    </row>
    <row r="74" spans="1:17" ht="26.25" customHeight="1" x14ac:dyDescent="0.2">
      <c r="A74" s="13"/>
      <c r="B74" s="70"/>
      <c r="C74" s="68"/>
      <c r="D74" s="73"/>
      <c r="E74" s="12"/>
      <c r="F74" s="71"/>
      <c r="G74" s="12"/>
      <c r="H74" s="72"/>
      <c r="I74" s="15"/>
      <c r="J74" s="15"/>
      <c r="K74" s="15"/>
      <c r="L74" s="15"/>
      <c r="M74" s="76"/>
      <c r="N74" s="92"/>
      <c r="O74" s="59">
        <v>2530</v>
      </c>
      <c r="P74" s="60">
        <f>Table224578910112345678910111213141516171819202122232425262728329303132333435363738394041[[#This Row],[PEMBULATAN]]*O74</f>
        <v>0</v>
      </c>
      <c r="Q74" s="124"/>
    </row>
    <row r="75" spans="1:17" ht="26.25" customHeight="1" x14ac:dyDescent="0.2">
      <c r="A75" s="13"/>
      <c r="B75" s="70"/>
      <c r="C75" s="68"/>
      <c r="D75" s="73"/>
      <c r="E75" s="12"/>
      <c r="F75" s="71"/>
      <c r="G75" s="12"/>
      <c r="H75" s="72"/>
      <c r="I75" s="15"/>
      <c r="J75" s="15"/>
      <c r="K75" s="15"/>
      <c r="L75" s="15"/>
      <c r="M75" s="76"/>
      <c r="N75" s="92"/>
      <c r="O75" s="59">
        <v>2530</v>
      </c>
      <c r="P75" s="60">
        <f>Table224578910112345678910111213141516171819202122232425262728329303132333435363738394041[[#This Row],[PEMBULATAN]]*O75</f>
        <v>0</v>
      </c>
      <c r="Q75" s="124"/>
    </row>
    <row r="76" spans="1:17" ht="26.25" customHeight="1" x14ac:dyDescent="0.2">
      <c r="A76" s="13"/>
      <c r="B76" s="70"/>
      <c r="C76" s="68"/>
      <c r="D76" s="73"/>
      <c r="E76" s="12"/>
      <c r="F76" s="71"/>
      <c r="G76" s="12"/>
      <c r="H76" s="72"/>
      <c r="I76" s="15"/>
      <c r="J76" s="15"/>
      <c r="K76" s="15"/>
      <c r="L76" s="15"/>
      <c r="M76" s="76"/>
      <c r="N76" s="92"/>
      <c r="O76" s="59">
        <v>2530</v>
      </c>
      <c r="P76" s="60">
        <f>Table224578910112345678910111213141516171819202122232425262728329303132333435363738394041[[#This Row],[PEMBULATAN]]*O76</f>
        <v>0</v>
      </c>
      <c r="Q76" s="124"/>
    </row>
    <row r="77" spans="1:17" ht="26.25" customHeight="1" x14ac:dyDescent="0.2">
      <c r="A77" s="13"/>
      <c r="B77" s="70"/>
      <c r="C77" s="68"/>
      <c r="D77" s="73"/>
      <c r="E77" s="12"/>
      <c r="F77" s="71"/>
      <c r="G77" s="12"/>
      <c r="H77" s="72"/>
      <c r="I77" s="15"/>
      <c r="J77" s="15"/>
      <c r="K77" s="15"/>
      <c r="L77" s="15"/>
      <c r="M77" s="76"/>
      <c r="N77" s="92"/>
      <c r="O77" s="59">
        <v>2530</v>
      </c>
      <c r="P77" s="60">
        <f>Table224578910112345678910111213141516171819202122232425262728329303132333435363738394041[[#This Row],[PEMBULATAN]]*O77</f>
        <v>0</v>
      </c>
      <c r="Q77" s="124"/>
    </row>
    <row r="78" spans="1:17" ht="26.25" customHeight="1" x14ac:dyDescent="0.2">
      <c r="A78" s="13"/>
      <c r="B78" s="70"/>
      <c r="C78" s="68"/>
      <c r="D78" s="73"/>
      <c r="E78" s="12"/>
      <c r="F78" s="71"/>
      <c r="G78" s="12"/>
      <c r="H78" s="72"/>
      <c r="I78" s="15"/>
      <c r="J78" s="15"/>
      <c r="K78" s="15"/>
      <c r="L78" s="15"/>
      <c r="M78" s="76"/>
      <c r="N78" s="92"/>
      <c r="O78" s="59">
        <v>2530</v>
      </c>
      <c r="P78" s="60">
        <f>Table224578910112345678910111213141516171819202122232425262728329303132333435363738394041[[#This Row],[PEMBULATAN]]*O78</f>
        <v>0</v>
      </c>
      <c r="Q78" s="124"/>
    </row>
    <row r="79" spans="1:17" ht="26.25" customHeight="1" x14ac:dyDescent="0.2">
      <c r="A79" s="13"/>
      <c r="B79" s="70"/>
      <c r="C79" s="68"/>
      <c r="D79" s="73"/>
      <c r="E79" s="12"/>
      <c r="F79" s="71"/>
      <c r="G79" s="12"/>
      <c r="H79" s="72"/>
      <c r="I79" s="15"/>
      <c r="J79" s="15"/>
      <c r="K79" s="15"/>
      <c r="L79" s="15"/>
      <c r="M79" s="76"/>
      <c r="N79" s="92"/>
      <c r="O79" s="59">
        <v>2530</v>
      </c>
      <c r="P79" s="60">
        <f>Table224578910112345678910111213141516171819202122232425262728329303132333435363738394041[[#This Row],[PEMBULATAN]]*O79</f>
        <v>0</v>
      </c>
      <c r="Q79" s="124"/>
    </row>
    <row r="80" spans="1:17" ht="26.25" customHeight="1" x14ac:dyDescent="0.2">
      <c r="A80" s="13"/>
      <c r="B80" s="70"/>
      <c r="C80" s="68"/>
      <c r="D80" s="73"/>
      <c r="E80" s="12"/>
      <c r="F80" s="71"/>
      <c r="G80" s="12"/>
      <c r="H80" s="72"/>
      <c r="I80" s="15"/>
      <c r="J80" s="15"/>
      <c r="K80" s="15"/>
      <c r="L80" s="15"/>
      <c r="M80" s="76"/>
      <c r="N80" s="92"/>
      <c r="O80" s="59">
        <v>2530</v>
      </c>
      <c r="P80" s="60">
        <f>Table224578910112345678910111213141516171819202122232425262728329303132333435363738394041[[#This Row],[PEMBULATAN]]*O80</f>
        <v>0</v>
      </c>
      <c r="Q80" s="124"/>
    </row>
    <row r="81" spans="1:17" ht="26.25" customHeight="1" x14ac:dyDescent="0.2">
      <c r="A81" s="13"/>
      <c r="B81" s="70"/>
      <c r="C81" s="68"/>
      <c r="D81" s="73"/>
      <c r="E81" s="12"/>
      <c r="F81" s="71"/>
      <c r="G81" s="12"/>
      <c r="H81" s="72"/>
      <c r="I81" s="15"/>
      <c r="J81" s="15"/>
      <c r="K81" s="15"/>
      <c r="L81" s="15"/>
      <c r="M81" s="76"/>
      <c r="N81" s="92"/>
      <c r="O81" s="59">
        <v>2530</v>
      </c>
      <c r="P81" s="60">
        <f>Table224578910112345678910111213141516171819202122232425262728329303132333435363738394041[[#This Row],[PEMBULATAN]]*O81</f>
        <v>0</v>
      </c>
      <c r="Q81" s="124"/>
    </row>
    <row r="82" spans="1:17" ht="26.25" customHeight="1" x14ac:dyDescent="0.2">
      <c r="A82" s="13"/>
      <c r="B82" s="70"/>
      <c r="C82" s="68"/>
      <c r="D82" s="73"/>
      <c r="E82" s="12"/>
      <c r="F82" s="71"/>
      <c r="G82" s="12"/>
      <c r="H82" s="72"/>
      <c r="I82" s="15"/>
      <c r="J82" s="15"/>
      <c r="K82" s="15"/>
      <c r="L82" s="15"/>
      <c r="M82" s="76"/>
      <c r="N82" s="92"/>
      <c r="O82" s="59">
        <v>2530</v>
      </c>
      <c r="P82" s="60">
        <f>Table224578910112345678910111213141516171819202122232425262728329303132333435363738394041[[#This Row],[PEMBULATAN]]*O82</f>
        <v>0</v>
      </c>
      <c r="Q82" s="124"/>
    </row>
    <row r="83" spans="1:17" ht="26.25" customHeight="1" x14ac:dyDescent="0.2">
      <c r="A83" s="13"/>
      <c r="B83" s="70"/>
      <c r="C83" s="68"/>
      <c r="D83" s="73"/>
      <c r="E83" s="12"/>
      <c r="F83" s="71"/>
      <c r="G83" s="12"/>
      <c r="H83" s="72"/>
      <c r="I83" s="15"/>
      <c r="J83" s="15"/>
      <c r="K83" s="15"/>
      <c r="L83" s="15"/>
      <c r="M83" s="76"/>
      <c r="N83" s="92"/>
      <c r="O83" s="59">
        <v>2530</v>
      </c>
      <c r="P83" s="60">
        <f>Table224578910112345678910111213141516171819202122232425262728329303132333435363738394041[[#This Row],[PEMBULATAN]]*O83</f>
        <v>0</v>
      </c>
      <c r="Q83" s="124"/>
    </row>
    <row r="84" spans="1:17" ht="26.25" customHeight="1" x14ac:dyDescent="0.2">
      <c r="A84" s="13"/>
      <c r="B84" s="70"/>
      <c r="C84" s="68"/>
      <c r="D84" s="73"/>
      <c r="E84" s="12"/>
      <c r="F84" s="71"/>
      <c r="G84" s="12"/>
      <c r="H84" s="72"/>
      <c r="I84" s="15"/>
      <c r="J84" s="15"/>
      <c r="K84" s="15"/>
      <c r="L84" s="15"/>
      <c r="M84" s="76"/>
      <c r="N84" s="92"/>
      <c r="O84" s="59">
        <v>2530</v>
      </c>
      <c r="P84" s="60">
        <f>Table224578910112345678910111213141516171819202122232425262728329303132333435363738394041[[#This Row],[PEMBULATAN]]*O84</f>
        <v>0</v>
      </c>
      <c r="Q84" s="124"/>
    </row>
    <row r="85" spans="1:17" ht="26.25" customHeight="1" x14ac:dyDescent="0.2">
      <c r="A85" s="13"/>
      <c r="B85" s="70"/>
      <c r="C85" s="68"/>
      <c r="D85" s="73"/>
      <c r="E85" s="12"/>
      <c r="F85" s="71"/>
      <c r="G85" s="12"/>
      <c r="H85" s="72"/>
      <c r="I85" s="15"/>
      <c r="J85" s="15"/>
      <c r="K85" s="15"/>
      <c r="L85" s="15"/>
      <c r="M85" s="76"/>
      <c r="N85" s="92"/>
      <c r="O85" s="59">
        <v>2530</v>
      </c>
      <c r="P85" s="60">
        <f>Table224578910112345678910111213141516171819202122232425262728329303132333435363738394041[[#This Row],[PEMBULATAN]]*O85</f>
        <v>0</v>
      </c>
      <c r="Q85" s="124"/>
    </row>
    <row r="86" spans="1:17" ht="26.25" customHeight="1" x14ac:dyDescent="0.2">
      <c r="A86" s="13"/>
      <c r="B86" s="70"/>
      <c r="C86" s="68"/>
      <c r="D86" s="73"/>
      <c r="E86" s="12"/>
      <c r="F86" s="71"/>
      <c r="G86" s="12"/>
      <c r="H86" s="72"/>
      <c r="I86" s="15"/>
      <c r="J86" s="15"/>
      <c r="K86" s="15"/>
      <c r="L86" s="15"/>
      <c r="M86" s="76"/>
      <c r="N86" s="92"/>
      <c r="O86" s="59">
        <v>2530</v>
      </c>
      <c r="P86" s="60">
        <f>Table224578910112345678910111213141516171819202122232425262728329303132333435363738394041[[#This Row],[PEMBULATAN]]*O86</f>
        <v>0</v>
      </c>
      <c r="Q86" s="124"/>
    </row>
    <row r="87" spans="1:17" ht="26.25" customHeight="1" x14ac:dyDescent="0.2">
      <c r="A87" s="13"/>
      <c r="B87" s="70"/>
      <c r="C87" s="68"/>
      <c r="D87" s="73"/>
      <c r="E87" s="12"/>
      <c r="F87" s="71"/>
      <c r="G87" s="12"/>
      <c r="H87" s="72"/>
      <c r="I87" s="15"/>
      <c r="J87" s="15"/>
      <c r="K87" s="15"/>
      <c r="L87" s="15"/>
      <c r="M87" s="76"/>
      <c r="N87" s="92"/>
      <c r="O87" s="59">
        <v>2530</v>
      </c>
      <c r="P87" s="60">
        <f>Table224578910112345678910111213141516171819202122232425262728329303132333435363738394041[[#This Row],[PEMBULATAN]]*O87</f>
        <v>0</v>
      </c>
      <c r="Q87" s="124"/>
    </row>
    <row r="88" spans="1:17" ht="26.25" customHeight="1" x14ac:dyDescent="0.2">
      <c r="A88" s="13"/>
      <c r="B88" s="70"/>
      <c r="C88" s="68"/>
      <c r="D88" s="73"/>
      <c r="E88" s="12"/>
      <c r="F88" s="71"/>
      <c r="G88" s="12"/>
      <c r="H88" s="72"/>
      <c r="I88" s="15"/>
      <c r="J88" s="15"/>
      <c r="K88" s="15"/>
      <c r="L88" s="15"/>
      <c r="M88" s="76"/>
      <c r="N88" s="92"/>
      <c r="O88" s="59">
        <v>2530</v>
      </c>
      <c r="P88" s="60">
        <f>Table224578910112345678910111213141516171819202122232425262728329303132333435363738394041[[#This Row],[PEMBULATAN]]*O88</f>
        <v>0</v>
      </c>
      <c r="Q88" s="124"/>
    </row>
    <row r="89" spans="1:17" ht="26.25" customHeight="1" x14ac:dyDescent="0.2">
      <c r="A89" s="13"/>
      <c r="B89" s="70"/>
      <c r="C89" s="68"/>
      <c r="D89" s="73"/>
      <c r="E89" s="12"/>
      <c r="F89" s="71"/>
      <c r="G89" s="12"/>
      <c r="H89" s="72"/>
      <c r="I89" s="15"/>
      <c r="J89" s="15"/>
      <c r="K89" s="15"/>
      <c r="L89" s="15"/>
      <c r="M89" s="76"/>
      <c r="N89" s="92"/>
      <c r="O89" s="59">
        <v>2530</v>
      </c>
      <c r="P89" s="60">
        <f>Table224578910112345678910111213141516171819202122232425262728329303132333435363738394041[[#This Row],[PEMBULATAN]]*O89</f>
        <v>0</v>
      </c>
      <c r="Q89" s="124"/>
    </row>
    <row r="90" spans="1:17" ht="26.25" customHeight="1" x14ac:dyDescent="0.2">
      <c r="A90" s="13"/>
      <c r="B90" s="70"/>
      <c r="C90" s="68"/>
      <c r="D90" s="73"/>
      <c r="E90" s="12"/>
      <c r="F90" s="71"/>
      <c r="G90" s="12"/>
      <c r="H90" s="72"/>
      <c r="I90" s="15"/>
      <c r="J90" s="15"/>
      <c r="K90" s="15"/>
      <c r="L90" s="15"/>
      <c r="M90" s="76"/>
      <c r="N90" s="92"/>
      <c r="O90" s="59">
        <v>2530</v>
      </c>
      <c r="P90" s="60">
        <f>Table224578910112345678910111213141516171819202122232425262728329303132333435363738394041[[#This Row],[PEMBULATAN]]*O90</f>
        <v>0</v>
      </c>
      <c r="Q90" s="124"/>
    </row>
    <row r="91" spans="1:17" ht="26.25" customHeight="1" x14ac:dyDescent="0.2">
      <c r="A91" s="13"/>
      <c r="B91" s="70"/>
      <c r="C91" s="68"/>
      <c r="D91" s="73"/>
      <c r="E91" s="12"/>
      <c r="F91" s="71"/>
      <c r="G91" s="12"/>
      <c r="H91" s="72"/>
      <c r="I91" s="15"/>
      <c r="J91" s="15"/>
      <c r="K91" s="15"/>
      <c r="L91" s="15"/>
      <c r="M91" s="76"/>
      <c r="N91" s="92"/>
      <c r="O91" s="59">
        <v>2530</v>
      </c>
      <c r="P91" s="60">
        <f>Table224578910112345678910111213141516171819202122232425262728329303132333435363738394041[[#This Row],[PEMBULATAN]]*O91</f>
        <v>0</v>
      </c>
      <c r="Q91" s="124"/>
    </row>
    <row r="92" spans="1:17" ht="26.25" customHeight="1" x14ac:dyDescent="0.2">
      <c r="A92" s="13"/>
      <c r="B92" s="70"/>
      <c r="C92" s="68"/>
      <c r="D92" s="73"/>
      <c r="E92" s="12"/>
      <c r="F92" s="71"/>
      <c r="G92" s="12"/>
      <c r="H92" s="72"/>
      <c r="I92" s="15"/>
      <c r="J92" s="15"/>
      <c r="K92" s="15"/>
      <c r="L92" s="15"/>
      <c r="M92" s="76"/>
      <c r="N92" s="92"/>
      <c r="O92" s="59">
        <v>2530</v>
      </c>
      <c r="P92" s="60">
        <f>Table224578910112345678910111213141516171819202122232425262728329303132333435363738394041[[#This Row],[PEMBULATAN]]*O92</f>
        <v>0</v>
      </c>
      <c r="Q92" s="124"/>
    </row>
    <row r="93" spans="1:17" ht="26.25" customHeight="1" x14ac:dyDescent="0.2">
      <c r="A93" s="13"/>
      <c r="B93" s="70"/>
      <c r="C93" s="68"/>
      <c r="D93" s="73"/>
      <c r="E93" s="12"/>
      <c r="F93" s="71"/>
      <c r="G93" s="12"/>
      <c r="H93" s="72"/>
      <c r="I93" s="15"/>
      <c r="J93" s="15"/>
      <c r="K93" s="15"/>
      <c r="L93" s="15"/>
      <c r="M93" s="76"/>
      <c r="N93" s="92"/>
      <c r="O93" s="59">
        <v>2530</v>
      </c>
      <c r="P93" s="60">
        <f>Table224578910112345678910111213141516171819202122232425262728329303132333435363738394041[[#This Row],[PEMBULATAN]]*O93</f>
        <v>0</v>
      </c>
      <c r="Q93" s="124"/>
    </row>
    <row r="94" spans="1:17" ht="26.25" customHeight="1" x14ac:dyDescent="0.2">
      <c r="A94" s="13"/>
      <c r="B94" s="70"/>
      <c r="C94" s="68"/>
      <c r="D94" s="73"/>
      <c r="E94" s="12"/>
      <c r="F94" s="71"/>
      <c r="G94" s="12"/>
      <c r="H94" s="72"/>
      <c r="I94" s="15"/>
      <c r="J94" s="15"/>
      <c r="K94" s="15"/>
      <c r="L94" s="15"/>
      <c r="M94" s="76"/>
      <c r="N94" s="92"/>
      <c r="O94" s="59">
        <v>2530</v>
      </c>
      <c r="P94" s="60">
        <f>Table224578910112345678910111213141516171819202122232425262728329303132333435363738394041[[#This Row],[PEMBULATAN]]*O94</f>
        <v>0</v>
      </c>
      <c r="Q94" s="124"/>
    </row>
    <row r="95" spans="1:17" ht="26.25" customHeight="1" x14ac:dyDescent="0.2">
      <c r="A95" s="13"/>
      <c r="B95" s="70"/>
      <c r="C95" s="68"/>
      <c r="D95" s="73"/>
      <c r="E95" s="12"/>
      <c r="F95" s="71"/>
      <c r="G95" s="12"/>
      <c r="H95" s="72"/>
      <c r="I95" s="15"/>
      <c r="J95" s="15"/>
      <c r="K95" s="15"/>
      <c r="L95" s="15"/>
      <c r="M95" s="76"/>
      <c r="N95" s="92"/>
      <c r="O95" s="59">
        <v>2530</v>
      </c>
      <c r="P95" s="60">
        <f>Table224578910112345678910111213141516171819202122232425262728329303132333435363738394041[[#This Row],[PEMBULATAN]]*O95</f>
        <v>0</v>
      </c>
      <c r="Q95" s="124"/>
    </row>
    <row r="96" spans="1:17" ht="26.25" customHeight="1" x14ac:dyDescent="0.2">
      <c r="A96" s="13"/>
      <c r="B96" s="70"/>
      <c r="C96" s="68"/>
      <c r="D96" s="73"/>
      <c r="E96" s="12"/>
      <c r="F96" s="71"/>
      <c r="G96" s="12"/>
      <c r="H96" s="72"/>
      <c r="I96" s="15"/>
      <c r="J96" s="15"/>
      <c r="K96" s="15"/>
      <c r="L96" s="15"/>
      <c r="M96" s="76"/>
      <c r="N96" s="92"/>
      <c r="O96" s="59">
        <v>2530</v>
      </c>
      <c r="P96" s="60">
        <f>Table224578910112345678910111213141516171819202122232425262728329303132333435363738394041[[#This Row],[PEMBULATAN]]*O96</f>
        <v>0</v>
      </c>
      <c r="Q96" s="124"/>
    </row>
    <row r="97" spans="1:17" ht="26.25" customHeight="1" x14ac:dyDescent="0.2">
      <c r="A97" s="13"/>
      <c r="B97" s="70"/>
      <c r="C97" s="68"/>
      <c r="D97" s="73"/>
      <c r="E97" s="12"/>
      <c r="F97" s="71"/>
      <c r="G97" s="12"/>
      <c r="H97" s="72"/>
      <c r="I97" s="15"/>
      <c r="J97" s="15"/>
      <c r="K97" s="15"/>
      <c r="L97" s="15"/>
      <c r="M97" s="76"/>
      <c r="N97" s="92"/>
      <c r="O97" s="59">
        <v>2530</v>
      </c>
      <c r="P97" s="60">
        <f>Table224578910112345678910111213141516171819202122232425262728329303132333435363738394041[[#This Row],[PEMBULATAN]]*O97</f>
        <v>0</v>
      </c>
      <c r="Q97" s="124"/>
    </row>
    <row r="98" spans="1:17" ht="26.25" customHeight="1" x14ac:dyDescent="0.2">
      <c r="A98" s="13"/>
      <c r="B98" s="70"/>
      <c r="C98" s="68"/>
      <c r="D98" s="73"/>
      <c r="E98" s="12"/>
      <c r="F98" s="71"/>
      <c r="G98" s="12"/>
      <c r="H98" s="72"/>
      <c r="I98" s="15"/>
      <c r="J98" s="15"/>
      <c r="K98" s="15"/>
      <c r="L98" s="15"/>
      <c r="M98" s="76"/>
      <c r="N98" s="92"/>
      <c r="O98" s="59">
        <v>2530</v>
      </c>
      <c r="P98" s="60">
        <f>Table224578910112345678910111213141516171819202122232425262728329303132333435363738394041[[#This Row],[PEMBULATAN]]*O98</f>
        <v>0</v>
      </c>
      <c r="Q98" s="124"/>
    </row>
    <row r="99" spans="1:17" ht="26.25" customHeight="1" x14ac:dyDescent="0.2">
      <c r="A99" s="13"/>
      <c r="B99" s="70"/>
      <c r="C99" s="68"/>
      <c r="D99" s="73"/>
      <c r="E99" s="12"/>
      <c r="F99" s="71"/>
      <c r="G99" s="12"/>
      <c r="H99" s="72"/>
      <c r="I99" s="15"/>
      <c r="J99" s="15"/>
      <c r="K99" s="15"/>
      <c r="L99" s="15"/>
      <c r="M99" s="76"/>
      <c r="N99" s="92"/>
      <c r="O99" s="59">
        <v>2530</v>
      </c>
      <c r="P99" s="60">
        <f>Table224578910112345678910111213141516171819202122232425262728329303132333435363738394041[[#This Row],[PEMBULATAN]]*O99</f>
        <v>0</v>
      </c>
      <c r="Q99" s="124"/>
    </row>
    <row r="100" spans="1:17" ht="26.25" customHeight="1" x14ac:dyDescent="0.2">
      <c r="A100" s="13"/>
      <c r="B100" s="70"/>
      <c r="C100" s="68"/>
      <c r="D100" s="73"/>
      <c r="E100" s="12"/>
      <c r="F100" s="71"/>
      <c r="G100" s="12"/>
      <c r="H100" s="72"/>
      <c r="I100" s="15"/>
      <c r="J100" s="15"/>
      <c r="K100" s="15"/>
      <c r="L100" s="15"/>
      <c r="M100" s="76"/>
      <c r="N100" s="92"/>
      <c r="O100" s="59">
        <v>2530</v>
      </c>
      <c r="P100" s="60">
        <f>Table224578910112345678910111213141516171819202122232425262728329303132333435363738394041[[#This Row],[PEMBULATAN]]*O100</f>
        <v>0</v>
      </c>
      <c r="Q100" s="124"/>
    </row>
    <row r="101" spans="1:17" ht="26.25" customHeight="1" x14ac:dyDescent="0.2">
      <c r="A101" s="13"/>
      <c r="B101" s="70"/>
      <c r="C101" s="68"/>
      <c r="D101" s="73"/>
      <c r="E101" s="12"/>
      <c r="F101" s="71"/>
      <c r="G101" s="12"/>
      <c r="H101" s="72"/>
      <c r="I101" s="15"/>
      <c r="J101" s="15"/>
      <c r="K101" s="15"/>
      <c r="L101" s="15"/>
      <c r="M101" s="76"/>
      <c r="N101" s="92"/>
      <c r="O101" s="59">
        <v>2530</v>
      </c>
      <c r="P101" s="60">
        <f>Table224578910112345678910111213141516171819202122232425262728329303132333435363738394041[[#This Row],[PEMBULATAN]]*O101</f>
        <v>0</v>
      </c>
      <c r="Q101" s="124"/>
    </row>
    <row r="102" spans="1:17" ht="26.25" customHeight="1" x14ac:dyDescent="0.2">
      <c r="A102" s="13"/>
      <c r="B102" s="70"/>
      <c r="C102" s="68"/>
      <c r="D102" s="73"/>
      <c r="E102" s="12"/>
      <c r="F102" s="71"/>
      <c r="G102" s="12"/>
      <c r="H102" s="72"/>
      <c r="I102" s="15"/>
      <c r="J102" s="15"/>
      <c r="K102" s="15"/>
      <c r="L102" s="15"/>
      <c r="M102" s="76"/>
      <c r="N102" s="92"/>
      <c r="O102" s="59">
        <v>2530</v>
      </c>
      <c r="P102" s="60">
        <f>Table224578910112345678910111213141516171819202122232425262728329303132333435363738394041[[#This Row],[PEMBULATAN]]*O102</f>
        <v>0</v>
      </c>
      <c r="Q102" s="124"/>
    </row>
    <row r="103" spans="1:17" ht="26.25" customHeight="1" x14ac:dyDescent="0.2">
      <c r="A103" s="13"/>
      <c r="B103" s="70"/>
      <c r="C103" s="68"/>
      <c r="D103" s="73"/>
      <c r="E103" s="12"/>
      <c r="F103" s="71"/>
      <c r="G103" s="12"/>
      <c r="H103" s="72"/>
      <c r="I103" s="15"/>
      <c r="J103" s="15"/>
      <c r="K103" s="15"/>
      <c r="L103" s="15"/>
      <c r="M103" s="76"/>
      <c r="N103" s="92"/>
      <c r="O103" s="59">
        <v>2530</v>
      </c>
      <c r="P103" s="60">
        <f>Table224578910112345678910111213141516171819202122232425262728329303132333435363738394041[[#This Row],[PEMBULATAN]]*O103</f>
        <v>0</v>
      </c>
      <c r="Q103" s="124"/>
    </row>
    <row r="104" spans="1:17" ht="26.25" customHeight="1" x14ac:dyDescent="0.2">
      <c r="A104" s="13"/>
      <c r="B104" s="70"/>
      <c r="C104" s="68"/>
      <c r="D104" s="73"/>
      <c r="E104" s="12"/>
      <c r="F104" s="71"/>
      <c r="G104" s="12"/>
      <c r="H104" s="72"/>
      <c r="I104" s="15"/>
      <c r="J104" s="15"/>
      <c r="K104" s="15"/>
      <c r="L104" s="15"/>
      <c r="M104" s="76"/>
      <c r="N104" s="92"/>
      <c r="O104" s="59">
        <v>2530</v>
      </c>
      <c r="P104" s="60">
        <f>Table224578910112345678910111213141516171819202122232425262728329303132333435363738394041[[#This Row],[PEMBULATAN]]*O104</f>
        <v>0</v>
      </c>
      <c r="Q104" s="124"/>
    </row>
    <row r="105" spans="1:17" ht="26.25" customHeight="1" x14ac:dyDescent="0.2">
      <c r="A105" s="13"/>
      <c r="B105" s="70"/>
      <c r="C105" s="68"/>
      <c r="D105" s="73"/>
      <c r="E105" s="12"/>
      <c r="F105" s="71"/>
      <c r="G105" s="12"/>
      <c r="H105" s="72"/>
      <c r="I105" s="15"/>
      <c r="J105" s="15"/>
      <c r="K105" s="15"/>
      <c r="L105" s="15"/>
      <c r="M105" s="76"/>
      <c r="N105" s="92"/>
      <c r="O105" s="59">
        <v>2530</v>
      </c>
      <c r="P105" s="60">
        <f>Table224578910112345678910111213141516171819202122232425262728329303132333435363738394041[[#This Row],[PEMBULATAN]]*O105</f>
        <v>0</v>
      </c>
      <c r="Q105" s="124"/>
    </row>
    <row r="106" spans="1:17" ht="26.25" customHeight="1" x14ac:dyDescent="0.2">
      <c r="A106" s="13"/>
      <c r="B106" s="70"/>
      <c r="C106" s="68"/>
      <c r="D106" s="73"/>
      <c r="E106" s="12"/>
      <c r="F106" s="71"/>
      <c r="G106" s="12"/>
      <c r="H106" s="72"/>
      <c r="I106" s="15"/>
      <c r="J106" s="15"/>
      <c r="K106" s="15"/>
      <c r="L106" s="15"/>
      <c r="M106" s="76"/>
      <c r="N106" s="92"/>
      <c r="O106" s="59">
        <v>2530</v>
      </c>
      <c r="P106" s="60">
        <f>Table224578910112345678910111213141516171819202122232425262728329303132333435363738394041[[#This Row],[PEMBULATAN]]*O106</f>
        <v>0</v>
      </c>
      <c r="Q106" s="124"/>
    </row>
    <row r="107" spans="1:17" ht="26.25" customHeight="1" x14ac:dyDescent="0.2">
      <c r="A107" s="13"/>
      <c r="B107" s="70"/>
      <c r="C107" s="68"/>
      <c r="D107" s="73"/>
      <c r="E107" s="12"/>
      <c r="F107" s="71"/>
      <c r="G107" s="12"/>
      <c r="H107" s="72"/>
      <c r="I107" s="15"/>
      <c r="J107" s="15"/>
      <c r="K107" s="15"/>
      <c r="L107" s="15"/>
      <c r="M107" s="76"/>
      <c r="N107" s="92"/>
      <c r="O107" s="59">
        <v>2530</v>
      </c>
      <c r="P107" s="60">
        <f>Table224578910112345678910111213141516171819202122232425262728329303132333435363738394041[[#This Row],[PEMBULATAN]]*O107</f>
        <v>0</v>
      </c>
      <c r="Q107" s="124"/>
    </row>
    <row r="108" spans="1:17" ht="26.25" customHeight="1" x14ac:dyDescent="0.2">
      <c r="A108" s="13"/>
      <c r="B108" s="70"/>
      <c r="C108" s="68"/>
      <c r="D108" s="73"/>
      <c r="E108" s="12"/>
      <c r="F108" s="71"/>
      <c r="G108" s="12"/>
      <c r="H108" s="72"/>
      <c r="I108" s="15"/>
      <c r="J108" s="15"/>
      <c r="K108" s="15"/>
      <c r="L108" s="15"/>
      <c r="M108" s="76"/>
      <c r="N108" s="92"/>
      <c r="O108" s="59">
        <v>2530</v>
      </c>
      <c r="P108" s="60">
        <f>Table224578910112345678910111213141516171819202122232425262728329303132333435363738394041[[#This Row],[PEMBULATAN]]*O108</f>
        <v>0</v>
      </c>
      <c r="Q108" s="124"/>
    </row>
    <row r="109" spans="1:17" ht="26.25" customHeight="1" x14ac:dyDescent="0.2">
      <c r="A109" s="13"/>
      <c r="B109" s="70"/>
      <c r="C109" s="68"/>
      <c r="D109" s="73"/>
      <c r="E109" s="12"/>
      <c r="F109" s="71"/>
      <c r="G109" s="12"/>
      <c r="H109" s="72"/>
      <c r="I109" s="15"/>
      <c r="J109" s="15"/>
      <c r="K109" s="15"/>
      <c r="L109" s="15"/>
      <c r="M109" s="76"/>
      <c r="N109" s="92"/>
      <c r="O109" s="59">
        <v>2530</v>
      </c>
      <c r="P109" s="60">
        <f>Table224578910112345678910111213141516171819202122232425262728329303132333435363738394041[[#This Row],[PEMBULATAN]]*O109</f>
        <v>0</v>
      </c>
      <c r="Q109" s="124"/>
    </row>
    <row r="110" spans="1:17" ht="26.25" customHeight="1" x14ac:dyDescent="0.2">
      <c r="A110" s="13"/>
      <c r="B110" s="70"/>
      <c r="C110" s="68"/>
      <c r="D110" s="73"/>
      <c r="E110" s="12"/>
      <c r="F110" s="71"/>
      <c r="G110" s="12"/>
      <c r="H110" s="72"/>
      <c r="I110" s="15"/>
      <c r="J110" s="15"/>
      <c r="K110" s="15"/>
      <c r="L110" s="15"/>
      <c r="M110" s="76"/>
      <c r="N110" s="92"/>
      <c r="O110" s="59">
        <v>2530</v>
      </c>
      <c r="P110" s="60">
        <f>Table224578910112345678910111213141516171819202122232425262728329303132333435363738394041[[#This Row],[PEMBULATAN]]*O110</f>
        <v>0</v>
      </c>
      <c r="Q110" s="124"/>
    </row>
    <row r="111" spans="1:17" ht="26.25" customHeight="1" x14ac:dyDescent="0.2">
      <c r="A111" s="13"/>
      <c r="B111" s="70"/>
      <c r="C111" s="68"/>
      <c r="D111" s="73"/>
      <c r="E111" s="12"/>
      <c r="F111" s="71"/>
      <c r="G111" s="12"/>
      <c r="H111" s="72"/>
      <c r="I111" s="15"/>
      <c r="J111" s="15"/>
      <c r="K111" s="15"/>
      <c r="L111" s="15"/>
      <c r="M111" s="76"/>
      <c r="N111" s="92"/>
      <c r="O111" s="59">
        <v>2530</v>
      </c>
      <c r="P111" s="60">
        <f>Table224578910112345678910111213141516171819202122232425262728329303132333435363738394041[[#This Row],[PEMBULATAN]]*O111</f>
        <v>0</v>
      </c>
      <c r="Q111" s="124"/>
    </row>
    <row r="112" spans="1:17" ht="26.25" customHeight="1" x14ac:dyDescent="0.2">
      <c r="A112" s="13"/>
      <c r="B112" s="70"/>
      <c r="C112" s="68"/>
      <c r="D112" s="73"/>
      <c r="E112" s="12"/>
      <c r="F112" s="71"/>
      <c r="G112" s="12"/>
      <c r="H112" s="72"/>
      <c r="I112" s="15"/>
      <c r="J112" s="15"/>
      <c r="K112" s="15"/>
      <c r="L112" s="15"/>
      <c r="M112" s="76"/>
      <c r="N112" s="92"/>
      <c r="O112" s="59">
        <v>2530</v>
      </c>
      <c r="P112" s="60">
        <f>Table224578910112345678910111213141516171819202122232425262728329303132333435363738394041[[#This Row],[PEMBULATAN]]*O112</f>
        <v>0</v>
      </c>
      <c r="Q112" s="124"/>
    </row>
    <row r="113" spans="1:17" ht="26.25" customHeight="1" x14ac:dyDescent="0.2">
      <c r="A113" s="13"/>
      <c r="B113" s="70"/>
      <c r="C113" s="68"/>
      <c r="D113" s="73"/>
      <c r="E113" s="12"/>
      <c r="F113" s="71"/>
      <c r="G113" s="12"/>
      <c r="H113" s="72"/>
      <c r="I113" s="15"/>
      <c r="J113" s="15"/>
      <c r="K113" s="15"/>
      <c r="L113" s="15"/>
      <c r="M113" s="76"/>
      <c r="N113" s="92"/>
      <c r="O113" s="59">
        <v>2530</v>
      </c>
      <c r="P113" s="60">
        <f>Table224578910112345678910111213141516171819202122232425262728329303132333435363738394041[[#This Row],[PEMBULATAN]]*O113</f>
        <v>0</v>
      </c>
      <c r="Q113" s="124"/>
    </row>
    <row r="114" spans="1:17" ht="26.25" customHeight="1" x14ac:dyDescent="0.2">
      <c r="A114" s="13"/>
      <c r="B114" s="70"/>
      <c r="C114" s="68"/>
      <c r="D114" s="73"/>
      <c r="E114" s="12"/>
      <c r="F114" s="71"/>
      <c r="G114" s="12"/>
      <c r="H114" s="72"/>
      <c r="I114" s="15"/>
      <c r="J114" s="15"/>
      <c r="K114" s="15"/>
      <c r="L114" s="15"/>
      <c r="M114" s="76"/>
      <c r="N114" s="92"/>
      <c r="O114" s="59">
        <v>2530</v>
      </c>
      <c r="P114" s="60">
        <f>Table224578910112345678910111213141516171819202122232425262728329303132333435363738394041[[#This Row],[PEMBULATAN]]*O114</f>
        <v>0</v>
      </c>
      <c r="Q114" s="124"/>
    </row>
    <row r="115" spans="1:17" ht="26.25" customHeight="1" x14ac:dyDescent="0.2">
      <c r="A115" s="13"/>
      <c r="B115" s="70"/>
      <c r="C115" s="68"/>
      <c r="D115" s="73"/>
      <c r="E115" s="12"/>
      <c r="F115" s="71"/>
      <c r="G115" s="12"/>
      <c r="H115" s="72"/>
      <c r="I115" s="15"/>
      <c r="J115" s="15"/>
      <c r="K115" s="15"/>
      <c r="L115" s="15"/>
      <c r="M115" s="76"/>
      <c r="N115" s="92"/>
      <c r="O115" s="59">
        <v>2530</v>
      </c>
      <c r="P115" s="60">
        <f>Table224578910112345678910111213141516171819202122232425262728329303132333435363738394041[[#This Row],[PEMBULATAN]]*O115</f>
        <v>0</v>
      </c>
      <c r="Q115" s="124"/>
    </row>
    <row r="116" spans="1:17" ht="26.25" customHeight="1" x14ac:dyDescent="0.2">
      <c r="A116" s="13"/>
      <c r="B116" s="70"/>
      <c r="C116" s="68"/>
      <c r="D116" s="73"/>
      <c r="E116" s="12"/>
      <c r="F116" s="71"/>
      <c r="G116" s="12"/>
      <c r="H116" s="72"/>
      <c r="I116" s="15"/>
      <c r="J116" s="15"/>
      <c r="K116" s="15"/>
      <c r="L116" s="15"/>
      <c r="M116" s="76"/>
      <c r="N116" s="92"/>
      <c r="O116" s="59">
        <v>2530</v>
      </c>
      <c r="P116" s="60">
        <f>Table224578910112345678910111213141516171819202122232425262728329303132333435363738394041[[#This Row],[PEMBULATAN]]*O116</f>
        <v>0</v>
      </c>
      <c r="Q116" s="124"/>
    </row>
    <row r="117" spans="1:17" ht="26.25" customHeight="1" x14ac:dyDescent="0.2">
      <c r="A117" s="13"/>
      <c r="B117" s="70"/>
      <c r="C117" s="68"/>
      <c r="D117" s="73"/>
      <c r="E117" s="12"/>
      <c r="F117" s="71"/>
      <c r="G117" s="12"/>
      <c r="H117" s="72"/>
      <c r="I117" s="15"/>
      <c r="J117" s="15"/>
      <c r="K117" s="15"/>
      <c r="L117" s="15"/>
      <c r="M117" s="76"/>
      <c r="N117" s="92"/>
      <c r="O117" s="59">
        <v>2530</v>
      </c>
      <c r="P117" s="60">
        <f>Table224578910112345678910111213141516171819202122232425262728329303132333435363738394041[[#This Row],[PEMBULATAN]]*O117</f>
        <v>0</v>
      </c>
      <c r="Q117" s="124"/>
    </row>
    <row r="118" spans="1:17" ht="26.25" customHeight="1" x14ac:dyDescent="0.2">
      <c r="A118" s="13"/>
      <c r="B118" s="70"/>
      <c r="C118" s="68"/>
      <c r="D118" s="73"/>
      <c r="E118" s="12"/>
      <c r="F118" s="71"/>
      <c r="G118" s="12"/>
      <c r="H118" s="72"/>
      <c r="I118" s="15"/>
      <c r="J118" s="15"/>
      <c r="K118" s="15"/>
      <c r="L118" s="15"/>
      <c r="M118" s="76"/>
      <c r="N118" s="92"/>
      <c r="O118" s="59">
        <v>2530</v>
      </c>
      <c r="P118" s="60">
        <f>Table224578910112345678910111213141516171819202122232425262728329303132333435363738394041[[#This Row],[PEMBULATAN]]*O118</f>
        <v>0</v>
      </c>
      <c r="Q118" s="124"/>
    </row>
    <row r="119" spans="1:17" ht="26.25" customHeight="1" x14ac:dyDescent="0.2">
      <c r="A119" s="13"/>
      <c r="B119" s="70"/>
      <c r="C119" s="68"/>
      <c r="D119" s="73"/>
      <c r="E119" s="12"/>
      <c r="F119" s="71"/>
      <c r="G119" s="12"/>
      <c r="H119" s="72"/>
      <c r="I119" s="15"/>
      <c r="J119" s="15"/>
      <c r="K119" s="15"/>
      <c r="L119" s="15"/>
      <c r="M119" s="76"/>
      <c r="N119" s="92"/>
      <c r="O119" s="59">
        <v>2530</v>
      </c>
      <c r="P119" s="60">
        <f>Table224578910112345678910111213141516171819202122232425262728329303132333435363738394041[[#This Row],[PEMBULATAN]]*O119</f>
        <v>0</v>
      </c>
      <c r="Q119" s="124"/>
    </row>
    <row r="120" spans="1:17" ht="26.25" customHeight="1" x14ac:dyDescent="0.2">
      <c r="A120" s="13"/>
      <c r="B120" s="70"/>
      <c r="C120" s="68"/>
      <c r="D120" s="73"/>
      <c r="E120" s="12"/>
      <c r="F120" s="71"/>
      <c r="G120" s="12"/>
      <c r="H120" s="72"/>
      <c r="I120" s="15"/>
      <c r="J120" s="15"/>
      <c r="K120" s="15"/>
      <c r="L120" s="15"/>
      <c r="M120" s="76"/>
      <c r="N120" s="92"/>
      <c r="O120" s="59">
        <v>2530</v>
      </c>
      <c r="P120" s="60">
        <f>Table224578910112345678910111213141516171819202122232425262728329303132333435363738394041[[#This Row],[PEMBULATAN]]*O120</f>
        <v>0</v>
      </c>
      <c r="Q120" s="124"/>
    </row>
    <row r="121" spans="1:17" ht="26.25" customHeight="1" x14ac:dyDescent="0.2">
      <c r="A121" s="13"/>
      <c r="B121" s="70"/>
      <c r="C121" s="68"/>
      <c r="D121" s="73"/>
      <c r="E121" s="12"/>
      <c r="F121" s="71"/>
      <c r="G121" s="12"/>
      <c r="H121" s="72"/>
      <c r="I121" s="15"/>
      <c r="J121" s="15"/>
      <c r="K121" s="15"/>
      <c r="L121" s="15"/>
      <c r="M121" s="76"/>
      <c r="N121" s="92"/>
      <c r="O121" s="59">
        <v>2530</v>
      </c>
      <c r="P121" s="60">
        <f>Table224578910112345678910111213141516171819202122232425262728329303132333435363738394041[[#This Row],[PEMBULATAN]]*O121</f>
        <v>0</v>
      </c>
      <c r="Q121" s="124"/>
    </row>
    <row r="122" spans="1:17" ht="26.25" customHeight="1" x14ac:dyDescent="0.2">
      <c r="A122" s="13"/>
      <c r="B122" s="70"/>
      <c r="C122" s="68"/>
      <c r="D122" s="73"/>
      <c r="E122" s="12"/>
      <c r="F122" s="71"/>
      <c r="G122" s="12"/>
      <c r="H122" s="72"/>
      <c r="I122" s="15"/>
      <c r="J122" s="15"/>
      <c r="K122" s="15"/>
      <c r="L122" s="15"/>
      <c r="M122" s="76"/>
      <c r="N122" s="92"/>
      <c r="O122" s="59">
        <v>2530</v>
      </c>
      <c r="P122" s="60">
        <f>Table224578910112345678910111213141516171819202122232425262728329303132333435363738394041[[#This Row],[PEMBULATAN]]*O122</f>
        <v>0</v>
      </c>
      <c r="Q122" s="124"/>
    </row>
    <row r="123" spans="1:17" ht="26.25" customHeight="1" x14ac:dyDescent="0.2">
      <c r="A123" s="13"/>
      <c r="B123" s="70"/>
      <c r="C123" s="68"/>
      <c r="D123" s="73"/>
      <c r="E123" s="12"/>
      <c r="F123" s="71"/>
      <c r="G123" s="12"/>
      <c r="H123" s="72"/>
      <c r="I123" s="15"/>
      <c r="J123" s="15"/>
      <c r="K123" s="15"/>
      <c r="L123" s="15"/>
      <c r="M123" s="76"/>
      <c r="N123" s="92"/>
      <c r="O123" s="59">
        <v>2530</v>
      </c>
      <c r="P123" s="60">
        <f>Table224578910112345678910111213141516171819202122232425262728329303132333435363738394041[[#This Row],[PEMBULATAN]]*O123</f>
        <v>0</v>
      </c>
      <c r="Q123" s="124"/>
    </row>
    <row r="124" spans="1:17" ht="26.25" customHeight="1" x14ac:dyDescent="0.2">
      <c r="A124" s="13"/>
      <c r="B124" s="70"/>
      <c r="C124" s="68"/>
      <c r="D124" s="73"/>
      <c r="E124" s="12"/>
      <c r="F124" s="71"/>
      <c r="G124" s="12"/>
      <c r="H124" s="72"/>
      <c r="I124" s="15"/>
      <c r="J124" s="15"/>
      <c r="K124" s="15"/>
      <c r="L124" s="15"/>
      <c r="M124" s="76"/>
      <c r="N124" s="92"/>
      <c r="O124" s="59">
        <v>2530</v>
      </c>
      <c r="P124" s="60">
        <f>Table224578910112345678910111213141516171819202122232425262728329303132333435363738394041[[#This Row],[PEMBULATAN]]*O124</f>
        <v>0</v>
      </c>
      <c r="Q124" s="124"/>
    </row>
    <row r="125" spans="1:17" ht="26.25" customHeight="1" x14ac:dyDescent="0.2">
      <c r="A125" s="13"/>
      <c r="B125" s="70"/>
      <c r="C125" s="68"/>
      <c r="D125" s="73"/>
      <c r="E125" s="12"/>
      <c r="F125" s="71"/>
      <c r="G125" s="12"/>
      <c r="H125" s="72"/>
      <c r="I125" s="15"/>
      <c r="J125" s="15"/>
      <c r="K125" s="15"/>
      <c r="L125" s="15"/>
      <c r="M125" s="76"/>
      <c r="N125" s="92"/>
      <c r="O125" s="59">
        <v>2530</v>
      </c>
      <c r="P125" s="60">
        <f>Table224578910112345678910111213141516171819202122232425262728329303132333435363738394041[[#This Row],[PEMBULATAN]]*O125</f>
        <v>0</v>
      </c>
      <c r="Q125" s="124"/>
    </row>
    <row r="126" spans="1:17" ht="26.25" customHeight="1" x14ac:dyDescent="0.2">
      <c r="A126" s="13"/>
      <c r="B126" s="70"/>
      <c r="C126" s="68"/>
      <c r="D126" s="73"/>
      <c r="E126" s="12"/>
      <c r="F126" s="71"/>
      <c r="G126" s="12"/>
      <c r="H126" s="72"/>
      <c r="I126" s="15"/>
      <c r="J126" s="15"/>
      <c r="K126" s="15"/>
      <c r="L126" s="15"/>
      <c r="M126" s="76"/>
      <c r="N126" s="92"/>
      <c r="O126" s="59">
        <v>2530</v>
      </c>
      <c r="P126" s="60">
        <f>Table224578910112345678910111213141516171819202122232425262728329303132333435363738394041[[#This Row],[PEMBULATAN]]*O126</f>
        <v>0</v>
      </c>
      <c r="Q126" s="124"/>
    </row>
    <row r="127" spans="1:17" ht="26.25" customHeight="1" x14ac:dyDescent="0.2">
      <c r="A127" s="13"/>
      <c r="B127" s="70"/>
      <c r="C127" s="68"/>
      <c r="D127" s="73"/>
      <c r="E127" s="12"/>
      <c r="F127" s="71"/>
      <c r="G127" s="12"/>
      <c r="H127" s="72"/>
      <c r="I127" s="15"/>
      <c r="J127" s="15"/>
      <c r="K127" s="15"/>
      <c r="L127" s="15"/>
      <c r="M127" s="76"/>
      <c r="N127" s="92"/>
      <c r="O127" s="59">
        <v>2530</v>
      </c>
      <c r="P127" s="60">
        <f>Table224578910112345678910111213141516171819202122232425262728329303132333435363738394041[[#This Row],[PEMBULATAN]]*O127</f>
        <v>0</v>
      </c>
      <c r="Q127" s="124"/>
    </row>
    <row r="128" spans="1:17" ht="26.25" customHeight="1" x14ac:dyDescent="0.2">
      <c r="A128" s="13"/>
      <c r="B128" s="70"/>
      <c r="C128" s="68"/>
      <c r="D128" s="73"/>
      <c r="E128" s="12"/>
      <c r="F128" s="71"/>
      <c r="G128" s="12"/>
      <c r="H128" s="72"/>
      <c r="I128" s="15"/>
      <c r="J128" s="15"/>
      <c r="K128" s="15"/>
      <c r="L128" s="15"/>
      <c r="M128" s="76"/>
      <c r="N128" s="92"/>
      <c r="O128" s="59">
        <v>2530</v>
      </c>
      <c r="P128" s="60">
        <f>Table224578910112345678910111213141516171819202122232425262728329303132333435363738394041[[#This Row],[PEMBULATAN]]*O128</f>
        <v>0</v>
      </c>
      <c r="Q128" s="124"/>
    </row>
    <row r="129" spans="1:17" ht="26.25" customHeight="1" x14ac:dyDescent="0.2">
      <c r="A129" s="13"/>
      <c r="B129" s="70"/>
      <c r="C129" s="68"/>
      <c r="D129" s="73"/>
      <c r="E129" s="12"/>
      <c r="F129" s="71"/>
      <c r="G129" s="12"/>
      <c r="H129" s="72"/>
      <c r="I129" s="15"/>
      <c r="J129" s="15"/>
      <c r="K129" s="15"/>
      <c r="L129" s="15"/>
      <c r="M129" s="76"/>
      <c r="N129" s="92"/>
      <c r="O129" s="59">
        <v>2530</v>
      </c>
      <c r="P129" s="60">
        <f>Table224578910112345678910111213141516171819202122232425262728329303132333435363738394041[[#This Row],[PEMBULATAN]]*O129</f>
        <v>0</v>
      </c>
      <c r="Q129" s="124"/>
    </row>
    <row r="130" spans="1:17" ht="26.25" customHeight="1" x14ac:dyDescent="0.2">
      <c r="A130" s="13"/>
      <c r="B130" s="70"/>
      <c r="C130" s="68"/>
      <c r="D130" s="73"/>
      <c r="E130" s="12"/>
      <c r="F130" s="71"/>
      <c r="G130" s="12"/>
      <c r="H130" s="72"/>
      <c r="I130" s="15"/>
      <c r="J130" s="15"/>
      <c r="K130" s="15"/>
      <c r="L130" s="15"/>
      <c r="M130" s="76"/>
      <c r="N130" s="92"/>
      <c r="O130" s="59">
        <v>2530</v>
      </c>
      <c r="P130" s="60">
        <f>Table224578910112345678910111213141516171819202122232425262728329303132333435363738394041[[#This Row],[PEMBULATAN]]*O130</f>
        <v>0</v>
      </c>
      <c r="Q130" s="124"/>
    </row>
    <row r="131" spans="1:17" ht="26.25" customHeight="1" x14ac:dyDescent="0.2">
      <c r="A131" s="13"/>
      <c r="B131" s="70"/>
      <c r="C131" s="68"/>
      <c r="D131" s="73"/>
      <c r="E131" s="12"/>
      <c r="F131" s="71"/>
      <c r="G131" s="12"/>
      <c r="H131" s="72"/>
      <c r="I131" s="15"/>
      <c r="J131" s="15"/>
      <c r="K131" s="15"/>
      <c r="L131" s="15"/>
      <c r="M131" s="76"/>
      <c r="N131" s="92"/>
      <c r="O131" s="59">
        <v>2530</v>
      </c>
      <c r="P131" s="60">
        <f>Table224578910112345678910111213141516171819202122232425262728329303132333435363738394041[[#This Row],[PEMBULATAN]]*O131</f>
        <v>0</v>
      </c>
      <c r="Q131" s="124"/>
    </row>
    <row r="132" spans="1:17" ht="26.25" customHeight="1" x14ac:dyDescent="0.2">
      <c r="A132" s="13"/>
      <c r="B132" s="70"/>
      <c r="C132" s="68"/>
      <c r="D132" s="73"/>
      <c r="E132" s="12"/>
      <c r="F132" s="71"/>
      <c r="G132" s="12"/>
      <c r="H132" s="72"/>
      <c r="I132" s="15"/>
      <c r="J132" s="15"/>
      <c r="K132" s="15"/>
      <c r="L132" s="15"/>
      <c r="M132" s="76"/>
      <c r="N132" s="92"/>
      <c r="O132" s="59">
        <v>2530</v>
      </c>
      <c r="P132" s="60">
        <f>Table224578910112345678910111213141516171819202122232425262728329303132333435363738394041[[#This Row],[PEMBULATAN]]*O132</f>
        <v>0</v>
      </c>
      <c r="Q132" s="124"/>
    </row>
    <row r="133" spans="1:17" ht="26.25" customHeight="1" x14ac:dyDescent="0.2">
      <c r="A133" s="13"/>
      <c r="B133" s="70"/>
      <c r="C133" s="68"/>
      <c r="D133" s="73"/>
      <c r="E133" s="12"/>
      <c r="F133" s="71"/>
      <c r="G133" s="12"/>
      <c r="H133" s="72"/>
      <c r="I133" s="15"/>
      <c r="J133" s="15"/>
      <c r="K133" s="15"/>
      <c r="L133" s="15"/>
      <c r="M133" s="76"/>
      <c r="N133" s="92"/>
      <c r="O133" s="59">
        <v>2530</v>
      </c>
      <c r="P133" s="60">
        <f>Table224578910112345678910111213141516171819202122232425262728329303132333435363738394041[[#This Row],[PEMBULATAN]]*O133</f>
        <v>0</v>
      </c>
      <c r="Q133" s="124"/>
    </row>
    <row r="134" spans="1:17" ht="26.25" customHeight="1" x14ac:dyDescent="0.2">
      <c r="A134" s="13"/>
      <c r="B134" s="70"/>
      <c r="C134" s="68"/>
      <c r="D134" s="73"/>
      <c r="E134" s="12"/>
      <c r="F134" s="71"/>
      <c r="G134" s="12"/>
      <c r="H134" s="72"/>
      <c r="I134" s="15"/>
      <c r="J134" s="15"/>
      <c r="K134" s="15"/>
      <c r="L134" s="15"/>
      <c r="M134" s="76"/>
      <c r="N134" s="92"/>
      <c r="O134" s="59">
        <v>2530</v>
      </c>
      <c r="P134" s="60">
        <f>Table224578910112345678910111213141516171819202122232425262728329303132333435363738394041[[#This Row],[PEMBULATAN]]*O134</f>
        <v>0</v>
      </c>
      <c r="Q134" s="124"/>
    </row>
    <row r="135" spans="1:17" ht="26.25" customHeight="1" x14ac:dyDescent="0.2">
      <c r="A135" s="13"/>
      <c r="B135" s="70"/>
      <c r="C135" s="68"/>
      <c r="D135" s="73"/>
      <c r="E135" s="12"/>
      <c r="F135" s="71"/>
      <c r="G135" s="12"/>
      <c r="H135" s="72"/>
      <c r="I135" s="15"/>
      <c r="J135" s="15"/>
      <c r="K135" s="15"/>
      <c r="L135" s="15"/>
      <c r="M135" s="76"/>
      <c r="N135" s="92"/>
      <c r="O135" s="59">
        <v>2530</v>
      </c>
      <c r="P135" s="60">
        <f>Table224578910112345678910111213141516171819202122232425262728329303132333435363738394041[[#This Row],[PEMBULATAN]]*O135</f>
        <v>0</v>
      </c>
      <c r="Q135" s="124"/>
    </row>
    <row r="136" spans="1:17" ht="26.25" customHeight="1" x14ac:dyDescent="0.2">
      <c r="A136" s="13"/>
      <c r="B136" s="70"/>
      <c r="C136" s="68"/>
      <c r="D136" s="73"/>
      <c r="E136" s="12"/>
      <c r="F136" s="71"/>
      <c r="G136" s="12"/>
      <c r="H136" s="72"/>
      <c r="I136" s="15"/>
      <c r="J136" s="15"/>
      <c r="K136" s="15"/>
      <c r="L136" s="15"/>
      <c r="M136" s="76"/>
      <c r="N136" s="92"/>
      <c r="O136" s="59">
        <v>2530</v>
      </c>
      <c r="P136" s="60">
        <f>Table224578910112345678910111213141516171819202122232425262728329303132333435363738394041[[#This Row],[PEMBULATAN]]*O136</f>
        <v>0</v>
      </c>
      <c r="Q136" s="124"/>
    </row>
    <row r="137" spans="1:17" ht="26.25" customHeight="1" x14ac:dyDescent="0.2">
      <c r="A137" s="13"/>
      <c r="B137" s="70"/>
      <c r="C137" s="68"/>
      <c r="D137" s="73"/>
      <c r="E137" s="12"/>
      <c r="F137" s="71"/>
      <c r="G137" s="12"/>
      <c r="H137" s="72"/>
      <c r="I137" s="15"/>
      <c r="J137" s="15"/>
      <c r="K137" s="15"/>
      <c r="L137" s="15"/>
      <c r="M137" s="76"/>
      <c r="N137" s="92"/>
      <c r="O137" s="59">
        <v>2530</v>
      </c>
      <c r="P137" s="60">
        <f>Table224578910112345678910111213141516171819202122232425262728329303132333435363738394041[[#This Row],[PEMBULATAN]]*O137</f>
        <v>0</v>
      </c>
      <c r="Q137" s="124"/>
    </row>
    <row r="138" spans="1:17" ht="26.25" customHeight="1" x14ac:dyDescent="0.2">
      <c r="A138" s="13"/>
      <c r="B138" s="70"/>
      <c r="C138" s="68"/>
      <c r="D138" s="73"/>
      <c r="E138" s="12"/>
      <c r="F138" s="71"/>
      <c r="G138" s="12"/>
      <c r="H138" s="72"/>
      <c r="I138" s="15"/>
      <c r="J138" s="15"/>
      <c r="K138" s="15"/>
      <c r="L138" s="15"/>
      <c r="M138" s="76"/>
      <c r="N138" s="92"/>
      <c r="O138" s="59">
        <v>2530</v>
      </c>
      <c r="P138" s="60">
        <f>Table224578910112345678910111213141516171819202122232425262728329303132333435363738394041[[#This Row],[PEMBULATAN]]*O138</f>
        <v>0</v>
      </c>
      <c r="Q138" s="124"/>
    </row>
    <row r="139" spans="1:17" ht="26.25" customHeight="1" x14ac:dyDescent="0.2">
      <c r="A139" s="13"/>
      <c r="B139" s="70"/>
      <c r="C139" s="68"/>
      <c r="D139" s="73"/>
      <c r="E139" s="12"/>
      <c r="F139" s="71"/>
      <c r="G139" s="12"/>
      <c r="H139" s="72"/>
      <c r="I139" s="15"/>
      <c r="J139" s="15"/>
      <c r="K139" s="15"/>
      <c r="L139" s="15"/>
      <c r="M139" s="76"/>
      <c r="N139" s="92"/>
      <c r="O139" s="59">
        <v>2530</v>
      </c>
      <c r="P139" s="60">
        <f>Table224578910112345678910111213141516171819202122232425262728329303132333435363738394041[[#This Row],[PEMBULATAN]]*O139</f>
        <v>0</v>
      </c>
      <c r="Q139" s="124"/>
    </row>
    <row r="140" spans="1:17" ht="26.25" customHeight="1" x14ac:dyDescent="0.2">
      <c r="A140" s="13"/>
      <c r="B140" s="70"/>
      <c r="C140" s="68"/>
      <c r="D140" s="73"/>
      <c r="E140" s="12"/>
      <c r="F140" s="71"/>
      <c r="G140" s="12"/>
      <c r="H140" s="72"/>
      <c r="I140" s="15"/>
      <c r="J140" s="15"/>
      <c r="K140" s="15"/>
      <c r="L140" s="15"/>
      <c r="M140" s="76"/>
      <c r="N140" s="92"/>
      <c r="O140" s="59">
        <v>2530</v>
      </c>
      <c r="P140" s="60">
        <f>Table224578910112345678910111213141516171819202122232425262728329303132333435363738394041[[#This Row],[PEMBULATAN]]*O140</f>
        <v>0</v>
      </c>
      <c r="Q140" s="124"/>
    </row>
    <row r="141" spans="1:17" ht="26.25" customHeight="1" x14ac:dyDescent="0.2">
      <c r="A141" s="13"/>
      <c r="B141" s="70"/>
      <c r="C141" s="68"/>
      <c r="D141" s="73"/>
      <c r="E141" s="12"/>
      <c r="F141" s="71"/>
      <c r="G141" s="12"/>
      <c r="H141" s="72"/>
      <c r="I141" s="15"/>
      <c r="J141" s="15"/>
      <c r="K141" s="15"/>
      <c r="L141" s="15"/>
      <c r="M141" s="76"/>
      <c r="N141" s="92"/>
      <c r="O141" s="59">
        <v>2530</v>
      </c>
      <c r="P141" s="60">
        <f>Table224578910112345678910111213141516171819202122232425262728329303132333435363738394041[[#This Row],[PEMBULATAN]]*O141</f>
        <v>0</v>
      </c>
      <c r="Q141" s="124"/>
    </row>
    <row r="142" spans="1:17" ht="26.25" customHeight="1" x14ac:dyDescent="0.2">
      <c r="A142" s="13"/>
      <c r="B142" s="70"/>
      <c r="C142" s="68"/>
      <c r="D142" s="73"/>
      <c r="E142" s="12"/>
      <c r="F142" s="71"/>
      <c r="G142" s="12"/>
      <c r="H142" s="72"/>
      <c r="I142" s="15"/>
      <c r="J142" s="15"/>
      <c r="K142" s="15"/>
      <c r="L142" s="15"/>
      <c r="M142" s="76"/>
      <c r="N142" s="92"/>
      <c r="O142" s="59">
        <v>2530</v>
      </c>
      <c r="P142" s="60">
        <f>Table224578910112345678910111213141516171819202122232425262728329303132333435363738394041[[#This Row],[PEMBULATAN]]*O142</f>
        <v>0</v>
      </c>
      <c r="Q142" s="124"/>
    </row>
    <row r="143" spans="1:17" ht="26.25" customHeight="1" x14ac:dyDescent="0.2">
      <c r="A143" s="13"/>
      <c r="B143" s="70"/>
      <c r="C143" s="68"/>
      <c r="D143" s="73"/>
      <c r="E143" s="12"/>
      <c r="F143" s="71"/>
      <c r="G143" s="12"/>
      <c r="H143" s="72"/>
      <c r="I143" s="15"/>
      <c r="J143" s="15"/>
      <c r="K143" s="15"/>
      <c r="L143" s="15"/>
      <c r="M143" s="76"/>
      <c r="N143" s="92"/>
      <c r="O143" s="59">
        <v>2530</v>
      </c>
      <c r="P143" s="60">
        <f>Table224578910112345678910111213141516171819202122232425262728329303132333435363738394041[[#This Row],[PEMBULATAN]]*O143</f>
        <v>0</v>
      </c>
      <c r="Q143" s="124"/>
    </row>
    <row r="144" spans="1:17" ht="26.25" customHeight="1" x14ac:dyDescent="0.2">
      <c r="A144" s="13"/>
      <c r="B144" s="70"/>
      <c r="C144" s="68"/>
      <c r="D144" s="73"/>
      <c r="E144" s="12"/>
      <c r="F144" s="71"/>
      <c r="G144" s="12"/>
      <c r="H144" s="72"/>
      <c r="I144" s="15"/>
      <c r="J144" s="15"/>
      <c r="K144" s="15"/>
      <c r="L144" s="15"/>
      <c r="M144" s="76"/>
      <c r="N144" s="92"/>
      <c r="O144" s="59">
        <v>2530</v>
      </c>
      <c r="P144" s="60">
        <f>Table224578910112345678910111213141516171819202122232425262728329303132333435363738394041[[#This Row],[PEMBULATAN]]*O144</f>
        <v>0</v>
      </c>
      <c r="Q144" s="124"/>
    </row>
    <row r="145" spans="1:17" ht="26.25" customHeight="1" x14ac:dyDescent="0.2">
      <c r="A145" s="13"/>
      <c r="B145" s="70"/>
      <c r="C145" s="68"/>
      <c r="D145" s="73"/>
      <c r="E145" s="12"/>
      <c r="F145" s="71"/>
      <c r="G145" s="12"/>
      <c r="H145" s="72"/>
      <c r="I145" s="15"/>
      <c r="J145" s="15"/>
      <c r="K145" s="15"/>
      <c r="L145" s="15"/>
      <c r="M145" s="76"/>
      <c r="N145" s="92"/>
      <c r="O145" s="59">
        <v>2530</v>
      </c>
      <c r="P145" s="60">
        <f>Table224578910112345678910111213141516171819202122232425262728329303132333435363738394041[[#This Row],[PEMBULATAN]]*O145</f>
        <v>0</v>
      </c>
      <c r="Q145" s="124"/>
    </row>
    <row r="146" spans="1:17" ht="26.25" customHeight="1" x14ac:dyDescent="0.2">
      <c r="A146" s="13"/>
      <c r="B146" s="70"/>
      <c r="C146" s="68"/>
      <c r="D146" s="73"/>
      <c r="E146" s="12"/>
      <c r="F146" s="71"/>
      <c r="G146" s="12"/>
      <c r="H146" s="72"/>
      <c r="I146" s="15"/>
      <c r="J146" s="15"/>
      <c r="K146" s="15"/>
      <c r="L146" s="15"/>
      <c r="M146" s="76"/>
      <c r="N146" s="92"/>
      <c r="O146" s="59">
        <v>2530</v>
      </c>
      <c r="P146" s="60">
        <f>Table224578910112345678910111213141516171819202122232425262728329303132333435363738394041[[#This Row],[PEMBULATAN]]*O146</f>
        <v>0</v>
      </c>
      <c r="Q146" s="124"/>
    </row>
    <row r="147" spans="1:17" ht="26.25" customHeight="1" x14ac:dyDescent="0.2">
      <c r="A147" s="13"/>
      <c r="B147" s="70"/>
      <c r="C147" s="68"/>
      <c r="D147" s="73"/>
      <c r="E147" s="12"/>
      <c r="F147" s="71"/>
      <c r="G147" s="12"/>
      <c r="H147" s="72"/>
      <c r="I147" s="15"/>
      <c r="J147" s="15"/>
      <c r="K147" s="15"/>
      <c r="L147" s="15"/>
      <c r="M147" s="76"/>
      <c r="N147" s="92"/>
      <c r="O147" s="59">
        <v>2530</v>
      </c>
      <c r="P147" s="60">
        <f>Table224578910112345678910111213141516171819202122232425262728329303132333435363738394041[[#This Row],[PEMBULATAN]]*O147</f>
        <v>0</v>
      </c>
      <c r="Q147" s="124"/>
    </row>
    <row r="148" spans="1:17" ht="26.25" customHeight="1" x14ac:dyDescent="0.2">
      <c r="A148" s="13"/>
      <c r="B148" s="70"/>
      <c r="C148" s="68"/>
      <c r="D148" s="73"/>
      <c r="E148" s="12"/>
      <c r="F148" s="71"/>
      <c r="G148" s="12"/>
      <c r="H148" s="72"/>
      <c r="I148" s="15"/>
      <c r="J148" s="15"/>
      <c r="K148" s="15"/>
      <c r="L148" s="15"/>
      <c r="M148" s="76"/>
      <c r="N148" s="92"/>
      <c r="O148" s="59">
        <v>2530</v>
      </c>
      <c r="P148" s="60">
        <f>Table224578910112345678910111213141516171819202122232425262728329303132333435363738394041[[#This Row],[PEMBULATAN]]*O148</f>
        <v>0</v>
      </c>
      <c r="Q148" s="124"/>
    </row>
    <row r="149" spans="1:17" ht="26.25" customHeight="1" x14ac:dyDescent="0.2">
      <c r="A149" s="13"/>
      <c r="B149" s="70"/>
      <c r="C149" s="68"/>
      <c r="D149" s="73"/>
      <c r="E149" s="12"/>
      <c r="F149" s="71"/>
      <c r="G149" s="12"/>
      <c r="H149" s="72"/>
      <c r="I149" s="15"/>
      <c r="J149" s="15"/>
      <c r="K149" s="15"/>
      <c r="L149" s="15"/>
      <c r="M149" s="76"/>
      <c r="N149" s="92"/>
      <c r="O149" s="59">
        <v>2530</v>
      </c>
      <c r="P149" s="60">
        <f>Table224578910112345678910111213141516171819202122232425262728329303132333435363738394041[[#This Row],[PEMBULATAN]]*O149</f>
        <v>0</v>
      </c>
      <c r="Q149" s="124"/>
    </row>
    <row r="150" spans="1:17" ht="26.25" customHeight="1" x14ac:dyDescent="0.2">
      <c r="A150" s="13"/>
      <c r="B150" s="70"/>
      <c r="C150" s="68"/>
      <c r="D150" s="73"/>
      <c r="E150" s="12"/>
      <c r="F150" s="71"/>
      <c r="G150" s="12"/>
      <c r="H150" s="72"/>
      <c r="I150" s="15"/>
      <c r="J150" s="15"/>
      <c r="K150" s="15"/>
      <c r="L150" s="15"/>
      <c r="M150" s="76"/>
      <c r="N150" s="92"/>
      <c r="O150" s="59">
        <v>2530</v>
      </c>
      <c r="P150" s="60">
        <f>Table224578910112345678910111213141516171819202122232425262728329303132333435363738394041[[#This Row],[PEMBULATAN]]*O150</f>
        <v>0</v>
      </c>
      <c r="Q150" s="124"/>
    </row>
    <row r="151" spans="1:17" ht="26.25" customHeight="1" x14ac:dyDescent="0.2">
      <c r="A151" s="13"/>
      <c r="B151" s="70"/>
      <c r="C151" s="68"/>
      <c r="D151" s="73"/>
      <c r="E151" s="12"/>
      <c r="F151" s="71"/>
      <c r="G151" s="12"/>
      <c r="H151" s="72"/>
      <c r="I151" s="15"/>
      <c r="J151" s="15"/>
      <c r="K151" s="15"/>
      <c r="L151" s="15"/>
      <c r="M151" s="76"/>
      <c r="N151" s="92"/>
      <c r="O151" s="59">
        <v>2530</v>
      </c>
      <c r="P151" s="60">
        <f>Table224578910112345678910111213141516171819202122232425262728329303132333435363738394041[[#This Row],[PEMBULATAN]]*O151</f>
        <v>0</v>
      </c>
      <c r="Q151" s="124"/>
    </row>
    <row r="152" spans="1:17" ht="26.25" customHeight="1" x14ac:dyDescent="0.2">
      <c r="A152" s="13"/>
      <c r="B152" s="70"/>
      <c r="C152" s="68"/>
      <c r="D152" s="73"/>
      <c r="E152" s="12"/>
      <c r="F152" s="71"/>
      <c r="G152" s="12"/>
      <c r="H152" s="72"/>
      <c r="I152" s="15"/>
      <c r="J152" s="15"/>
      <c r="K152" s="15"/>
      <c r="L152" s="15"/>
      <c r="M152" s="76"/>
      <c r="N152" s="92"/>
      <c r="O152" s="59">
        <v>2530</v>
      </c>
      <c r="P152" s="60">
        <f>Table224578910112345678910111213141516171819202122232425262728329303132333435363738394041[[#This Row],[PEMBULATAN]]*O152</f>
        <v>0</v>
      </c>
      <c r="Q152" s="124"/>
    </row>
    <row r="153" spans="1:17" ht="26.25" customHeight="1" x14ac:dyDescent="0.2">
      <c r="A153" s="13"/>
      <c r="B153" s="70"/>
      <c r="C153" s="68"/>
      <c r="D153" s="73"/>
      <c r="E153" s="12"/>
      <c r="F153" s="71"/>
      <c r="G153" s="12"/>
      <c r="H153" s="72"/>
      <c r="I153" s="15"/>
      <c r="J153" s="15"/>
      <c r="K153" s="15"/>
      <c r="L153" s="15"/>
      <c r="M153" s="76"/>
      <c r="N153" s="92"/>
      <c r="O153" s="59">
        <v>2530</v>
      </c>
      <c r="P153" s="60">
        <f>Table224578910112345678910111213141516171819202122232425262728329303132333435363738394041[[#This Row],[PEMBULATAN]]*O153</f>
        <v>0</v>
      </c>
      <c r="Q153" s="124"/>
    </row>
    <row r="154" spans="1:17" ht="26.25" customHeight="1" x14ac:dyDescent="0.2">
      <c r="A154" s="13"/>
      <c r="B154" s="70"/>
      <c r="C154" s="68"/>
      <c r="D154" s="73"/>
      <c r="E154" s="12"/>
      <c r="F154" s="71"/>
      <c r="G154" s="12"/>
      <c r="H154" s="72"/>
      <c r="I154" s="15"/>
      <c r="J154" s="15"/>
      <c r="K154" s="15"/>
      <c r="L154" s="15"/>
      <c r="M154" s="76"/>
      <c r="N154" s="92"/>
      <c r="O154" s="59">
        <v>2530</v>
      </c>
      <c r="P154" s="60">
        <f>Table224578910112345678910111213141516171819202122232425262728329303132333435363738394041[[#This Row],[PEMBULATAN]]*O154</f>
        <v>0</v>
      </c>
      <c r="Q154" s="124"/>
    </row>
    <row r="155" spans="1:17" ht="26.25" customHeight="1" x14ac:dyDescent="0.2">
      <c r="A155" s="13"/>
      <c r="B155" s="70"/>
      <c r="C155" s="68"/>
      <c r="D155" s="73"/>
      <c r="E155" s="12"/>
      <c r="F155" s="71"/>
      <c r="G155" s="12"/>
      <c r="H155" s="72"/>
      <c r="I155" s="15"/>
      <c r="J155" s="15"/>
      <c r="K155" s="15"/>
      <c r="L155" s="15"/>
      <c r="M155" s="76"/>
      <c r="N155" s="92"/>
      <c r="O155" s="59">
        <v>2530</v>
      </c>
      <c r="P155" s="60">
        <f>Table224578910112345678910111213141516171819202122232425262728329303132333435363738394041[[#This Row],[PEMBULATAN]]*O155</f>
        <v>0</v>
      </c>
      <c r="Q155" s="124"/>
    </row>
    <row r="156" spans="1:17" ht="26.25" customHeight="1" x14ac:dyDescent="0.2">
      <c r="A156" s="13"/>
      <c r="B156" s="70"/>
      <c r="C156" s="68"/>
      <c r="D156" s="73"/>
      <c r="E156" s="12"/>
      <c r="F156" s="71"/>
      <c r="G156" s="12"/>
      <c r="H156" s="72"/>
      <c r="I156" s="15"/>
      <c r="J156" s="15"/>
      <c r="K156" s="15"/>
      <c r="L156" s="15"/>
      <c r="M156" s="76"/>
      <c r="N156" s="92"/>
      <c r="O156" s="59">
        <v>2530</v>
      </c>
      <c r="P156" s="60">
        <f>Table224578910112345678910111213141516171819202122232425262728329303132333435363738394041[[#This Row],[PEMBULATAN]]*O156</f>
        <v>0</v>
      </c>
      <c r="Q156" s="124"/>
    </row>
    <row r="157" spans="1:17" ht="26.25" customHeight="1" x14ac:dyDescent="0.2">
      <c r="A157" s="13"/>
      <c r="B157" s="70"/>
      <c r="C157" s="68"/>
      <c r="D157" s="73"/>
      <c r="E157" s="12"/>
      <c r="F157" s="71"/>
      <c r="G157" s="12"/>
      <c r="H157" s="72"/>
      <c r="I157" s="15"/>
      <c r="J157" s="15"/>
      <c r="K157" s="15"/>
      <c r="L157" s="15"/>
      <c r="M157" s="76"/>
      <c r="N157" s="92"/>
      <c r="O157" s="59">
        <v>2530</v>
      </c>
      <c r="P157" s="60">
        <f>Table224578910112345678910111213141516171819202122232425262728329303132333435363738394041[[#This Row],[PEMBULATAN]]*O157</f>
        <v>0</v>
      </c>
      <c r="Q157" s="124"/>
    </row>
    <row r="158" spans="1:17" ht="26.25" customHeight="1" x14ac:dyDescent="0.2">
      <c r="A158" s="13"/>
      <c r="B158" s="70"/>
      <c r="C158" s="68"/>
      <c r="D158" s="73"/>
      <c r="E158" s="12"/>
      <c r="F158" s="71"/>
      <c r="G158" s="12"/>
      <c r="H158" s="72"/>
      <c r="I158" s="15"/>
      <c r="J158" s="15"/>
      <c r="K158" s="15"/>
      <c r="L158" s="15"/>
      <c r="M158" s="76"/>
      <c r="N158" s="92"/>
      <c r="O158" s="59">
        <v>2530</v>
      </c>
      <c r="P158" s="60">
        <f>Table224578910112345678910111213141516171819202122232425262728329303132333435363738394041[[#This Row],[PEMBULATAN]]*O158</f>
        <v>0</v>
      </c>
      <c r="Q158" s="124"/>
    </row>
    <row r="159" spans="1:17" ht="26.25" customHeight="1" x14ac:dyDescent="0.2">
      <c r="A159" s="13"/>
      <c r="B159" s="70"/>
      <c r="C159" s="68"/>
      <c r="D159" s="73"/>
      <c r="E159" s="12"/>
      <c r="F159" s="71"/>
      <c r="G159" s="12"/>
      <c r="H159" s="72"/>
      <c r="I159" s="15"/>
      <c r="J159" s="15"/>
      <c r="K159" s="15"/>
      <c r="L159" s="15"/>
      <c r="M159" s="76"/>
      <c r="N159" s="92"/>
      <c r="O159" s="59">
        <v>2530</v>
      </c>
      <c r="P159" s="60">
        <f>Table224578910112345678910111213141516171819202122232425262728329303132333435363738394041[[#This Row],[PEMBULATAN]]*O159</f>
        <v>0</v>
      </c>
      <c r="Q159" s="124"/>
    </row>
    <row r="160" spans="1:17" ht="26.25" customHeight="1" x14ac:dyDescent="0.2">
      <c r="A160" s="13"/>
      <c r="B160" s="70"/>
      <c r="C160" s="68"/>
      <c r="D160" s="73"/>
      <c r="E160" s="12"/>
      <c r="F160" s="71"/>
      <c r="G160" s="12"/>
      <c r="H160" s="72"/>
      <c r="I160" s="15"/>
      <c r="J160" s="15"/>
      <c r="K160" s="15"/>
      <c r="L160" s="15"/>
      <c r="M160" s="76"/>
      <c r="N160" s="92"/>
      <c r="O160" s="59">
        <v>2530</v>
      </c>
      <c r="P160" s="60">
        <f>Table224578910112345678910111213141516171819202122232425262728329303132333435363738394041[[#This Row],[PEMBULATAN]]*O160</f>
        <v>0</v>
      </c>
      <c r="Q160" s="124"/>
    </row>
    <row r="161" spans="1:17" ht="26.25" customHeight="1" x14ac:dyDescent="0.2">
      <c r="A161" s="13"/>
      <c r="B161" s="70"/>
      <c r="C161" s="68"/>
      <c r="D161" s="73"/>
      <c r="E161" s="12"/>
      <c r="F161" s="71"/>
      <c r="G161" s="12"/>
      <c r="H161" s="72"/>
      <c r="I161" s="15"/>
      <c r="J161" s="15"/>
      <c r="K161" s="15"/>
      <c r="L161" s="15"/>
      <c r="M161" s="76"/>
      <c r="N161" s="92"/>
      <c r="O161" s="59">
        <v>2530</v>
      </c>
      <c r="P161" s="60">
        <f>Table224578910112345678910111213141516171819202122232425262728329303132333435363738394041[[#This Row],[PEMBULATAN]]*O161</f>
        <v>0</v>
      </c>
      <c r="Q161" s="124"/>
    </row>
    <row r="162" spans="1:17" ht="26.25" customHeight="1" x14ac:dyDescent="0.2">
      <c r="A162" s="13"/>
      <c r="B162" s="70"/>
      <c r="C162" s="68"/>
      <c r="D162" s="73"/>
      <c r="E162" s="12"/>
      <c r="F162" s="71"/>
      <c r="G162" s="12"/>
      <c r="H162" s="72"/>
      <c r="I162" s="15"/>
      <c r="J162" s="15"/>
      <c r="K162" s="15"/>
      <c r="L162" s="15"/>
      <c r="M162" s="76"/>
      <c r="N162" s="92"/>
      <c r="O162" s="59">
        <v>2530</v>
      </c>
      <c r="P162" s="60">
        <f>Table224578910112345678910111213141516171819202122232425262728329303132333435363738394041[[#This Row],[PEMBULATAN]]*O162</f>
        <v>0</v>
      </c>
      <c r="Q162" s="124"/>
    </row>
    <row r="163" spans="1:17" ht="26.25" customHeight="1" x14ac:dyDescent="0.2">
      <c r="A163" s="13"/>
      <c r="B163" s="70"/>
      <c r="C163" s="68"/>
      <c r="D163" s="73"/>
      <c r="E163" s="12"/>
      <c r="F163" s="71"/>
      <c r="G163" s="12"/>
      <c r="H163" s="72"/>
      <c r="I163" s="15"/>
      <c r="J163" s="15"/>
      <c r="K163" s="15"/>
      <c r="L163" s="15"/>
      <c r="M163" s="76"/>
      <c r="N163" s="92"/>
      <c r="O163" s="59">
        <v>2530</v>
      </c>
      <c r="P163" s="60">
        <f>Table224578910112345678910111213141516171819202122232425262728329303132333435363738394041[[#This Row],[PEMBULATAN]]*O163</f>
        <v>0</v>
      </c>
      <c r="Q163" s="124"/>
    </row>
    <row r="164" spans="1:17" ht="26.25" customHeight="1" x14ac:dyDescent="0.2">
      <c r="A164" s="13"/>
      <c r="B164" s="70"/>
      <c r="C164" s="68"/>
      <c r="D164" s="73"/>
      <c r="E164" s="12"/>
      <c r="F164" s="71"/>
      <c r="G164" s="12"/>
      <c r="H164" s="72"/>
      <c r="I164" s="15"/>
      <c r="J164" s="15"/>
      <c r="K164" s="15"/>
      <c r="L164" s="15"/>
      <c r="M164" s="76"/>
      <c r="N164" s="92"/>
      <c r="O164" s="59">
        <v>2530</v>
      </c>
      <c r="P164" s="60">
        <f>Table224578910112345678910111213141516171819202122232425262728329303132333435363738394041[[#This Row],[PEMBULATAN]]*O164</f>
        <v>0</v>
      </c>
      <c r="Q164" s="124"/>
    </row>
    <row r="165" spans="1:17" ht="26.25" customHeight="1" x14ac:dyDescent="0.2">
      <c r="A165" s="13"/>
      <c r="B165" s="70"/>
      <c r="C165" s="68"/>
      <c r="D165" s="73"/>
      <c r="E165" s="12"/>
      <c r="F165" s="71"/>
      <c r="G165" s="12"/>
      <c r="H165" s="72"/>
      <c r="I165" s="15"/>
      <c r="J165" s="15"/>
      <c r="K165" s="15"/>
      <c r="L165" s="15"/>
      <c r="M165" s="76"/>
      <c r="N165" s="92"/>
      <c r="O165" s="59">
        <v>2530</v>
      </c>
      <c r="P165" s="60">
        <f>Table224578910112345678910111213141516171819202122232425262728329303132333435363738394041[[#This Row],[PEMBULATAN]]*O165</f>
        <v>0</v>
      </c>
      <c r="Q165" s="124"/>
    </row>
    <row r="166" spans="1:17" ht="26.25" customHeight="1" x14ac:dyDescent="0.2">
      <c r="A166" s="13"/>
      <c r="B166" s="70"/>
      <c r="C166" s="68"/>
      <c r="D166" s="73"/>
      <c r="E166" s="12"/>
      <c r="F166" s="71"/>
      <c r="G166" s="12"/>
      <c r="H166" s="72"/>
      <c r="I166" s="15"/>
      <c r="J166" s="15"/>
      <c r="K166" s="15"/>
      <c r="L166" s="15"/>
      <c r="M166" s="76"/>
      <c r="N166" s="92"/>
      <c r="O166" s="59">
        <v>2530</v>
      </c>
      <c r="P166" s="60">
        <f>Table224578910112345678910111213141516171819202122232425262728329303132333435363738394041[[#This Row],[PEMBULATAN]]*O166</f>
        <v>0</v>
      </c>
      <c r="Q166" s="124"/>
    </row>
    <row r="167" spans="1:17" ht="26.25" customHeight="1" x14ac:dyDescent="0.2">
      <c r="A167" s="13"/>
      <c r="B167" s="70"/>
      <c r="C167" s="68"/>
      <c r="D167" s="73"/>
      <c r="E167" s="12"/>
      <c r="F167" s="71"/>
      <c r="G167" s="12"/>
      <c r="H167" s="72"/>
      <c r="I167" s="15"/>
      <c r="J167" s="15"/>
      <c r="K167" s="15"/>
      <c r="L167" s="15"/>
      <c r="M167" s="76"/>
      <c r="N167" s="92"/>
      <c r="O167" s="59">
        <v>2530</v>
      </c>
      <c r="P167" s="60">
        <f>Table224578910112345678910111213141516171819202122232425262728329303132333435363738394041[[#This Row],[PEMBULATAN]]*O167</f>
        <v>0</v>
      </c>
      <c r="Q167" s="124"/>
    </row>
    <row r="168" spans="1:17" ht="26.25" customHeight="1" x14ac:dyDescent="0.2">
      <c r="A168" s="13"/>
      <c r="B168" s="70"/>
      <c r="C168" s="68"/>
      <c r="D168" s="73"/>
      <c r="E168" s="12"/>
      <c r="F168" s="71"/>
      <c r="G168" s="12"/>
      <c r="H168" s="72"/>
      <c r="I168" s="15"/>
      <c r="J168" s="15"/>
      <c r="K168" s="15"/>
      <c r="L168" s="15"/>
      <c r="M168" s="76"/>
      <c r="N168" s="92"/>
      <c r="O168" s="59">
        <v>2530</v>
      </c>
      <c r="P168" s="60">
        <f>Table224578910112345678910111213141516171819202122232425262728329303132333435363738394041[[#This Row],[PEMBULATAN]]*O168</f>
        <v>0</v>
      </c>
      <c r="Q168" s="124"/>
    </row>
    <row r="169" spans="1:17" ht="26.25" customHeight="1" x14ac:dyDescent="0.2">
      <c r="A169" s="13"/>
      <c r="B169" s="70"/>
      <c r="C169" s="68"/>
      <c r="D169" s="73"/>
      <c r="E169" s="12"/>
      <c r="F169" s="71"/>
      <c r="G169" s="12"/>
      <c r="H169" s="72"/>
      <c r="I169" s="15"/>
      <c r="J169" s="15"/>
      <c r="K169" s="15"/>
      <c r="L169" s="15"/>
      <c r="M169" s="76"/>
      <c r="N169" s="92"/>
      <c r="O169" s="59">
        <v>2530</v>
      </c>
      <c r="P169" s="60">
        <f>Table224578910112345678910111213141516171819202122232425262728329303132333435363738394041[[#This Row],[PEMBULATAN]]*O169</f>
        <v>0</v>
      </c>
      <c r="Q169" s="124"/>
    </row>
    <row r="170" spans="1:17" ht="26.25" customHeight="1" x14ac:dyDescent="0.2">
      <c r="A170" s="78"/>
      <c r="B170" s="69"/>
      <c r="C170" s="68"/>
      <c r="D170" s="73"/>
      <c r="E170" s="12"/>
      <c r="F170" s="71"/>
      <c r="G170" s="12"/>
      <c r="H170" s="72"/>
      <c r="I170" s="15"/>
      <c r="J170" s="15"/>
      <c r="K170" s="15"/>
      <c r="L170" s="15"/>
      <c r="M170" s="76"/>
      <c r="N170" s="92"/>
      <c r="O170" s="59">
        <v>2530</v>
      </c>
      <c r="P170" s="60">
        <f>Table224578910112345678910111213141516171819202122232425262728329303132333435363738394041[[#This Row],[PEMBULATAN]]*O170</f>
        <v>0</v>
      </c>
      <c r="Q170" s="124"/>
    </row>
    <row r="171" spans="1:17" ht="26.25" customHeight="1" x14ac:dyDescent="0.2">
      <c r="A171" s="13"/>
      <c r="B171" s="70"/>
      <c r="C171" s="68"/>
      <c r="D171" s="73"/>
      <c r="E171" s="12"/>
      <c r="F171" s="71"/>
      <c r="G171" s="12"/>
      <c r="H171" s="72"/>
      <c r="I171" s="15"/>
      <c r="J171" s="15"/>
      <c r="K171" s="15"/>
      <c r="L171" s="15"/>
      <c r="M171" s="76"/>
      <c r="N171" s="92"/>
      <c r="O171" s="59">
        <v>2530</v>
      </c>
      <c r="P171" s="60">
        <f>Table224578910112345678910111213141516171819202122232425262728329303132333435363738394041[[#This Row],[PEMBULATAN]]*O171</f>
        <v>0</v>
      </c>
      <c r="Q171" s="124"/>
    </row>
    <row r="172" spans="1:17" ht="26.25" customHeight="1" x14ac:dyDescent="0.2">
      <c r="A172" s="13"/>
      <c r="B172" s="70"/>
      <c r="C172" s="68"/>
      <c r="D172" s="73"/>
      <c r="E172" s="12"/>
      <c r="F172" s="71"/>
      <c r="G172" s="12"/>
      <c r="H172" s="72"/>
      <c r="I172" s="15"/>
      <c r="J172" s="15"/>
      <c r="K172" s="15"/>
      <c r="L172" s="15"/>
      <c r="M172" s="76"/>
      <c r="N172" s="92"/>
      <c r="O172" s="59">
        <v>2530</v>
      </c>
      <c r="P172" s="60">
        <f>Table224578910112345678910111213141516171819202122232425262728329303132333435363738394041[[#This Row],[PEMBULATAN]]*O172</f>
        <v>0</v>
      </c>
      <c r="Q172" s="124"/>
    </row>
    <row r="173" spans="1:17" ht="26.25" customHeight="1" x14ac:dyDescent="0.2">
      <c r="A173" s="13"/>
      <c r="B173" s="70"/>
      <c r="C173" s="68"/>
      <c r="D173" s="73"/>
      <c r="E173" s="12"/>
      <c r="F173" s="71"/>
      <c r="G173" s="12"/>
      <c r="H173" s="72"/>
      <c r="I173" s="15"/>
      <c r="J173" s="15"/>
      <c r="K173" s="15"/>
      <c r="L173" s="15"/>
      <c r="M173" s="76"/>
      <c r="N173" s="92"/>
      <c r="O173" s="59">
        <v>2530</v>
      </c>
      <c r="P173" s="60">
        <f>Table224578910112345678910111213141516171819202122232425262728329303132333435363738394041[[#This Row],[PEMBULATAN]]*O173</f>
        <v>0</v>
      </c>
      <c r="Q173" s="124"/>
    </row>
    <row r="174" spans="1:17" ht="26.25" customHeight="1" x14ac:dyDescent="0.2">
      <c r="A174" s="13"/>
      <c r="B174" s="70"/>
      <c r="C174" s="68"/>
      <c r="D174" s="73"/>
      <c r="E174" s="12"/>
      <c r="F174" s="71"/>
      <c r="G174" s="12"/>
      <c r="H174" s="72"/>
      <c r="I174" s="15"/>
      <c r="J174" s="15"/>
      <c r="K174" s="15"/>
      <c r="L174" s="15"/>
      <c r="M174" s="76"/>
      <c r="N174" s="92"/>
      <c r="O174" s="59">
        <v>2530</v>
      </c>
      <c r="P174" s="60">
        <f>Table224578910112345678910111213141516171819202122232425262728329303132333435363738394041[[#This Row],[PEMBULATAN]]*O174</f>
        <v>0</v>
      </c>
      <c r="Q174" s="124"/>
    </row>
    <row r="175" spans="1:17" ht="26.25" customHeight="1" x14ac:dyDescent="0.2">
      <c r="A175" s="13"/>
      <c r="B175" s="70"/>
      <c r="C175" s="68"/>
      <c r="D175" s="73"/>
      <c r="E175" s="12"/>
      <c r="F175" s="71"/>
      <c r="G175" s="12"/>
      <c r="H175" s="72"/>
      <c r="I175" s="15"/>
      <c r="J175" s="15"/>
      <c r="K175" s="15"/>
      <c r="L175" s="15"/>
      <c r="M175" s="76"/>
      <c r="N175" s="92"/>
      <c r="O175" s="59">
        <v>2530</v>
      </c>
      <c r="P175" s="60">
        <f>Table224578910112345678910111213141516171819202122232425262728329303132333435363738394041[[#This Row],[PEMBULATAN]]*O175</f>
        <v>0</v>
      </c>
      <c r="Q175" s="124"/>
    </row>
    <row r="176" spans="1:17" ht="26.25" customHeight="1" x14ac:dyDescent="0.2">
      <c r="A176" s="13"/>
      <c r="B176" s="70"/>
      <c r="C176" s="68"/>
      <c r="D176" s="73"/>
      <c r="E176" s="12"/>
      <c r="F176" s="71"/>
      <c r="G176" s="12"/>
      <c r="H176" s="72"/>
      <c r="I176" s="15"/>
      <c r="J176" s="15"/>
      <c r="K176" s="15"/>
      <c r="L176" s="15"/>
      <c r="M176" s="76"/>
      <c r="N176" s="92"/>
      <c r="O176" s="59">
        <v>2530</v>
      </c>
      <c r="P176" s="60">
        <f>Table224578910112345678910111213141516171819202122232425262728329303132333435363738394041[[#This Row],[PEMBULATAN]]*O176</f>
        <v>0</v>
      </c>
      <c r="Q176" s="124"/>
    </row>
    <row r="177" spans="1:17" ht="26.25" customHeight="1" x14ac:dyDescent="0.2">
      <c r="A177" s="13"/>
      <c r="B177" s="70"/>
      <c r="C177" s="68"/>
      <c r="D177" s="73"/>
      <c r="E177" s="12"/>
      <c r="F177" s="71"/>
      <c r="G177" s="12"/>
      <c r="H177" s="72"/>
      <c r="I177" s="15"/>
      <c r="J177" s="15"/>
      <c r="K177" s="15"/>
      <c r="L177" s="15"/>
      <c r="M177" s="76"/>
      <c r="N177" s="92"/>
      <c r="O177" s="59">
        <v>2530</v>
      </c>
      <c r="P177" s="60">
        <f>Table224578910112345678910111213141516171819202122232425262728329303132333435363738394041[[#This Row],[PEMBULATAN]]*O177</f>
        <v>0</v>
      </c>
      <c r="Q177" s="124"/>
    </row>
    <row r="178" spans="1:17" ht="26.25" customHeight="1" x14ac:dyDescent="0.2">
      <c r="A178" s="13"/>
      <c r="B178" s="70"/>
      <c r="C178" s="68"/>
      <c r="D178" s="73"/>
      <c r="E178" s="12"/>
      <c r="F178" s="71"/>
      <c r="G178" s="12"/>
      <c r="H178" s="72"/>
      <c r="I178" s="15"/>
      <c r="J178" s="15"/>
      <c r="K178" s="15"/>
      <c r="L178" s="15"/>
      <c r="M178" s="76"/>
      <c r="N178" s="92"/>
      <c r="O178" s="59">
        <v>2530</v>
      </c>
      <c r="P178" s="60">
        <f>Table224578910112345678910111213141516171819202122232425262728329303132333435363738394041[[#This Row],[PEMBULATAN]]*O178</f>
        <v>0</v>
      </c>
      <c r="Q178" s="124"/>
    </row>
    <row r="179" spans="1:17" ht="26.25" customHeight="1" x14ac:dyDescent="0.2">
      <c r="A179" s="13"/>
      <c r="B179" s="70"/>
      <c r="C179" s="68"/>
      <c r="D179" s="73"/>
      <c r="E179" s="12"/>
      <c r="F179" s="71"/>
      <c r="G179" s="12"/>
      <c r="H179" s="72"/>
      <c r="I179" s="15"/>
      <c r="J179" s="15"/>
      <c r="K179" s="15"/>
      <c r="L179" s="15"/>
      <c r="M179" s="76"/>
      <c r="N179" s="92"/>
      <c r="O179" s="59">
        <v>2530</v>
      </c>
      <c r="P179" s="60">
        <f>Table224578910112345678910111213141516171819202122232425262728329303132333435363738394041[[#This Row],[PEMBULATAN]]*O179</f>
        <v>0</v>
      </c>
      <c r="Q179" s="125"/>
    </row>
    <row r="180" spans="1:17" ht="22.5" customHeight="1" x14ac:dyDescent="0.2">
      <c r="A180" s="118" t="s">
        <v>30</v>
      </c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20"/>
      <c r="M180" s="74">
        <f>SUBTOTAL(109,Table224578910112345678910111213141516171819202122232425262728329303132333435363738394041[KG VOLUME])</f>
        <v>0</v>
      </c>
      <c r="N180" s="63">
        <f>SUM(N3:N179)</f>
        <v>0</v>
      </c>
      <c r="O180" s="121">
        <f>SUM(P3:P179)</f>
        <v>0</v>
      </c>
      <c r="P180" s="122"/>
    </row>
    <row r="181" spans="1:17" ht="18" customHeight="1" x14ac:dyDescent="0.2">
      <c r="A181" s="81"/>
      <c r="B181" s="53" t="s">
        <v>41</v>
      </c>
      <c r="C181" s="52"/>
      <c r="D181" s="54" t="s">
        <v>42</v>
      </c>
      <c r="E181" s="81"/>
      <c r="F181" s="81"/>
      <c r="G181" s="81"/>
      <c r="H181" s="81"/>
      <c r="I181" s="81"/>
      <c r="J181" s="81"/>
      <c r="K181" s="81"/>
      <c r="L181" s="81"/>
      <c r="M181" s="82"/>
      <c r="N181" s="83" t="s">
        <v>50</v>
      </c>
      <c r="O181" s="84"/>
      <c r="P181" s="84">
        <f>O180*10%</f>
        <v>0</v>
      </c>
    </row>
    <row r="182" spans="1:17" ht="18" customHeight="1" thickBot="1" x14ac:dyDescent="0.25">
      <c r="A182" s="81"/>
      <c r="B182" s="53"/>
      <c r="C182" s="52"/>
      <c r="D182" s="54"/>
      <c r="E182" s="81"/>
      <c r="F182" s="81"/>
      <c r="G182" s="81"/>
      <c r="H182" s="81"/>
      <c r="I182" s="81"/>
      <c r="J182" s="81"/>
      <c r="K182" s="81"/>
      <c r="L182" s="81"/>
      <c r="M182" s="82"/>
      <c r="N182" s="85" t="s">
        <v>51</v>
      </c>
      <c r="O182" s="86"/>
      <c r="P182" s="86">
        <f>O180-P181</f>
        <v>0</v>
      </c>
    </row>
    <row r="183" spans="1:17" ht="18" customHeight="1" x14ac:dyDescent="0.2">
      <c r="A183" s="10"/>
      <c r="H183" s="58"/>
      <c r="N183" s="57" t="s">
        <v>56</v>
      </c>
      <c r="P183" s="64">
        <f>P182*1.1%</f>
        <v>0</v>
      </c>
    </row>
    <row r="184" spans="1:17" ht="18" customHeight="1" thickBot="1" x14ac:dyDescent="0.25">
      <c r="A184" s="10"/>
      <c r="H184" s="58"/>
      <c r="N184" s="57" t="s">
        <v>52</v>
      </c>
      <c r="P184" s="66">
        <f>P182*2%</f>
        <v>0</v>
      </c>
    </row>
    <row r="185" spans="1:17" ht="18" customHeight="1" x14ac:dyDescent="0.2">
      <c r="A185" s="10"/>
      <c r="H185" s="58"/>
      <c r="N185" s="61" t="s">
        <v>31</v>
      </c>
      <c r="O185" s="62"/>
      <c r="P185" s="65">
        <f>P182+P183-P184</f>
        <v>0</v>
      </c>
    </row>
    <row r="187" spans="1:17" x14ac:dyDescent="0.2">
      <c r="A187" s="10"/>
      <c r="H187" s="58"/>
      <c r="P187" s="66"/>
    </row>
    <row r="188" spans="1:17" x14ac:dyDescent="0.2">
      <c r="A188" s="10"/>
      <c r="H188" s="58"/>
      <c r="O188" s="55"/>
      <c r="P188" s="66"/>
    </row>
    <row r="189" spans="1:17" s="3" customFormat="1" x14ac:dyDescent="0.25">
      <c r="A189" s="10"/>
      <c r="B189" s="2"/>
      <c r="C189" s="2"/>
      <c r="E189" s="11"/>
      <c r="H189" s="58"/>
      <c r="N189" s="14"/>
      <c r="O189" s="14"/>
      <c r="P189" s="14"/>
    </row>
    <row r="190" spans="1:17" s="3" customFormat="1" x14ac:dyDescent="0.25">
      <c r="A190" s="10"/>
      <c r="B190" s="2"/>
      <c r="C190" s="2"/>
      <c r="E190" s="11"/>
      <c r="H190" s="58"/>
      <c r="N190" s="14"/>
      <c r="O190" s="14"/>
      <c r="P190" s="14"/>
    </row>
    <row r="191" spans="1:17" s="3" customFormat="1" x14ac:dyDescent="0.25">
      <c r="A191" s="10"/>
      <c r="B191" s="2"/>
      <c r="C191" s="2"/>
      <c r="E191" s="11"/>
      <c r="H191" s="58"/>
      <c r="N191" s="14"/>
      <c r="O191" s="14"/>
      <c r="P191" s="14"/>
    </row>
    <row r="192" spans="1:17" s="3" customFormat="1" x14ac:dyDescent="0.25">
      <c r="A192" s="10"/>
      <c r="B192" s="2"/>
      <c r="C192" s="2"/>
      <c r="E192" s="11"/>
      <c r="H192" s="58"/>
      <c r="N192" s="14"/>
      <c r="O192" s="14"/>
      <c r="P192" s="14"/>
    </row>
    <row r="193" spans="1:16" s="3" customFormat="1" x14ac:dyDescent="0.25">
      <c r="A193" s="10"/>
      <c r="B193" s="2"/>
      <c r="C193" s="2"/>
      <c r="E193" s="11"/>
      <c r="H193" s="58"/>
      <c r="N193" s="14"/>
      <c r="O193" s="14"/>
      <c r="P193" s="14"/>
    </row>
    <row r="194" spans="1:16" s="3" customFormat="1" x14ac:dyDescent="0.25">
      <c r="A194" s="10"/>
      <c r="B194" s="2"/>
      <c r="C194" s="2"/>
      <c r="E194" s="11"/>
      <c r="H194" s="58"/>
      <c r="N194" s="14"/>
      <c r="O194" s="14"/>
      <c r="P194" s="14"/>
    </row>
    <row r="195" spans="1:16" s="3" customFormat="1" x14ac:dyDescent="0.25">
      <c r="A195" s="10"/>
      <c r="B195" s="2"/>
      <c r="C195" s="2"/>
      <c r="E195" s="11"/>
      <c r="H195" s="58"/>
      <c r="N195" s="14"/>
      <c r="O195" s="14"/>
      <c r="P195" s="14"/>
    </row>
    <row r="196" spans="1:16" s="3" customFormat="1" x14ac:dyDescent="0.25">
      <c r="A196" s="10"/>
      <c r="B196" s="2"/>
      <c r="C196" s="2"/>
      <c r="E196" s="11"/>
      <c r="H196" s="58"/>
      <c r="N196" s="14"/>
      <c r="O196" s="14"/>
      <c r="P196" s="14"/>
    </row>
    <row r="197" spans="1:16" s="3" customFormat="1" x14ac:dyDescent="0.25">
      <c r="A197" s="10"/>
      <c r="B197" s="2"/>
      <c r="C197" s="2"/>
      <c r="E197" s="11"/>
      <c r="H197" s="58"/>
      <c r="N197" s="14"/>
      <c r="O197" s="14"/>
      <c r="P197" s="14"/>
    </row>
    <row r="198" spans="1:16" s="3" customFormat="1" x14ac:dyDescent="0.25">
      <c r="A198" s="10"/>
      <c r="B198" s="2"/>
      <c r="C198" s="2"/>
      <c r="E198" s="11"/>
      <c r="H198" s="58"/>
      <c r="N198" s="14"/>
      <c r="O198" s="14"/>
      <c r="P198" s="14"/>
    </row>
    <row r="199" spans="1:16" s="3" customFormat="1" x14ac:dyDescent="0.25">
      <c r="A199" s="10"/>
      <c r="B199" s="2"/>
      <c r="C199" s="2"/>
      <c r="E199" s="11"/>
      <c r="H199" s="58"/>
      <c r="N199" s="14"/>
      <c r="O199" s="14"/>
      <c r="P199" s="14"/>
    </row>
    <row r="200" spans="1:16" s="3" customFormat="1" x14ac:dyDescent="0.25">
      <c r="A200" s="10"/>
      <c r="B200" s="2"/>
      <c r="C200" s="2"/>
      <c r="E200" s="11"/>
      <c r="H200" s="58"/>
      <c r="N200" s="14"/>
      <c r="O200" s="14"/>
      <c r="P200" s="14"/>
    </row>
  </sheetData>
  <mergeCells count="3">
    <mergeCell ref="A180:L180"/>
    <mergeCell ref="O180:P180"/>
    <mergeCell ref="Q3:Q179"/>
  </mergeCells>
  <conditionalFormatting sqref="B3:B179">
    <cfRule type="duplicateValues" dxfId="9" priority="6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FF00"/>
  </sheetPr>
  <dimension ref="A1:Q9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73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92"/>
      <c r="O3" s="59">
        <v>2530</v>
      </c>
      <c r="P3" s="60">
        <f>Table22457891011234567891011121314151617181920212223242526272832930313233343536373839404142[[#This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92"/>
      <c r="O4" s="59">
        <v>2530</v>
      </c>
      <c r="P4" s="60">
        <f>Table22457891011234567891011121314151617181920212223242526272832930313233343536373839404142[[#This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Table22457891011234567891011121314151617181920212223242526272832930313233343536373839404142[[#This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Table22457891011234567891011121314151617181920212223242526272832930313233343536373839404142[[#This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Table22457891011234567891011121314151617181920212223242526272832930313233343536373839404142[[#This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Table22457891011234567891011121314151617181920212223242526272832930313233343536373839404142[[#This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Table22457891011234567891011121314151617181920212223242526272832930313233343536373839404142[[#This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Table22457891011234567891011121314151617181920212223242526272832930313233343536373839404142[[#This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Table22457891011234567891011121314151617181920212223242526272832930313233343536373839404142[[#This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Table22457891011234567891011121314151617181920212223242526272832930313233343536373839404142[[#This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Table22457891011234567891011121314151617181920212223242526272832930313233343536373839404142[[#This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Table22457891011234567891011121314151617181920212223242526272832930313233343536373839404142[[#This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Table22457891011234567891011121314151617181920212223242526272832930313233343536373839404142[[#This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Table22457891011234567891011121314151617181920212223242526272832930313233343536373839404142[[#This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Table22457891011234567891011121314151617181920212223242526272832930313233343536373839404142[[#This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Table22457891011234567891011121314151617181920212223242526272832930313233343536373839404142[[#This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Table22457891011234567891011121314151617181920212223242526272832930313233343536373839404142[[#This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Table22457891011234567891011121314151617181920212223242526272832930313233343536373839404142[[#This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Table22457891011234567891011121314151617181920212223242526272832930313233343536373839404142[[#This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Table22457891011234567891011121314151617181920212223242526272832930313233343536373839404142[[#This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Table22457891011234567891011121314151617181920212223242526272832930313233343536373839404142[[#This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Table22457891011234567891011121314151617181920212223242526272832930313233343536373839404142[[#This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Table22457891011234567891011121314151617181920212223242526272832930313233343536373839404142[[#This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Table22457891011234567891011121314151617181920212223242526272832930313233343536373839404142[[#This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Table22457891011234567891011121314151617181920212223242526272832930313233343536373839404142[[#This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Table22457891011234567891011121314151617181920212223242526272832930313233343536373839404142[[#This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Table22457891011234567891011121314151617181920212223242526272832930313233343536373839404142[[#This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Table22457891011234567891011121314151617181920212223242526272832930313233343536373839404142[[#This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Table22457891011234567891011121314151617181920212223242526272832930313233343536373839404142[[#This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Table22457891011234567891011121314151617181920212223242526272832930313233343536373839404142[[#This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Table22457891011234567891011121314151617181920212223242526272832930313233343536373839404142[[#This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Table22457891011234567891011121314151617181920212223242526272832930313233343536373839404142[[#This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Table22457891011234567891011121314151617181920212223242526272832930313233343536373839404142[[#This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Table22457891011234567891011121314151617181920212223242526272832930313233343536373839404142[[#This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Table22457891011234567891011121314151617181920212223242526272832930313233343536373839404142[[#This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Table22457891011234567891011121314151617181920212223242526272832930313233343536373839404142[[#This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Table22457891011234567891011121314151617181920212223242526272832930313233343536373839404142[[#This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Table22457891011234567891011121314151617181920212223242526272832930313233343536373839404142[[#This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Table22457891011234567891011121314151617181920212223242526272832930313233343536373839404142[[#This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Table22457891011234567891011121314151617181920212223242526272832930313233343536373839404142[[#This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Table22457891011234567891011121314151617181920212223242526272832930313233343536373839404142[[#This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Table22457891011234567891011121314151617181920212223242526272832930313233343536373839404142[[#This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Table22457891011234567891011121314151617181920212223242526272832930313233343536373839404142[[#This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Table22457891011234567891011121314151617181920212223242526272832930313233343536373839404142[[#This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Table22457891011234567891011121314151617181920212223242526272832930313233343536373839404142[[#This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Table22457891011234567891011121314151617181920212223242526272832930313233343536373839404142[[#This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Table22457891011234567891011121314151617181920212223242526272832930313233343536373839404142[[#This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Table22457891011234567891011121314151617181920212223242526272832930313233343536373839404142[[#This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Table22457891011234567891011121314151617181920212223242526272832930313233343536373839404142[[#This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Table22457891011234567891011121314151617181920212223242526272832930313233343536373839404142[[#This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Table22457891011234567891011121314151617181920212223242526272832930313233343536373839404142[[#This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Table22457891011234567891011121314151617181920212223242526272832930313233343536373839404142[[#This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Table22457891011234567891011121314151617181920212223242526272832930313233343536373839404142[[#This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Table22457891011234567891011121314151617181920212223242526272832930313233343536373839404142[[#This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Table22457891011234567891011121314151617181920212223242526272832930313233343536373839404142[[#This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Table22457891011234567891011121314151617181920212223242526272832930313233343536373839404142[[#This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Table22457891011234567891011121314151617181920212223242526272832930313233343536373839404142[[#This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Table22457891011234567891011121314151617181920212223242526272832930313233343536373839404142[[#This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Table22457891011234567891011121314151617181920212223242526272832930313233343536373839404142[[#This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Table22457891011234567891011121314151617181920212223242526272832930313233343536373839404142[[#This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Table22457891011234567891011121314151617181920212223242526272832930313233343536373839404142[[#This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Table22457891011234567891011121314151617181920212223242526272832930313233343536373839404142[[#This Row],[PEMBULATAN]]*O64</f>
        <v>0</v>
      </c>
      <c r="Q64" s="124"/>
    </row>
    <row r="65" spans="1:17" ht="26.25" customHeight="1" x14ac:dyDescent="0.2">
      <c r="A65" s="78"/>
      <c r="B65" s="69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Table22457891011234567891011121314151617181920212223242526272832930313233343536373839404142[[#This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Table22457891011234567891011121314151617181920212223242526272832930313233343536373839404142[[#This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Table22457891011234567891011121314151617181920212223242526272832930313233343536373839404142[[#This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Table22457891011234567891011121314151617181920212223242526272832930313233343536373839404142[[#This Row],[PEMBULATAN]]*O68</f>
        <v>0</v>
      </c>
      <c r="Q68" s="124"/>
    </row>
    <row r="69" spans="1:17" ht="26.25" customHeight="1" x14ac:dyDescent="0.2">
      <c r="A69" s="78"/>
      <c r="B69" s="69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Table22457891011234567891011121314151617181920212223242526272832930313233343536373839404142[[#This Row],[PEMBULATAN]]*O69</f>
        <v>0</v>
      </c>
      <c r="Q69" s="124"/>
    </row>
    <row r="70" spans="1:17" ht="26.25" customHeight="1" x14ac:dyDescent="0.2">
      <c r="A70" s="13"/>
      <c r="B70" s="70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Table22457891011234567891011121314151617181920212223242526272832930313233343536373839404142[[#This Row],[PEMBULATAN]]*O70</f>
        <v>0</v>
      </c>
      <c r="Q70" s="124"/>
    </row>
    <row r="71" spans="1:17" ht="26.25" customHeight="1" x14ac:dyDescent="0.2">
      <c r="A71" s="13"/>
      <c r="B71" s="70"/>
      <c r="C71" s="68"/>
      <c r="D71" s="73"/>
      <c r="E71" s="12"/>
      <c r="F71" s="71"/>
      <c r="G71" s="12"/>
      <c r="H71" s="72"/>
      <c r="I71" s="15"/>
      <c r="J71" s="15"/>
      <c r="K71" s="15"/>
      <c r="L71" s="15"/>
      <c r="M71" s="76"/>
      <c r="N71" s="92"/>
      <c r="O71" s="59">
        <v>2530</v>
      </c>
      <c r="P71" s="60">
        <f>Table22457891011234567891011121314151617181920212223242526272832930313233343536373839404142[[#This Row],[PEMBULATAN]]*O71</f>
        <v>0</v>
      </c>
      <c r="Q71" s="124"/>
    </row>
    <row r="72" spans="1:17" ht="26.25" customHeight="1" x14ac:dyDescent="0.2">
      <c r="A72" s="13"/>
      <c r="B72" s="70"/>
      <c r="C72" s="68"/>
      <c r="D72" s="73"/>
      <c r="E72" s="12"/>
      <c r="F72" s="71"/>
      <c r="G72" s="12"/>
      <c r="H72" s="72"/>
      <c r="I72" s="15"/>
      <c r="J72" s="15"/>
      <c r="K72" s="15"/>
      <c r="L72" s="15"/>
      <c r="M72" s="76"/>
      <c r="N72" s="92"/>
      <c r="O72" s="59">
        <v>2530</v>
      </c>
      <c r="P72" s="60">
        <f>Table22457891011234567891011121314151617181920212223242526272832930313233343536373839404142[[#This Row],[PEMBULATAN]]*O72</f>
        <v>0</v>
      </c>
      <c r="Q72" s="124"/>
    </row>
    <row r="73" spans="1:17" ht="26.25" customHeight="1" x14ac:dyDescent="0.2">
      <c r="A73" s="13"/>
      <c r="B73" s="70"/>
      <c r="C73" s="68"/>
      <c r="D73" s="73"/>
      <c r="E73" s="12"/>
      <c r="F73" s="71"/>
      <c r="G73" s="12"/>
      <c r="H73" s="72"/>
      <c r="I73" s="15"/>
      <c r="J73" s="15"/>
      <c r="K73" s="15"/>
      <c r="L73" s="15"/>
      <c r="M73" s="76"/>
      <c r="N73" s="92"/>
      <c r="O73" s="59">
        <v>2530</v>
      </c>
      <c r="P73" s="60">
        <f>Table22457891011234567891011121314151617181920212223242526272832930313233343536373839404142[[#This Row],[PEMBULATAN]]*O73</f>
        <v>0</v>
      </c>
      <c r="Q73" s="125"/>
    </row>
    <row r="74" spans="1:17" ht="22.5" customHeight="1" x14ac:dyDescent="0.2">
      <c r="A74" s="118" t="s">
        <v>30</v>
      </c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20"/>
      <c r="M74" s="74">
        <f>SUBTOTAL(109,Table22457891011234567891011121314151617181920212223242526272832930313233343536373839404142[KG VOLUME])</f>
        <v>0</v>
      </c>
      <c r="N74" s="63">
        <f>SUM(N3:N73)</f>
        <v>0</v>
      </c>
      <c r="O74" s="121">
        <f>SUM(P3:P73)</f>
        <v>0</v>
      </c>
      <c r="P74" s="122"/>
    </row>
    <row r="75" spans="1:17" ht="18" customHeight="1" x14ac:dyDescent="0.2">
      <c r="A75" s="81"/>
      <c r="B75" s="53" t="s">
        <v>41</v>
      </c>
      <c r="C75" s="52"/>
      <c r="D75" s="54" t="s">
        <v>42</v>
      </c>
      <c r="E75" s="81"/>
      <c r="F75" s="81"/>
      <c r="G75" s="81"/>
      <c r="H75" s="81"/>
      <c r="I75" s="81"/>
      <c r="J75" s="81"/>
      <c r="K75" s="81"/>
      <c r="L75" s="81"/>
      <c r="M75" s="82"/>
      <c r="N75" s="83" t="s">
        <v>50</v>
      </c>
      <c r="O75" s="84"/>
      <c r="P75" s="84">
        <f>O74*10%</f>
        <v>0</v>
      </c>
    </row>
    <row r="76" spans="1:17" ht="18" customHeight="1" thickBot="1" x14ac:dyDescent="0.25">
      <c r="A76" s="81"/>
      <c r="B76" s="53"/>
      <c r="C76" s="52"/>
      <c r="D76" s="54"/>
      <c r="E76" s="81"/>
      <c r="F76" s="81"/>
      <c r="G76" s="81"/>
      <c r="H76" s="81"/>
      <c r="I76" s="81"/>
      <c r="J76" s="81"/>
      <c r="K76" s="81"/>
      <c r="L76" s="81"/>
      <c r="M76" s="82"/>
      <c r="N76" s="85" t="s">
        <v>51</v>
      </c>
      <c r="O76" s="86"/>
      <c r="P76" s="86">
        <f>O74-P75</f>
        <v>0</v>
      </c>
    </row>
    <row r="77" spans="1:17" ht="18" customHeight="1" x14ac:dyDescent="0.2">
      <c r="A77" s="10"/>
      <c r="H77" s="58"/>
      <c r="N77" s="57" t="s">
        <v>56</v>
      </c>
      <c r="P77" s="64">
        <f>P76*1.1%</f>
        <v>0</v>
      </c>
    </row>
    <row r="78" spans="1:17" ht="18" customHeight="1" thickBot="1" x14ac:dyDescent="0.25">
      <c r="A78" s="10"/>
      <c r="H78" s="58"/>
      <c r="N78" s="57" t="s">
        <v>52</v>
      </c>
      <c r="P78" s="66">
        <f>P76*2%</f>
        <v>0</v>
      </c>
    </row>
    <row r="79" spans="1:17" ht="18" customHeight="1" x14ac:dyDescent="0.2">
      <c r="A79" s="10"/>
      <c r="H79" s="58"/>
      <c r="N79" s="61" t="s">
        <v>31</v>
      </c>
      <c r="O79" s="62"/>
      <c r="P79" s="65">
        <f>P76+P77-P78</f>
        <v>0</v>
      </c>
    </row>
    <row r="81" spans="1:16" x14ac:dyDescent="0.2">
      <c r="A81" s="10"/>
      <c r="H81" s="58"/>
      <c r="P81" s="66"/>
    </row>
    <row r="82" spans="1:16" x14ac:dyDescent="0.2">
      <c r="A82" s="10"/>
      <c r="H82" s="58"/>
      <c r="O82" s="55"/>
      <c r="P82" s="66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8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8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8"/>
      <c r="N94" s="14"/>
      <c r="O94" s="14"/>
      <c r="P94" s="14"/>
    </row>
  </sheetData>
  <mergeCells count="3">
    <mergeCell ref="A74:L74"/>
    <mergeCell ref="O74:P74"/>
    <mergeCell ref="Q3:Q73"/>
  </mergeCells>
  <conditionalFormatting sqref="B3:B73">
    <cfRule type="duplicateValues" dxfId="8" priority="6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FF00"/>
  </sheetPr>
  <dimension ref="A1:Q8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65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92"/>
      <c r="O3" s="59">
        <v>2530</v>
      </c>
      <c r="P3" s="60">
        <f>Table2245789101123456789101112131415161718192021222324252627283293031323334353637383940414243[[#This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92"/>
      <c r="O4" s="59">
        <v>2530</v>
      </c>
      <c r="P4" s="60">
        <f>Table2245789101123456789101112131415161718192021222324252627283293031323334353637383940414243[[#This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Table2245789101123456789101112131415161718192021222324252627283293031323334353637383940414243[[#This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Table2245789101123456789101112131415161718192021222324252627283293031323334353637383940414243[[#This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Table2245789101123456789101112131415161718192021222324252627283293031323334353637383940414243[[#This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Table2245789101123456789101112131415161718192021222324252627283293031323334353637383940414243[[#This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Table2245789101123456789101112131415161718192021222324252627283293031323334353637383940414243[[#This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Table2245789101123456789101112131415161718192021222324252627283293031323334353637383940414243[[#This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Table2245789101123456789101112131415161718192021222324252627283293031323334353637383940414243[[#This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Table2245789101123456789101112131415161718192021222324252627283293031323334353637383940414243[[#This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Table2245789101123456789101112131415161718192021222324252627283293031323334353637383940414243[[#This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Table2245789101123456789101112131415161718192021222324252627283293031323334353637383940414243[[#This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Table2245789101123456789101112131415161718192021222324252627283293031323334353637383940414243[[#This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Table2245789101123456789101112131415161718192021222324252627283293031323334353637383940414243[[#This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Table2245789101123456789101112131415161718192021222324252627283293031323334353637383940414243[[#This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Table2245789101123456789101112131415161718192021222324252627283293031323334353637383940414243[[#This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Table2245789101123456789101112131415161718192021222324252627283293031323334353637383940414243[[#This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Table2245789101123456789101112131415161718192021222324252627283293031323334353637383940414243[[#This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Table2245789101123456789101112131415161718192021222324252627283293031323334353637383940414243[[#This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Table2245789101123456789101112131415161718192021222324252627283293031323334353637383940414243[[#This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Table2245789101123456789101112131415161718192021222324252627283293031323334353637383940414243[[#This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Table2245789101123456789101112131415161718192021222324252627283293031323334353637383940414243[[#This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Table2245789101123456789101112131415161718192021222324252627283293031323334353637383940414243[[#This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Table2245789101123456789101112131415161718192021222324252627283293031323334353637383940414243[[#This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Table2245789101123456789101112131415161718192021222324252627283293031323334353637383940414243[[#This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Table2245789101123456789101112131415161718192021222324252627283293031323334353637383940414243[[#This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Table2245789101123456789101112131415161718192021222324252627283293031323334353637383940414243[[#This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Table2245789101123456789101112131415161718192021222324252627283293031323334353637383940414243[[#This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Table2245789101123456789101112131415161718192021222324252627283293031323334353637383940414243[[#This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Table2245789101123456789101112131415161718192021222324252627283293031323334353637383940414243[[#This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Table2245789101123456789101112131415161718192021222324252627283293031323334353637383940414243[[#This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Table2245789101123456789101112131415161718192021222324252627283293031323334353637383940414243[[#This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Table2245789101123456789101112131415161718192021222324252627283293031323334353637383940414243[[#This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Table2245789101123456789101112131415161718192021222324252627283293031323334353637383940414243[[#This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Table2245789101123456789101112131415161718192021222324252627283293031323334353637383940414243[[#This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Table2245789101123456789101112131415161718192021222324252627283293031323334353637383940414243[[#This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Table2245789101123456789101112131415161718192021222324252627283293031323334353637383940414243[[#This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Table2245789101123456789101112131415161718192021222324252627283293031323334353637383940414243[[#This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Table2245789101123456789101112131415161718192021222324252627283293031323334353637383940414243[[#This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Table2245789101123456789101112131415161718192021222324252627283293031323334353637383940414243[[#This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Table2245789101123456789101112131415161718192021222324252627283293031323334353637383940414243[[#This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Table2245789101123456789101112131415161718192021222324252627283293031323334353637383940414243[[#This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Table2245789101123456789101112131415161718192021222324252627283293031323334353637383940414243[[#This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Table2245789101123456789101112131415161718192021222324252627283293031323334353637383940414243[[#This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Table2245789101123456789101112131415161718192021222324252627283293031323334353637383940414243[[#This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Table2245789101123456789101112131415161718192021222324252627283293031323334353637383940414243[[#This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Table2245789101123456789101112131415161718192021222324252627283293031323334353637383940414243[[#This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Table2245789101123456789101112131415161718192021222324252627283293031323334353637383940414243[[#This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Table2245789101123456789101112131415161718192021222324252627283293031323334353637383940414243[[#This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Table2245789101123456789101112131415161718192021222324252627283293031323334353637383940414243[[#This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Table2245789101123456789101112131415161718192021222324252627283293031323334353637383940414243[[#This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Table2245789101123456789101112131415161718192021222324252627283293031323334353637383940414243[[#This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Table2245789101123456789101112131415161718192021222324252627283293031323334353637383940414243[[#This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Table2245789101123456789101112131415161718192021222324252627283293031323334353637383940414243[[#This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Table2245789101123456789101112131415161718192021222324252627283293031323334353637383940414243[[#This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Table2245789101123456789101112131415161718192021222324252627283293031323334353637383940414243[[#This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Table2245789101123456789101112131415161718192021222324252627283293031323334353637383940414243[[#This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Table2245789101123456789101112131415161718192021222324252627283293031323334353637383940414243[[#This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Table2245789101123456789101112131415161718192021222324252627283293031323334353637383940414243[[#This Row],[PEMBULATAN]]*O61</f>
        <v>0</v>
      </c>
      <c r="Q61" s="124"/>
    </row>
    <row r="62" spans="1:17" ht="26.25" customHeight="1" x14ac:dyDescent="0.2">
      <c r="A62" s="78"/>
      <c r="B62" s="69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Table2245789101123456789101112131415161718192021222324252627283293031323334353637383940414243[[#This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Table2245789101123456789101112131415161718192021222324252627283293031323334353637383940414243[[#This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Table2245789101123456789101112131415161718192021222324252627283293031323334353637383940414243[[#This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Table2245789101123456789101112131415161718192021222324252627283293031323334353637383940414243[[#This Row],[PEMBULATAN]]*O65</f>
        <v>0</v>
      </c>
      <c r="Q65" s="125"/>
    </row>
    <row r="66" spans="1:17" ht="22.5" customHeight="1" x14ac:dyDescent="0.2">
      <c r="A66" s="118" t="s">
        <v>30</v>
      </c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20"/>
      <c r="M66" s="74">
        <f>SUBTOTAL(109,Table2245789101123456789101112131415161718192021222324252627283293031323334353637383940414243[KG VOLUME])</f>
        <v>0</v>
      </c>
      <c r="N66" s="63">
        <f>SUM(N3:N65)</f>
        <v>0</v>
      </c>
      <c r="O66" s="121">
        <f>SUM(P3:P65)</f>
        <v>0</v>
      </c>
      <c r="P66" s="122"/>
    </row>
    <row r="67" spans="1:17" ht="18" customHeight="1" x14ac:dyDescent="0.2">
      <c r="A67" s="81"/>
      <c r="B67" s="53" t="s">
        <v>41</v>
      </c>
      <c r="C67" s="52"/>
      <c r="D67" s="54" t="s">
        <v>42</v>
      </c>
      <c r="E67" s="81"/>
      <c r="F67" s="81"/>
      <c r="G67" s="81"/>
      <c r="H67" s="81"/>
      <c r="I67" s="81"/>
      <c r="J67" s="81"/>
      <c r="K67" s="81"/>
      <c r="L67" s="81"/>
      <c r="M67" s="82"/>
      <c r="N67" s="83" t="s">
        <v>50</v>
      </c>
      <c r="O67" s="84"/>
      <c r="P67" s="84">
        <f>O66*10%</f>
        <v>0</v>
      </c>
    </row>
    <row r="68" spans="1:17" ht="18" customHeight="1" thickBot="1" x14ac:dyDescent="0.25">
      <c r="A68" s="81"/>
      <c r="B68" s="53"/>
      <c r="C68" s="52"/>
      <c r="D68" s="54"/>
      <c r="E68" s="81"/>
      <c r="F68" s="81"/>
      <c r="G68" s="81"/>
      <c r="H68" s="81"/>
      <c r="I68" s="81"/>
      <c r="J68" s="81"/>
      <c r="K68" s="81"/>
      <c r="L68" s="81"/>
      <c r="M68" s="82"/>
      <c r="N68" s="85" t="s">
        <v>51</v>
      </c>
      <c r="O68" s="86"/>
      <c r="P68" s="86">
        <f>O66-P67</f>
        <v>0</v>
      </c>
    </row>
    <row r="69" spans="1:17" ht="18" customHeight="1" x14ac:dyDescent="0.2">
      <c r="A69" s="10"/>
      <c r="H69" s="58"/>
      <c r="N69" s="57" t="s">
        <v>56</v>
      </c>
      <c r="P69" s="64">
        <f>P68*1.1%</f>
        <v>0</v>
      </c>
    </row>
    <row r="70" spans="1:17" ht="18" customHeight="1" thickBot="1" x14ac:dyDescent="0.25">
      <c r="A70" s="10"/>
      <c r="H70" s="58"/>
      <c r="N70" s="57" t="s">
        <v>52</v>
      </c>
      <c r="P70" s="66">
        <f>P68*2%</f>
        <v>0</v>
      </c>
    </row>
    <row r="71" spans="1:17" ht="18" customHeight="1" x14ac:dyDescent="0.2">
      <c r="A71" s="10"/>
      <c r="H71" s="58"/>
      <c r="N71" s="61" t="s">
        <v>31</v>
      </c>
      <c r="O71" s="62"/>
      <c r="P71" s="65">
        <f>P68+P69-P70</f>
        <v>0</v>
      </c>
    </row>
    <row r="73" spans="1:17" x14ac:dyDescent="0.2">
      <c r="A73" s="10"/>
      <c r="H73" s="58"/>
      <c r="P73" s="66"/>
    </row>
    <row r="74" spans="1:17" x14ac:dyDescent="0.2">
      <c r="A74" s="10"/>
      <c r="H74" s="58"/>
      <c r="O74" s="55"/>
      <c r="P74" s="66"/>
    </row>
    <row r="75" spans="1:17" s="3" customFormat="1" x14ac:dyDescent="0.25">
      <c r="A75" s="10"/>
      <c r="B75" s="2"/>
      <c r="C75" s="2"/>
      <c r="E75" s="11"/>
      <c r="H75" s="58"/>
      <c r="N75" s="14"/>
      <c r="O75" s="14"/>
      <c r="P75" s="14"/>
    </row>
    <row r="76" spans="1:17" s="3" customFormat="1" x14ac:dyDescent="0.25">
      <c r="A76" s="10"/>
      <c r="B76" s="2"/>
      <c r="C76" s="2"/>
      <c r="E76" s="11"/>
      <c r="H76" s="58"/>
      <c r="N76" s="14"/>
      <c r="O76" s="14"/>
      <c r="P76" s="14"/>
    </row>
    <row r="77" spans="1:17" s="3" customFormat="1" x14ac:dyDescent="0.25">
      <c r="A77" s="10"/>
      <c r="B77" s="2"/>
      <c r="C77" s="2"/>
      <c r="E77" s="11"/>
      <c r="H77" s="58"/>
      <c r="N77" s="14"/>
      <c r="O77" s="14"/>
      <c r="P77" s="14"/>
    </row>
    <row r="78" spans="1:17" s="3" customFormat="1" x14ac:dyDescent="0.25">
      <c r="A78" s="10"/>
      <c r="B78" s="2"/>
      <c r="C78" s="2"/>
      <c r="E78" s="11"/>
      <c r="H78" s="58"/>
      <c r="N78" s="14"/>
      <c r="O78" s="14"/>
      <c r="P78" s="14"/>
    </row>
    <row r="79" spans="1:17" s="3" customFormat="1" x14ac:dyDescent="0.25">
      <c r="A79" s="10"/>
      <c r="B79" s="2"/>
      <c r="C79" s="2"/>
      <c r="E79" s="11"/>
      <c r="H79" s="58"/>
      <c r="N79" s="14"/>
      <c r="O79" s="14"/>
      <c r="P79" s="14"/>
    </row>
    <row r="80" spans="1:17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8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</sheetData>
  <mergeCells count="3">
    <mergeCell ref="A66:L66"/>
    <mergeCell ref="O66:P66"/>
    <mergeCell ref="Q3:Q65"/>
  </mergeCells>
  <conditionalFormatting sqref="B3:B65">
    <cfRule type="duplicateValues" dxfId="7" priority="6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FF00"/>
  </sheetPr>
  <dimension ref="A1:Q7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Table224578910112345678910111213141516171819202122232425262728329303132333435363738394041424346[[#This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>Table224578910112345678910111213141516171819202122232425262728329303132333435363738394041424346[[#This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Table224578910112345678910111213141516171819202122232425262728329303132333435363738394041424346[[#This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Table224578910112345678910111213141516171819202122232425262728329303132333435363738394041424346[[#This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Table224578910112345678910111213141516171819202122232425262728329303132333435363738394041424346[[#This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Table224578910112345678910111213141516171819202122232425262728329303132333435363738394041424346[[#This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Table224578910112345678910111213141516171819202122232425262728329303132333435363738394041424346[[#This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Table224578910112345678910111213141516171819202122232425262728329303132333435363738394041424346[[#This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Table224578910112345678910111213141516171819202122232425262728329303132333435363738394041424346[[#This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Table224578910112345678910111213141516171819202122232425262728329303132333435363738394041424346[[#This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Table224578910112345678910111213141516171819202122232425262728329303132333435363738394041424346[[#This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Table224578910112345678910111213141516171819202122232425262728329303132333435363738394041424346[[#This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Table224578910112345678910111213141516171819202122232425262728329303132333435363738394041424346[[#This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Table224578910112345678910111213141516171819202122232425262728329303132333435363738394041424346[[#This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Table224578910112345678910111213141516171819202122232425262728329303132333435363738394041424346[[#This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Table224578910112345678910111213141516171819202122232425262728329303132333435363738394041424346[[#This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Table224578910112345678910111213141516171819202122232425262728329303132333435363738394041424346[[#This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Table224578910112345678910111213141516171819202122232425262728329303132333435363738394041424346[[#This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Table224578910112345678910111213141516171819202122232425262728329303132333435363738394041424346[[#This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Table224578910112345678910111213141516171819202122232425262728329303132333435363738394041424346[[#This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Table224578910112345678910111213141516171819202122232425262728329303132333435363738394041424346[[#This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Table224578910112345678910111213141516171819202122232425262728329303132333435363738394041424346[[#This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Table224578910112345678910111213141516171819202122232425262728329303132333435363738394041424346[[#This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Table224578910112345678910111213141516171819202122232425262728329303132333435363738394041424346[[#This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Table224578910112345678910111213141516171819202122232425262728329303132333435363738394041424346[[#This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Table224578910112345678910111213141516171819202122232425262728329303132333435363738394041424346[[#This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Table224578910112345678910111213141516171819202122232425262728329303132333435363738394041424346[[#This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Table224578910112345678910111213141516171819202122232425262728329303132333435363738394041424346[[#This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Table224578910112345678910111213141516171819202122232425262728329303132333435363738394041424346[[#This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Table224578910112345678910111213141516171819202122232425262728329303132333435363738394041424346[[#This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Table224578910112345678910111213141516171819202122232425262728329303132333435363738394041424346[[#This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Table224578910112345678910111213141516171819202122232425262728329303132333435363738394041424346[[#This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Table224578910112345678910111213141516171819202122232425262728329303132333435363738394041424346[[#This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Table224578910112345678910111213141516171819202122232425262728329303132333435363738394041424346[[#This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Table224578910112345678910111213141516171819202122232425262728329303132333435363738394041424346[[#This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Table224578910112345678910111213141516171819202122232425262728329303132333435363738394041424346[[#This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Table224578910112345678910111213141516171819202122232425262728329303132333435363738394041424346[[#This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Table224578910112345678910111213141516171819202122232425262728329303132333435363738394041424346[[#This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Table224578910112345678910111213141516171819202122232425262728329303132333435363738394041424346[[#This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Table224578910112345678910111213141516171819202122232425262728329303132333435363738394041424346[[#This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Table224578910112345678910111213141516171819202122232425262728329303132333435363738394041424346[[#This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Table224578910112345678910111213141516171819202122232425262728329303132333435363738394041424346[[#This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Table224578910112345678910111213141516171819202122232425262728329303132333435363738394041424346[[#This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Table224578910112345678910111213141516171819202122232425262728329303132333435363738394041424346[[#This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Table224578910112345678910111213141516171819202122232425262728329303132333435363738394041424346[[#This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Table224578910112345678910111213141516171819202122232425262728329303132333435363738394041424346[[#This Row],[PEMBULATAN]]*O48</f>
        <v>0</v>
      </c>
      <c r="Q48" s="124"/>
    </row>
    <row r="49" spans="1:17" ht="26.25" customHeight="1" x14ac:dyDescent="0.2">
      <c r="A49" s="78"/>
      <c r="B49" s="69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Table224578910112345678910111213141516171819202122232425262728329303132333435363738394041424346[[#This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Table224578910112345678910111213141516171819202122232425262728329303132333435363738394041424346[[#This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Table224578910112345678910111213141516171819202122232425262728329303132333435363738394041424346[[#This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Table224578910112345678910111213141516171819202122232425262728329303132333435363738394041424346[[#This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Table224578910112345678910111213141516171819202122232425262728329303132333435363738394041424346[[#This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Table224578910112345678910111213141516171819202122232425262728329303132333435363738394041424346[[#This Row],[PEMBULATAN]]*O54</f>
        <v>0</v>
      </c>
      <c r="Q54" s="125"/>
    </row>
    <row r="55" spans="1:17" ht="22.5" customHeight="1" x14ac:dyDescent="0.2">
      <c r="A55" s="118" t="s">
        <v>30</v>
      </c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20"/>
      <c r="M55" s="74">
        <f>SUBTOTAL(109,Table224578910112345678910111213141516171819202122232425262728329303132333435363738394041424346[KG VOLUME])</f>
        <v>0</v>
      </c>
      <c r="N55" s="63">
        <f>SUM(N3:N54)</f>
        <v>0</v>
      </c>
      <c r="O55" s="121">
        <f>SUM(P3:P54)</f>
        <v>0</v>
      </c>
      <c r="P55" s="122"/>
    </row>
    <row r="56" spans="1:17" ht="18" customHeight="1" x14ac:dyDescent="0.2">
      <c r="A56" s="81"/>
      <c r="B56" s="53" t="s">
        <v>41</v>
      </c>
      <c r="C56" s="52"/>
      <c r="D56" s="54" t="s">
        <v>42</v>
      </c>
      <c r="E56" s="81"/>
      <c r="F56" s="81"/>
      <c r="G56" s="81"/>
      <c r="H56" s="81"/>
      <c r="I56" s="81"/>
      <c r="J56" s="81"/>
      <c r="K56" s="81"/>
      <c r="L56" s="81"/>
      <c r="M56" s="82"/>
      <c r="N56" s="83" t="s">
        <v>50</v>
      </c>
      <c r="O56" s="84"/>
      <c r="P56" s="84">
        <f>O55*10%</f>
        <v>0</v>
      </c>
    </row>
    <row r="57" spans="1:17" ht="18" customHeight="1" thickBot="1" x14ac:dyDescent="0.25">
      <c r="A57" s="81"/>
      <c r="B57" s="53"/>
      <c r="C57" s="52"/>
      <c r="D57" s="54"/>
      <c r="E57" s="81"/>
      <c r="F57" s="81"/>
      <c r="G57" s="81"/>
      <c r="H57" s="81"/>
      <c r="I57" s="81"/>
      <c r="J57" s="81"/>
      <c r="K57" s="81"/>
      <c r="L57" s="81"/>
      <c r="M57" s="82"/>
      <c r="N57" s="85" t="s">
        <v>51</v>
      </c>
      <c r="O57" s="86"/>
      <c r="P57" s="86">
        <f>O55-P56</f>
        <v>0</v>
      </c>
    </row>
    <row r="58" spans="1:17" ht="18" customHeight="1" x14ac:dyDescent="0.2">
      <c r="A58" s="10"/>
      <c r="H58" s="58"/>
      <c r="N58" s="57" t="s">
        <v>56</v>
      </c>
      <c r="P58" s="64">
        <f>P57*1.1%</f>
        <v>0</v>
      </c>
    </row>
    <row r="59" spans="1:17" ht="18" customHeight="1" thickBot="1" x14ac:dyDescent="0.25">
      <c r="A59" s="10"/>
      <c r="H59" s="58"/>
      <c r="N59" s="57" t="s">
        <v>52</v>
      </c>
      <c r="P59" s="66">
        <f>P57*2%</f>
        <v>0</v>
      </c>
    </row>
    <row r="60" spans="1:17" ht="18" customHeight="1" x14ac:dyDescent="0.2">
      <c r="A60" s="10"/>
      <c r="H60" s="58"/>
      <c r="N60" s="61" t="s">
        <v>31</v>
      </c>
      <c r="O60" s="62"/>
      <c r="P60" s="65">
        <f>P57+P58-P59</f>
        <v>0</v>
      </c>
    </row>
    <row r="62" spans="1:17" x14ac:dyDescent="0.2">
      <c r="A62" s="10"/>
      <c r="H62" s="58"/>
      <c r="P62" s="66"/>
    </row>
    <row r="63" spans="1:17" x14ac:dyDescent="0.2">
      <c r="A63" s="10"/>
      <c r="H63" s="58"/>
      <c r="O63" s="55"/>
      <c r="P63" s="66"/>
    </row>
    <row r="64" spans="1:17" s="3" customFormat="1" x14ac:dyDescent="0.25">
      <c r="A64" s="10"/>
      <c r="B64" s="2"/>
      <c r="C64" s="2"/>
      <c r="E64" s="11"/>
      <c r="H64" s="58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8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8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</sheetData>
  <mergeCells count="3">
    <mergeCell ref="A55:L55"/>
    <mergeCell ref="O55:P55"/>
    <mergeCell ref="Q3:Q54"/>
  </mergeCells>
  <conditionalFormatting sqref="B3:B54">
    <cfRule type="duplicateValues" dxfId="6" priority="6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FF00"/>
  </sheetPr>
  <dimension ref="A1:Q27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256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92"/>
      <c r="O3" s="59">
        <v>2530</v>
      </c>
      <c r="P3" s="60">
        <f>Table22457891011234567891011121314151617181920212223242526272832930313233343536373839404142434647[[#This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92"/>
      <c r="O4" s="59">
        <v>2530</v>
      </c>
      <c r="P4" s="60">
        <f>Table22457891011234567891011121314151617181920212223242526272832930313233343536373839404142434647[[#This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Table22457891011234567891011121314151617181920212223242526272832930313233343536373839404142434647[[#This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Table22457891011234567891011121314151617181920212223242526272832930313233343536373839404142434647[[#This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Table22457891011234567891011121314151617181920212223242526272832930313233343536373839404142434647[[#This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Table22457891011234567891011121314151617181920212223242526272832930313233343536373839404142434647[[#This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Table22457891011234567891011121314151617181920212223242526272832930313233343536373839404142434647[[#This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Table22457891011234567891011121314151617181920212223242526272832930313233343536373839404142434647[[#This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Table22457891011234567891011121314151617181920212223242526272832930313233343536373839404142434647[[#This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Table22457891011234567891011121314151617181920212223242526272832930313233343536373839404142434647[[#This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Table22457891011234567891011121314151617181920212223242526272832930313233343536373839404142434647[[#This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Table22457891011234567891011121314151617181920212223242526272832930313233343536373839404142434647[[#This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Table22457891011234567891011121314151617181920212223242526272832930313233343536373839404142434647[[#This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Table22457891011234567891011121314151617181920212223242526272832930313233343536373839404142434647[[#This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Table22457891011234567891011121314151617181920212223242526272832930313233343536373839404142434647[[#This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Table22457891011234567891011121314151617181920212223242526272832930313233343536373839404142434647[[#This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Table22457891011234567891011121314151617181920212223242526272832930313233343536373839404142434647[[#This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Table22457891011234567891011121314151617181920212223242526272832930313233343536373839404142434647[[#This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Table22457891011234567891011121314151617181920212223242526272832930313233343536373839404142434647[[#This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Table22457891011234567891011121314151617181920212223242526272832930313233343536373839404142434647[[#This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Table22457891011234567891011121314151617181920212223242526272832930313233343536373839404142434647[[#This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Table22457891011234567891011121314151617181920212223242526272832930313233343536373839404142434647[[#This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Table22457891011234567891011121314151617181920212223242526272832930313233343536373839404142434647[[#This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Table22457891011234567891011121314151617181920212223242526272832930313233343536373839404142434647[[#This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Table22457891011234567891011121314151617181920212223242526272832930313233343536373839404142434647[[#This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Table22457891011234567891011121314151617181920212223242526272832930313233343536373839404142434647[[#This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Table22457891011234567891011121314151617181920212223242526272832930313233343536373839404142434647[[#This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Table22457891011234567891011121314151617181920212223242526272832930313233343536373839404142434647[[#This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Table22457891011234567891011121314151617181920212223242526272832930313233343536373839404142434647[[#This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Table22457891011234567891011121314151617181920212223242526272832930313233343536373839404142434647[[#This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Table22457891011234567891011121314151617181920212223242526272832930313233343536373839404142434647[[#This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Table22457891011234567891011121314151617181920212223242526272832930313233343536373839404142434647[[#This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Table22457891011234567891011121314151617181920212223242526272832930313233343536373839404142434647[[#This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Table22457891011234567891011121314151617181920212223242526272832930313233343536373839404142434647[[#This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Table22457891011234567891011121314151617181920212223242526272832930313233343536373839404142434647[[#This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Table22457891011234567891011121314151617181920212223242526272832930313233343536373839404142434647[[#This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Table22457891011234567891011121314151617181920212223242526272832930313233343536373839404142434647[[#This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Table22457891011234567891011121314151617181920212223242526272832930313233343536373839404142434647[[#This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Table22457891011234567891011121314151617181920212223242526272832930313233343536373839404142434647[[#This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Table22457891011234567891011121314151617181920212223242526272832930313233343536373839404142434647[[#This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Table22457891011234567891011121314151617181920212223242526272832930313233343536373839404142434647[[#This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Table22457891011234567891011121314151617181920212223242526272832930313233343536373839404142434647[[#This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Table22457891011234567891011121314151617181920212223242526272832930313233343536373839404142434647[[#This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Table22457891011234567891011121314151617181920212223242526272832930313233343536373839404142434647[[#This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Table22457891011234567891011121314151617181920212223242526272832930313233343536373839404142434647[[#This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Table22457891011234567891011121314151617181920212223242526272832930313233343536373839404142434647[[#This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Table22457891011234567891011121314151617181920212223242526272832930313233343536373839404142434647[[#This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Table22457891011234567891011121314151617181920212223242526272832930313233343536373839404142434647[[#This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Table22457891011234567891011121314151617181920212223242526272832930313233343536373839404142434647[[#This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Table22457891011234567891011121314151617181920212223242526272832930313233343536373839404142434647[[#This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Table22457891011234567891011121314151617181920212223242526272832930313233343536373839404142434647[[#This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Table22457891011234567891011121314151617181920212223242526272832930313233343536373839404142434647[[#This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Table22457891011234567891011121314151617181920212223242526272832930313233343536373839404142434647[[#This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Table22457891011234567891011121314151617181920212223242526272832930313233343536373839404142434647[[#This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Table22457891011234567891011121314151617181920212223242526272832930313233343536373839404142434647[[#This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Table22457891011234567891011121314151617181920212223242526272832930313233343536373839404142434647[[#This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Table22457891011234567891011121314151617181920212223242526272832930313233343536373839404142434647[[#This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Table22457891011234567891011121314151617181920212223242526272832930313233343536373839404142434647[[#This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Table22457891011234567891011121314151617181920212223242526272832930313233343536373839404142434647[[#This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Table22457891011234567891011121314151617181920212223242526272832930313233343536373839404142434647[[#This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Table22457891011234567891011121314151617181920212223242526272832930313233343536373839404142434647[[#This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Table22457891011234567891011121314151617181920212223242526272832930313233343536373839404142434647[[#This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Table22457891011234567891011121314151617181920212223242526272832930313233343536373839404142434647[[#This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Table22457891011234567891011121314151617181920212223242526272832930313233343536373839404142434647[[#This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Table22457891011234567891011121314151617181920212223242526272832930313233343536373839404142434647[[#This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Table22457891011234567891011121314151617181920212223242526272832930313233343536373839404142434647[[#This Row],[PEMBULATAN]]*O68</f>
        <v>0</v>
      </c>
      <c r="Q68" s="124"/>
    </row>
    <row r="69" spans="1:17" ht="26.25" customHeight="1" x14ac:dyDescent="0.2">
      <c r="A69" s="13"/>
      <c r="B69" s="70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Table22457891011234567891011121314151617181920212223242526272832930313233343536373839404142434647[[#This Row],[PEMBULATAN]]*O69</f>
        <v>0</v>
      </c>
      <c r="Q69" s="124"/>
    </row>
    <row r="70" spans="1:17" ht="26.25" customHeight="1" x14ac:dyDescent="0.2">
      <c r="A70" s="13"/>
      <c r="B70" s="70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Table22457891011234567891011121314151617181920212223242526272832930313233343536373839404142434647[[#This Row],[PEMBULATAN]]*O70</f>
        <v>0</v>
      </c>
      <c r="Q70" s="124"/>
    </row>
    <row r="71" spans="1:17" ht="26.25" customHeight="1" x14ac:dyDescent="0.2">
      <c r="A71" s="13"/>
      <c r="B71" s="70"/>
      <c r="C71" s="68"/>
      <c r="D71" s="73"/>
      <c r="E71" s="12"/>
      <c r="F71" s="71"/>
      <c r="G71" s="12"/>
      <c r="H71" s="72"/>
      <c r="I71" s="15"/>
      <c r="J71" s="15"/>
      <c r="K71" s="15"/>
      <c r="L71" s="15"/>
      <c r="M71" s="76"/>
      <c r="N71" s="92"/>
      <c r="O71" s="59">
        <v>2530</v>
      </c>
      <c r="P71" s="60">
        <f>Table22457891011234567891011121314151617181920212223242526272832930313233343536373839404142434647[[#This Row],[PEMBULATAN]]*O71</f>
        <v>0</v>
      </c>
      <c r="Q71" s="124"/>
    </row>
    <row r="72" spans="1:17" ht="26.25" customHeight="1" x14ac:dyDescent="0.2">
      <c r="A72" s="13"/>
      <c r="B72" s="70"/>
      <c r="C72" s="68"/>
      <c r="D72" s="73"/>
      <c r="E72" s="12"/>
      <c r="F72" s="71"/>
      <c r="G72" s="12"/>
      <c r="H72" s="72"/>
      <c r="I72" s="15"/>
      <c r="J72" s="15"/>
      <c r="K72" s="15"/>
      <c r="L72" s="15"/>
      <c r="M72" s="76"/>
      <c r="N72" s="92"/>
      <c r="O72" s="59">
        <v>2530</v>
      </c>
      <c r="P72" s="60">
        <f>Table22457891011234567891011121314151617181920212223242526272832930313233343536373839404142434647[[#This Row],[PEMBULATAN]]*O72</f>
        <v>0</v>
      </c>
      <c r="Q72" s="124"/>
    </row>
    <row r="73" spans="1:17" ht="26.25" customHeight="1" x14ac:dyDescent="0.2">
      <c r="A73" s="13"/>
      <c r="B73" s="70"/>
      <c r="C73" s="68"/>
      <c r="D73" s="73"/>
      <c r="E73" s="12"/>
      <c r="F73" s="71"/>
      <c r="G73" s="12"/>
      <c r="H73" s="72"/>
      <c r="I73" s="15"/>
      <c r="J73" s="15"/>
      <c r="K73" s="15"/>
      <c r="L73" s="15"/>
      <c r="M73" s="76"/>
      <c r="N73" s="92"/>
      <c r="O73" s="59">
        <v>2530</v>
      </c>
      <c r="P73" s="60">
        <f>Table22457891011234567891011121314151617181920212223242526272832930313233343536373839404142434647[[#This Row],[PEMBULATAN]]*O73</f>
        <v>0</v>
      </c>
      <c r="Q73" s="124"/>
    </row>
    <row r="74" spans="1:17" ht="26.25" customHeight="1" x14ac:dyDescent="0.2">
      <c r="A74" s="13"/>
      <c r="B74" s="70"/>
      <c r="C74" s="68"/>
      <c r="D74" s="73"/>
      <c r="E74" s="12"/>
      <c r="F74" s="71"/>
      <c r="G74" s="12"/>
      <c r="H74" s="72"/>
      <c r="I74" s="15"/>
      <c r="J74" s="15"/>
      <c r="K74" s="15"/>
      <c r="L74" s="15"/>
      <c r="M74" s="76"/>
      <c r="N74" s="92"/>
      <c r="O74" s="59">
        <v>2530</v>
      </c>
      <c r="P74" s="60">
        <f>Table22457891011234567891011121314151617181920212223242526272832930313233343536373839404142434647[[#This Row],[PEMBULATAN]]*O74</f>
        <v>0</v>
      </c>
      <c r="Q74" s="124"/>
    </row>
    <row r="75" spans="1:17" ht="26.25" customHeight="1" x14ac:dyDescent="0.2">
      <c r="A75" s="13"/>
      <c r="B75" s="70"/>
      <c r="C75" s="68"/>
      <c r="D75" s="73"/>
      <c r="E75" s="12"/>
      <c r="F75" s="71"/>
      <c r="G75" s="12"/>
      <c r="H75" s="72"/>
      <c r="I75" s="15"/>
      <c r="J75" s="15"/>
      <c r="K75" s="15"/>
      <c r="L75" s="15"/>
      <c r="M75" s="76"/>
      <c r="N75" s="92"/>
      <c r="O75" s="59">
        <v>2530</v>
      </c>
      <c r="P75" s="60">
        <f>Table22457891011234567891011121314151617181920212223242526272832930313233343536373839404142434647[[#This Row],[PEMBULATAN]]*O75</f>
        <v>0</v>
      </c>
      <c r="Q75" s="124"/>
    </row>
    <row r="76" spans="1:17" ht="26.25" customHeight="1" x14ac:dyDescent="0.2">
      <c r="A76" s="13"/>
      <c r="B76" s="70"/>
      <c r="C76" s="68"/>
      <c r="D76" s="73"/>
      <c r="E76" s="12"/>
      <c r="F76" s="71"/>
      <c r="G76" s="12"/>
      <c r="H76" s="72"/>
      <c r="I76" s="15"/>
      <c r="J76" s="15"/>
      <c r="K76" s="15"/>
      <c r="L76" s="15"/>
      <c r="M76" s="76"/>
      <c r="N76" s="92"/>
      <c r="O76" s="59">
        <v>2530</v>
      </c>
      <c r="P76" s="60">
        <f>Table22457891011234567891011121314151617181920212223242526272832930313233343536373839404142434647[[#This Row],[PEMBULATAN]]*O76</f>
        <v>0</v>
      </c>
      <c r="Q76" s="124"/>
    </row>
    <row r="77" spans="1:17" ht="26.25" customHeight="1" x14ac:dyDescent="0.2">
      <c r="A77" s="13"/>
      <c r="B77" s="70"/>
      <c r="C77" s="68"/>
      <c r="D77" s="73"/>
      <c r="E77" s="12"/>
      <c r="F77" s="71"/>
      <c r="G77" s="12"/>
      <c r="H77" s="72"/>
      <c r="I77" s="15"/>
      <c r="J77" s="15"/>
      <c r="K77" s="15"/>
      <c r="L77" s="15"/>
      <c r="M77" s="76"/>
      <c r="N77" s="92"/>
      <c r="O77" s="59">
        <v>2530</v>
      </c>
      <c r="P77" s="60">
        <f>Table22457891011234567891011121314151617181920212223242526272832930313233343536373839404142434647[[#This Row],[PEMBULATAN]]*O77</f>
        <v>0</v>
      </c>
      <c r="Q77" s="124"/>
    </row>
    <row r="78" spans="1:17" ht="26.25" customHeight="1" x14ac:dyDescent="0.2">
      <c r="A78" s="13"/>
      <c r="B78" s="70"/>
      <c r="C78" s="68"/>
      <c r="D78" s="73"/>
      <c r="E78" s="12"/>
      <c r="F78" s="71"/>
      <c r="G78" s="12"/>
      <c r="H78" s="72"/>
      <c r="I78" s="15"/>
      <c r="J78" s="15"/>
      <c r="K78" s="15"/>
      <c r="L78" s="15"/>
      <c r="M78" s="76"/>
      <c r="N78" s="92"/>
      <c r="O78" s="59">
        <v>2530</v>
      </c>
      <c r="P78" s="60">
        <f>Table22457891011234567891011121314151617181920212223242526272832930313233343536373839404142434647[[#This Row],[PEMBULATAN]]*O78</f>
        <v>0</v>
      </c>
      <c r="Q78" s="124"/>
    </row>
    <row r="79" spans="1:17" ht="26.25" customHeight="1" x14ac:dyDescent="0.2">
      <c r="A79" s="13"/>
      <c r="B79" s="70"/>
      <c r="C79" s="68"/>
      <c r="D79" s="73"/>
      <c r="E79" s="12"/>
      <c r="F79" s="71"/>
      <c r="G79" s="12"/>
      <c r="H79" s="72"/>
      <c r="I79" s="15"/>
      <c r="J79" s="15"/>
      <c r="K79" s="15"/>
      <c r="L79" s="15"/>
      <c r="M79" s="76"/>
      <c r="N79" s="92"/>
      <c r="O79" s="59">
        <v>2530</v>
      </c>
      <c r="P79" s="60">
        <f>Table22457891011234567891011121314151617181920212223242526272832930313233343536373839404142434647[[#This Row],[PEMBULATAN]]*O79</f>
        <v>0</v>
      </c>
      <c r="Q79" s="124"/>
    </row>
    <row r="80" spans="1:17" ht="26.25" customHeight="1" x14ac:dyDescent="0.2">
      <c r="A80" s="13"/>
      <c r="B80" s="70"/>
      <c r="C80" s="68"/>
      <c r="D80" s="73"/>
      <c r="E80" s="12"/>
      <c r="F80" s="71"/>
      <c r="G80" s="12"/>
      <c r="H80" s="72"/>
      <c r="I80" s="15"/>
      <c r="J80" s="15"/>
      <c r="K80" s="15"/>
      <c r="L80" s="15"/>
      <c r="M80" s="76"/>
      <c r="N80" s="92"/>
      <c r="O80" s="59">
        <v>2530</v>
      </c>
      <c r="P80" s="60">
        <f>Table22457891011234567891011121314151617181920212223242526272832930313233343536373839404142434647[[#This Row],[PEMBULATAN]]*O80</f>
        <v>0</v>
      </c>
      <c r="Q80" s="124"/>
    </row>
    <row r="81" spans="1:17" ht="26.25" customHeight="1" x14ac:dyDescent="0.2">
      <c r="A81" s="13"/>
      <c r="B81" s="70"/>
      <c r="C81" s="68"/>
      <c r="D81" s="73"/>
      <c r="E81" s="12"/>
      <c r="F81" s="71"/>
      <c r="G81" s="12"/>
      <c r="H81" s="72"/>
      <c r="I81" s="15"/>
      <c r="J81" s="15"/>
      <c r="K81" s="15"/>
      <c r="L81" s="15"/>
      <c r="M81" s="76"/>
      <c r="N81" s="92"/>
      <c r="O81" s="59">
        <v>2530</v>
      </c>
      <c r="P81" s="60">
        <f>Table22457891011234567891011121314151617181920212223242526272832930313233343536373839404142434647[[#This Row],[PEMBULATAN]]*O81</f>
        <v>0</v>
      </c>
      <c r="Q81" s="124"/>
    </row>
    <row r="82" spans="1:17" ht="26.25" customHeight="1" x14ac:dyDescent="0.2">
      <c r="A82" s="13"/>
      <c r="B82" s="70"/>
      <c r="C82" s="68"/>
      <c r="D82" s="73"/>
      <c r="E82" s="12"/>
      <c r="F82" s="71"/>
      <c r="G82" s="12"/>
      <c r="H82" s="72"/>
      <c r="I82" s="15"/>
      <c r="J82" s="15"/>
      <c r="K82" s="15"/>
      <c r="L82" s="15"/>
      <c r="M82" s="76"/>
      <c r="N82" s="92"/>
      <c r="O82" s="59">
        <v>2530</v>
      </c>
      <c r="P82" s="60">
        <f>Table22457891011234567891011121314151617181920212223242526272832930313233343536373839404142434647[[#This Row],[PEMBULATAN]]*O82</f>
        <v>0</v>
      </c>
      <c r="Q82" s="124"/>
    </row>
    <row r="83" spans="1:17" ht="26.25" customHeight="1" x14ac:dyDescent="0.2">
      <c r="A83" s="13"/>
      <c r="B83" s="70"/>
      <c r="C83" s="68"/>
      <c r="D83" s="73"/>
      <c r="E83" s="12"/>
      <c r="F83" s="71"/>
      <c r="G83" s="12"/>
      <c r="H83" s="72"/>
      <c r="I83" s="15"/>
      <c r="J83" s="15"/>
      <c r="K83" s="15"/>
      <c r="L83" s="15"/>
      <c r="M83" s="76"/>
      <c r="N83" s="92"/>
      <c r="O83" s="59">
        <v>2530</v>
      </c>
      <c r="P83" s="60">
        <f>Table22457891011234567891011121314151617181920212223242526272832930313233343536373839404142434647[[#This Row],[PEMBULATAN]]*O83</f>
        <v>0</v>
      </c>
      <c r="Q83" s="124"/>
    </row>
    <row r="84" spans="1:17" ht="26.25" customHeight="1" x14ac:dyDescent="0.2">
      <c r="A84" s="13"/>
      <c r="B84" s="70"/>
      <c r="C84" s="68"/>
      <c r="D84" s="73"/>
      <c r="E84" s="12"/>
      <c r="F84" s="71"/>
      <c r="G84" s="12"/>
      <c r="H84" s="72"/>
      <c r="I84" s="15"/>
      <c r="J84" s="15"/>
      <c r="K84" s="15"/>
      <c r="L84" s="15"/>
      <c r="M84" s="76"/>
      <c r="N84" s="92"/>
      <c r="O84" s="59">
        <v>2530</v>
      </c>
      <c r="P84" s="60">
        <f>Table22457891011234567891011121314151617181920212223242526272832930313233343536373839404142434647[[#This Row],[PEMBULATAN]]*O84</f>
        <v>0</v>
      </c>
      <c r="Q84" s="124"/>
    </row>
    <row r="85" spans="1:17" ht="26.25" customHeight="1" x14ac:dyDescent="0.2">
      <c r="A85" s="13"/>
      <c r="B85" s="70"/>
      <c r="C85" s="68"/>
      <c r="D85" s="73"/>
      <c r="E85" s="12"/>
      <c r="F85" s="71"/>
      <c r="G85" s="12"/>
      <c r="H85" s="72"/>
      <c r="I85" s="15"/>
      <c r="J85" s="15"/>
      <c r="K85" s="15"/>
      <c r="L85" s="15"/>
      <c r="M85" s="76"/>
      <c r="N85" s="92"/>
      <c r="O85" s="59">
        <v>2530</v>
      </c>
      <c r="P85" s="60">
        <f>Table22457891011234567891011121314151617181920212223242526272832930313233343536373839404142434647[[#This Row],[PEMBULATAN]]*O85</f>
        <v>0</v>
      </c>
      <c r="Q85" s="124"/>
    </row>
    <row r="86" spans="1:17" ht="26.25" customHeight="1" x14ac:dyDescent="0.2">
      <c r="A86" s="13"/>
      <c r="B86" s="70"/>
      <c r="C86" s="68"/>
      <c r="D86" s="73"/>
      <c r="E86" s="12"/>
      <c r="F86" s="71"/>
      <c r="G86" s="12"/>
      <c r="H86" s="72"/>
      <c r="I86" s="15"/>
      <c r="J86" s="15"/>
      <c r="K86" s="15"/>
      <c r="L86" s="15"/>
      <c r="M86" s="76"/>
      <c r="N86" s="92"/>
      <c r="O86" s="59">
        <v>2530</v>
      </c>
      <c r="P86" s="60">
        <f>Table22457891011234567891011121314151617181920212223242526272832930313233343536373839404142434647[[#This Row],[PEMBULATAN]]*O86</f>
        <v>0</v>
      </c>
      <c r="Q86" s="124"/>
    </row>
    <row r="87" spans="1:17" ht="26.25" customHeight="1" x14ac:dyDescent="0.2">
      <c r="A87" s="13"/>
      <c r="B87" s="70"/>
      <c r="C87" s="68"/>
      <c r="D87" s="73"/>
      <c r="E87" s="12"/>
      <c r="F87" s="71"/>
      <c r="G87" s="12"/>
      <c r="H87" s="72"/>
      <c r="I87" s="15"/>
      <c r="J87" s="15"/>
      <c r="K87" s="15"/>
      <c r="L87" s="15"/>
      <c r="M87" s="76"/>
      <c r="N87" s="92"/>
      <c r="O87" s="59">
        <v>2530</v>
      </c>
      <c r="P87" s="60">
        <f>Table22457891011234567891011121314151617181920212223242526272832930313233343536373839404142434647[[#This Row],[PEMBULATAN]]*O87</f>
        <v>0</v>
      </c>
      <c r="Q87" s="124"/>
    </row>
    <row r="88" spans="1:17" ht="26.25" customHeight="1" x14ac:dyDescent="0.2">
      <c r="A88" s="13"/>
      <c r="B88" s="70"/>
      <c r="C88" s="68"/>
      <c r="D88" s="73"/>
      <c r="E88" s="12"/>
      <c r="F88" s="71"/>
      <c r="G88" s="12"/>
      <c r="H88" s="72"/>
      <c r="I88" s="15"/>
      <c r="J88" s="15"/>
      <c r="K88" s="15"/>
      <c r="L88" s="15"/>
      <c r="M88" s="76"/>
      <c r="N88" s="92"/>
      <c r="O88" s="59">
        <v>2530</v>
      </c>
      <c r="P88" s="60">
        <f>Table22457891011234567891011121314151617181920212223242526272832930313233343536373839404142434647[[#This Row],[PEMBULATAN]]*O88</f>
        <v>0</v>
      </c>
      <c r="Q88" s="124"/>
    </row>
    <row r="89" spans="1:17" ht="26.25" customHeight="1" x14ac:dyDescent="0.2">
      <c r="A89" s="13"/>
      <c r="B89" s="70"/>
      <c r="C89" s="68"/>
      <c r="D89" s="73"/>
      <c r="E89" s="12"/>
      <c r="F89" s="71"/>
      <c r="G89" s="12"/>
      <c r="H89" s="72"/>
      <c r="I89" s="15"/>
      <c r="J89" s="15"/>
      <c r="K89" s="15"/>
      <c r="L89" s="15"/>
      <c r="M89" s="76"/>
      <c r="N89" s="92"/>
      <c r="O89" s="59">
        <v>2530</v>
      </c>
      <c r="P89" s="60">
        <f>Table22457891011234567891011121314151617181920212223242526272832930313233343536373839404142434647[[#This Row],[PEMBULATAN]]*O89</f>
        <v>0</v>
      </c>
      <c r="Q89" s="124"/>
    </row>
    <row r="90" spans="1:17" ht="26.25" customHeight="1" x14ac:dyDescent="0.2">
      <c r="A90" s="13"/>
      <c r="B90" s="70"/>
      <c r="C90" s="68"/>
      <c r="D90" s="73"/>
      <c r="E90" s="12"/>
      <c r="F90" s="71"/>
      <c r="G90" s="12"/>
      <c r="H90" s="72"/>
      <c r="I90" s="15"/>
      <c r="J90" s="15"/>
      <c r="K90" s="15"/>
      <c r="L90" s="15"/>
      <c r="M90" s="76"/>
      <c r="N90" s="92"/>
      <c r="O90" s="59">
        <v>2530</v>
      </c>
      <c r="P90" s="60">
        <f>Table22457891011234567891011121314151617181920212223242526272832930313233343536373839404142434647[[#This Row],[PEMBULATAN]]*O90</f>
        <v>0</v>
      </c>
      <c r="Q90" s="124"/>
    </row>
    <row r="91" spans="1:17" ht="26.25" customHeight="1" x14ac:dyDescent="0.2">
      <c r="A91" s="13"/>
      <c r="B91" s="70"/>
      <c r="C91" s="68"/>
      <c r="D91" s="73"/>
      <c r="E91" s="12"/>
      <c r="F91" s="71"/>
      <c r="G91" s="12"/>
      <c r="H91" s="72"/>
      <c r="I91" s="15"/>
      <c r="J91" s="15"/>
      <c r="K91" s="15"/>
      <c r="L91" s="15"/>
      <c r="M91" s="76"/>
      <c r="N91" s="92"/>
      <c r="O91" s="59">
        <v>2530</v>
      </c>
      <c r="P91" s="60">
        <f>Table22457891011234567891011121314151617181920212223242526272832930313233343536373839404142434647[[#This Row],[PEMBULATAN]]*O91</f>
        <v>0</v>
      </c>
      <c r="Q91" s="124"/>
    </row>
    <row r="92" spans="1:17" ht="26.25" customHeight="1" x14ac:dyDescent="0.2">
      <c r="A92" s="13"/>
      <c r="B92" s="70"/>
      <c r="C92" s="68"/>
      <c r="D92" s="73"/>
      <c r="E92" s="12"/>
      <c r="F92" s="71"/>
      <c r="G92" s="12"/>
      <c r="H92" s="72"/>
      <c r="I92" s="15"/>
      <c r="J92" s="15"/>
      <c r="K92" s="15"/>
      <c r="L92" s="15"/>
      <c r="M92" s="76"/>
      <c r="N92" s="92"/>
      <c r="O92" s="59">
        <v>2530</v>
      </c>
      <c r="P92" s="60">
        <f>Table22457891011234567891011121314151617181920212223242526272832930313233343536373839404142434647[[#This Row],[PEMBULATAN]]*O92</f>
        <v>0</v>
      </c>
      <c r="Q92" s="124"/>
    </row>
    <row r="93" spans="1:17" ht="26.25" customHeight="1" x14ac:dyDescent="0.2">
      <c r="A93" s="13"/>
      <c r="B93" s="70"/>
      <c r="C93" s="68"/>
      <c r="D93" s="73"/>
      <c r="E93" s="12"/>
      <c r="F93" s="71"/>
      <c r="G93" s="12"/>
      <c r="H93" s="72"/>
      <c r="I93" s="15"/>
      <c r="J93" s="15"/>
      <c r="K93" s="15"/>
      <c r="L93" s="15"/>
      <c r="M93" s="76"/>
      <c r="N93" s="92"/>
      <c r="O93" s="59">
        <v>2530</v>
      </c>
      <c r="P93" s="60">
        <f>Table22457891011234567891011121314151617181920212223242526272832930313233343536373839404142434647[[#This Row],[PEMBULATAN]]*O93</f>
        <v>0</v>
      </c>
      <c r="Q93" s="124"/>
    </row>
    <row r="94" spans="1:17" ht="26.25" customHeight="1" x14ac:dyDescent="0.2">
      <c r="A94" s="13"/>
      <c r="B94" s="70"/>
      <c r="C94" s="68"/>
      <c r="D94" s="73"/>
      <c r="E94" s="12"/>
      <c r="F94" s="71"/>
      <c r="G94" s="12"/>
      <c r="H94" s="72"/>
      <c r="I94" s="15"/>
      <c r="J94" s="15"/>
      <c r="K94" s="15"/>
      <c r="L94" s="15"/>
      <c r="M94" s="76"/>
      <c r="N94" s="92"/>
      <c r="O94" s="59">
        <v>2530</v>
      </c>
      <c r="P94" s="60">
        <f>Table22457891011234567891011121314151617181920212223242526272832930313233343536373839404142434647[[#This Row],[PEMBULATAN]]*O94</f>
        <v>0</v>
      </c>
      <c r="Q94" s="124"/>
    </row>
    <row r="95" spans="1:17" ht="26.25" customHeight="1" x14ac:dyDescent="0.2">
      <c r="A95" s="13"/>
      <c r="B95" s="70"/>
      <c r="C95" s="68"/>
      <c r="D95" s="73"/>
      <c r="E95" s="12"/>
      <c r="F95" s="71"/>
      <c r="G95" s="12"/>
      <c r="H95" s="72"/>
      <c r="I95" s="15"/>
      <c r="J95" s="15"/>
      <c r="K95" s="15"/>
      <c r="L95" s="15"/>
      <c r="M95" s="76"/>
      <c r="N95" s="92"/>
      <c r="O95" s="59">
        <v>2530</v>
      </c>
      <c r="P95" s="60">
        <f>Table22457891011234567891011121314151617181920212223242526272832930313233343536373839404142434647[[#This Row],[PEMBULATAN]]*O95</f>
        <v>0</v>
      </c>
      <c r="Q95" s="124"/>
    </row>
    <row r="96" spans="1:17" ht="26.25" customHeight="1" x14ac:dyDescent="0.2">
      <c r="A96" s="13"/>
      <c r="B96" s="70"/>
      <c r="C96" s="68"/>
      <c r="D96" s="73"/>
      <c r="E96" s="12"/>
      <c r="F96" s="71"/>
      <c r="G96" s="12"/>
      <c r="H96" s="72"/>
      <c r="I96" s="15"/>
      <c r="J96" s="15"/>
      <c r="K96" s="15"/>
      <c r="L96" s="15"/>
      <c r="M96" s="76"/>
      <c r="N96" s="92"/>
      <c r="O96" s="59">
        <v>2530</v>
      </c>
      <c r="P96" s="60">
        <f>Table22457891011234567891011121314151617181920212223242526272832930313233343536373839404142434647[[#This Row],[PEMBULATAN]]*O96</f>
        <v>0</v>
      </c>
      <c r="Q96" s="124"/>
    </row>
    <row r="97" spans="1:17" ht="26.25" customHeight="1" x14ac:dyDescent="0.2">
      <c r="A97" s="13"/>
      <c r="B97" s="70"/>
      <c r="C97" s="68"/>
      <c r="D97" s="73"/>
      <c r="E97" s="12"/>
      <c r="F97" s="71"/>
      <c r="G97" s="12"/>
      <c r="H97" s="72"/>
      <c r="I97" s="15"/>
      <c r="J97" s="15"/>
      <c r="K97" s="15"/>
      <c r="L97" s="15"/>
      <c r="M97" s="76"/>
      <c r="N97" s="92"/>
      <c r="O97" s="59">
        <v>2530</v>
      </c>
      <c r="P97" s="60">
        <f>Table22457891011234567891011121314151617181920212223242526272832930313233343536373839404142434647[[#This Row],[PEMBULATAN]]*O97</f>
        <v>0</v>
      </c>
      <c r="Q97" s="124"/>
    </row>
    <row r="98" spans="1:17" ht="26.25" customHeight="1" x14ac:dyDescent="0.2">
      <c r="A98" s="13"/>
      <c r="B98" s="70"/>
      <c r="C98" s="68"/>
      <c r="D98" s="73"/>
      <c r="E98" s="12"/>
      <c r="F98" s="71"/>
      <c r="G98" s="12"/>
      <c r="H98" s="72"/>
      <c r="I98" s="15"/>
      <c r="J98" s="15"/>
      <c r="K98" s="15"/>
      <c r="L98" s="15"/>
      <c r="M98" s="76"/>
      <c r="N98" s="92"/>
      <c r="O98" s="59">
        <v>2530</v>
      </c>
      <c r="P98" s="60">
        <f>Table22457891011234567891011121314151617181920212223242526272832930313233343536373839404142434647[[#This Row],[PEMBULATAN]]*O98</f>
        <v>0</v>
      </c>
      <c r="Q98" s="124"/>
    </row>
    <row r="99" spans="1:17" ht="26.25" customHeight="1" x14ac:dyDescent="0.2">
      <c r="A99" s="13"/>
      <c r="B99" s="70"/>
      <c r="C99" s="68"/>
      <c r="D99" s="73"/>
      <c r="E99" s="12"/>
      <c r="F99" s="71"/>
      <c r="G99" s="12"/>
      <c r="H99" s="72"/>
      <c r="I99" s="15"/>
      <c r="J99" s="15"/>
      <c r="K99" s="15"/>
      <c r="L99" s="15"/>
      <c r="M99" s="76"/>
      <c r="N99" s="92"/>
      <c r="O99" s="59">
        <v>2530</v>
      </c>
      <c r="P99" s="60">
        <f>Table22457891011234567891011121314151617181920212223242526272832930313233343536373839404142434647[[#This Row],[PEMBULATAN]]*O99</f>
        <v>0</v>
      </c>
      <c r="Q99" s="124"/>
    </row>
    <row r="100" spans="1:17" ht="26.25" customHeight="1" x14ac:dyDescent="0.2">
      <c r="A100" s="13"/>
      <c r="B100" s="70"/>
      <c r="C100" s="68"/>
      <c r="D100" s="73"/>
      <c r="E100" s="12"/>
      <c r="F100" s="71"/>
      <c r="G100" s="12"/>
      <c r="H100" s="72"/>
      <c r="I100" s="15"/>
      <c r="J100" s="15"/>
      <c r="K100" s="15"/>
      <c r="L100" s="15"/>
      <c r="M100" s="76"/>
      <c r="N100" s="92"/>
      <c r="O100" s="59">
        <v>2530</v>
      </c>
      <c r="P100" s="60">
        <f>Table22457891011234567891011121314151617181920212223242526272832930313233343536373839404142434647[[#This Row],[PEMBULATAN]]*O100</f>
        <v>0</v>
      </c>
      <c r="Q100" s="124"/>
    </row>
    <row r="101" spans="1:17" ht="26.25" customHeight="1" x14ac:dyDescent="0.2">
      <c r="A101" s="13"/>
      <c r="B101" s="70"/>
      <c r="C101" s="68"/>
      <c r="D101" s="73"/>
      <c r="E101" s="12"/>
      <c r="F101" s="71"/>
      <c r="G101" s="12"/>
      <c r="H101" s="72"/>
      <c r="I101" s="15"/>
      <c r="J101" s="15"/>
      <c r="K101" s="15"/>
      <c r="L101" s="15"/>
      <c r="M101" s="76"/>
      <c r="N101" s="92"/>
      <c r="O101" s="59">
        <v>2530</v>
      </c>
      <c r="P101" s="60">
        <f>Table22457891011234567891011121314151617181920212223242526272832930313233343536373839404142434647[[#This Row],[PEMBULATAN]]*O101</f>
        <v>0</v>
      </c>
      <c r="Q101" s="124"/>
    </row>
    <row r="102" spans="1:17" ht="26.25" customHeight="1" x14ac:dyDescent="0.2">
      <c r="A102" s="13"/>
      <c r="B102" s="70"/>
      <c r="C102" s="68"/>
      <c r="D102" s="73"/>
      <c r="E102" s="12"/>
      <c r="F102" s="71"/>
      <c r="G102" s="12"/>
      <c r="H102" s="72"/>
      <c r="I102" s="15"/>
      <c r="J102" s="15"/>
      <c r="K102" s="15"/>
      <c r="L102" s="15"/>
      <c r="M102" s="76"/>
      <c r="N102" s="92"/>
      <c r="O102" s="59">
        <v>2530</v>
      </c>
      <c r="P102" s="60">
        <f>Table22457891011234567891011121314151617181920212223242526272832930313233343536373839404142434647[[#This Row],[PEMBULATAN]]*O102</f>
        <v>0</v>
      </c>
      <c r="Q102" s="124"/>
    </row>
    <row r="103" spans="1:17" ht="26.25" customHeight="1" x14ac:dyDescent="0.2">
      <c r="A103" s="13"/>
      <c r="B103" s="70"/>
      <c r="C103" s="68"/>
      <c r="D103" s="73"/>
      <c r="E103" s="12"/>
      <c r="F103" s="71"/>
      <c r="G103" s="12"/>
      <c r="H103" s="72"/>
      <c r="I103" s="15"/>
      <c r="J103" s="15"/>
      <c r="K103" s="15"/>
      <c r="L103" s="15"/>
      <c r="M103" s="76"/>
      <c r="N103" s="92"/>
      <c r="O103" s="59">
        <v>2530</v>
      </c>
      <c r="P103" s="60">
        <f>Table22457891011234567891011121314151617181920212223242526272832930313233343536373839404142434647[[#This Row],[PEMBULATAN]]*O103</f>
        <v>0</v>
      </c>
      <c r="Q103" s="124"/>
    </row>
    <row r="104" spans="1:17" ht="26.25" customHeight="1" x14ac:dyDescent="0.2">
      <c r="A104" s="13"/>
      <c r="B104" s="70"/>
      <c r="C104" s="68"/>
      <c r="D104" s="73"/>
      <c r="E104" s="12"/>
      <c r="F104" s="71"/>
      <c r="G104" s="12"/>
      <c r="H104" s="72"/>
      <c r="I104" s="15"/>
      <c r="J104" s="15"/>
      <c r="K104" s="15"/>
      <c r="L104" s="15"/>
      <c r="M104" s="76"/>
      <c r="N104" s="92"/>
      <c r="O104" s="59">
        <v>2530</v>
      </c>
      <c r="P104" s="60">
        <f>Table22457891011234567891011121314151617181920212223242526272832930313233343536373839404142434647[[#This Row],[PEMBULATAN]]*O104</f>
        <v>0</v>
      </c>
      <c r="Q104" s="124"/>
    </row>
    <row r="105" spans="1:17" ht="26.25" customHeight="1" x14ac:dyDescent="0.2">
      <c r="A105" s="13"/>
      <c r="B105" s="70"/>
      <c r="C105" s="68"/>
      <c r="D105" s="73"/>
      <c r="E105" s="12"/>
      <c r="F105" s="71"/>
      <c r="G105" s="12"/>
      <c r="H105" s="72"/>
      <c r="I105" s="15"/>
      <c r="J105" s="15"/>
      <c r="K105" s="15"/>
      <c r="L105" s="15"/>
      <c r="M105" s="76"/>
      <c r="N105" s="92"/>
      <c r="O105" s="59">
        <v>2530</v>
      </c>
      <c r="P105" s="60">
        <f>Table22457891011234567891011121314151617181920212223242526272832930313233343536373839404142434647[[#This Row],[PEMBULATAN]]*O105</f>
        <v>0</v>
      </c>
      <c r="Q105" s="124"/>
    </row>
    <row r="106" spans="1:17" ht="26.25" customHeight="1" x14ac:dyDescent="0.2">
      <c r="A106" s="13"/>
      <c r="B106" s="70"/>
      <c r="C106" s="68"/>
      <c r="D106" s="73"/>
      <c r="E106" s="12"/>
      <c r="F106" s="71"/>
      <c r="G106" s="12"/>
      <c r="H106" s="72"/>
      <c r="I106" s="15"/>
      <c r="J106" s="15"/>
      <c r="K106" s="15"/>
      <c r="L106" s="15"/>
      <c r="M106" s="76"/>
      <c r="N106" s="92"/>
      <c r="O106" s="59">
        <v>2530</v>
      </c>
      <c r="P106" s="60">
        <f>Table22457891011234567891011121314151617181920212223242526272832930313233343536373839404142434647[[#This Row],[PEMBULATAN]]*O106</f>
        <v>0</v>
      </c>
      <c r="Q106" s="124"/>
    </row>
    <row r="107" spans="1:17" ht="26.25" customHeight="1" x14ac:dyDescent="0.2">
      <c r="A107" s="13"/>
      <c r="B107" s="70"/>
      <c r="C107" s="68"/>
      <c r="D107" s="73"/>
      <c r="E107" s="12"/>
      <c r="F107" s="71"/>
      <c r="G107" s="12"/>
      <c r="H107" s="72"/>
      <c r="I107" s="15"/>
      <c r="J107" s="15"/>
      <c r="K107" s="15"/>
      <c r="L107" s="15"/>
      <c r="M107" s="76"/>
      <c r="N107" s="92"/>
      <c r="O107" s="59">
        <v>2530</v>
      </c>
      <c r="P107" s="60">
        <f>Table22457891011234567891011121314151617181920212223242526272832930313233343536373839404142434647[[#This Row],[PEMBULATAN]]*O107</f>
        <v>0</v>
      </c>
      <c r="Q107" s="124"/>
    </row>
    <row r="108" spans="1:17" ht="26.25" customHeight="1" x14ac:dyDescent="0.2">
      <c r="A108" s="13"/>
      <c r="B108" s="70"/>
      <c r="C108" s="68"/>
      <c r="D108" s="73"/>
      <c r="E108" s="12"/>
      <c r="F108" s="71"/>
      <c r="G108" s="12"/>
      <c r="H108" s="72"/>
      <c r="I108" s="15"/>
      <c r="J108" s="15"/>
      <c r="K108" s="15"/>
      <c r="L108" s="15"/>
      <c r="M108" s="76"/>
      <c r="N108" s="92"/>
      <c r="O108" s="59">
        <v>2530</v>
      </c>
      <c r="P108" s="60">
        <f>Table22457891011234567891011121314151617181920212223242526272832930313233343536373839404142434647[[#This Row],[PEMBULATAN]]*O108</f>
        <v>0</v>
      </c>
      <c r="Q108" s="124"/>
    </row>
    <row r="109" spans="1:17" ht="26.25" customHeight="1" x14ac:dyDescent="0.2">
      <c r="A109" s="13"/>
      <c r="B109" s="70"/>
      <c r="C109" s="68"/>
      <c r="D109" s="73"/>
      <c r="E109" s="12"/>
      <c r="F109" s="71"/>
      <c r="G109" s="12"/>
      <c r="H109" s="72"/>
      <c r="I109" s="15"/>
      <c r="J109" s="15"/>
      <c r="K109" s="15"/>
      <c r="L109" s="15"/>
      <c r="M109" s="76"/>
      <c r="N109" s="92"/>
      <c r="O109" s="59">
        <v>2530</v>
      </c>
      <c r="P109" s="60">
        <f>Table22457891011234567891011121314151617181920212223242526272832930313233343536373839404142434647[[#This Row],[PEMBULATAN]]*O109</f>
        <v>0</v>
      </c>
      <c r="Q109" s="124"/>
    </row>
    <row r="110" spans="1:17" ht="26.25" customHeight="1" x14ac:dyDescent="0.2">
      <c r="A110" s="13"/>
      <c r="B110" s="70"/>
      <c r="C110" s="68"/>
      <c r="D110" s="73"/>
      <c r="E110" s="12"/>
      <c r="F110" s="71"/>
      <c r="G110" s="12"/>
      <c r="H110" s="72"/>
      <c r="I110" s="15"/>
      <c r="J110" s="15"/>
      <c r="K110" s="15"/>
      <c r="L110" s="15"/>
      <c r="M110" s="76"/>
      <c r="N110" s="92"/>
      <c r="O110" s="59">
        <v>2530</v>
      </c>
      <c r="P110" s="60">
        <f>Table22457891011234567891011121314151617181920212223242526272832930313233343536373839404142434647[[#This Row],[PEMBULATAN]]*O110</f>
        <v>0</v>
      </c>
      <c r="Q110" s="124"/>
    </row>
    <row r="111" spans="1:17" ht="26.25" customHeight="1" x14ac:dyDescent="0.2">
      <c r="A111" s="13"/>
      <c r="B111" s="70"/>
      <c r="C111" s="68"/>
      <c r="D111" s="73"/>
      <c r="E111" s="12"/>
      <c r="F111" s="71"/>
      <c r="G111" s="12"/>
      <c r="H111" s="72"/>
      <c r="I111" s="15"/>
      <c r="J111" s="15"/>
      <c r="K111" s="15"/>
      <c r="L111" s="15"/>
      <c r="M111" s="76"/>
      <c r="N111" s="92"/>
      <c r="O111" s="59">
        <v>2530</v>
      </c>
      <c r="P111" s="60">
        <f>Table22457891011234567891011121314151617181920212223242526272832930313233343536373839404142434647[[#This Row],[PEMBULATAN]]*O111</f>
        <v>0</v>
      </c>
      <c r="Q111" s="124"/>
    </row>
    <row r="112" spans="1:17" ht="26.25" customHeight="1" x14ac:dyDescent="0.2">
      <c r="A112" s="13"/>
      <c r="B112" s="70"/>
      <c r="C112" s="68"/>
      <c r="D112" s="73"/>
      <c r="E112" s="12"/>
      <c r="F112" s="71"/>
      <c r="G112" s="12"/>
      <c r="H112" s="72"/>
      <c r="I112" s="15"/>
      <c r="J112" s="15"/>
      <c r="K112" s="15"/>
      <c r="L112" s="15"/>
      <c r="M112" s="76"/>
      <c r="N112" s="92"/>
      <c r="O112" s="59">
        <v>2530</v>
      </c>
      <c r="P112" s="60">
        <f>Table22457891011234567891011121314151617181920212223242526272832930313233343536373839404142434647[[#This Row],[PEMBULATAN]]*O112</f>
        <v>0</v>
      </c>
      <c r="Q112" s="124"/>
    </row>
    <row r="113" spans="1:17" ht="26.25" customHeight="1" x14ac:dyDescent="0.2">
      <c r="A113" s="13"/>
      <c r="B113" s="70"/>
      <c r="C113" s="68"/>
      <c r="D113" s="73"/>
      <c r="E113" s="12"/>
      <c r="F113" s="71"/>
      <c r="G113" s="12"/>
      <c r="H113" s="72"/>
      <c r="I113" s="15"/>
      <c r="J113" s="15"/>
      <c r="K113" s="15"/>
      <c r="L113" s="15"/>
      <c r="M113" s="76"/>
      <c r="N113" s="92"/>
      <c r="O113" s="59">
        <v>2530</v>
      </c>
      <c r="P113" s="60">
        <f>Table22457891011234567891011121314151617181920212223242526272832930313233343536373839404142434647[[#This Row],[PEMBULATAN]]*O113</f>
        <v>0</v>
      </c>
      <c r="Q113" s="124"/>
    </row>
    <row r="114" spans="1:17" ht="26.25" customHeight="1" x14ac:dyDescent="0.2">
      <c r="A114" s="13"/>
      <c r="B114" s="70"/>
      <c r="C114" s="68"/>
      <c r="D114" s="73"/>
      <c r="E114" s="12"/>
      <c r="F114" s="71"/>
      <c r="G114" s="12"/>
      <c r="H114" s="72"/>
      <c r="I114" s="15"/>
      <c r="J114" s="15"/>
      <c r="K114" s="15"/>
      <c r="L114" s="15"/>
      <c r="M114" s="76"/>
      <c r="N114" s="92"/>
      <c r="O114" s="59">
        <v>2530</v>
      </c>
      <c r="P114" s="60">
        <f>Table22457891011234567891011121314151617181920212223242526272832930313233343536373839404142434647[[#This Row],[PEMBULATAN]]*O114</f>
        <v>0</v>
      </c>
      <c r="Q114" s="124"/>
    </row>
    <row r="115" spans="1:17" ht="26.25" customHeight="1" x14ac:dyDescent="0.2">
      <c r="A115" s="13"/>
      <c r="B115" s="70"/>
      <c r="C115" s="68"/>
      <c r="D115" s="73"/>
      <c r="E115" s="12"/>
      <c r="F115" s="71"/>
      <c r="G115" s="12"/>
      <c r="H115" s="72"/>
      <c r="I115" s="15"/>
      <c r="J115" s="15"/>
      <c r="K115" s="15"/>
      <c r="L115" s="15"/>
      <c r="M115" s="76"/>
      <c r="N115" s="92"/>
      <c r="O115" s="59">
        <v>2530</v>
      </c>
      <c r="P115" s="60">
        <f>Table22457891011234567891011121314151617181920212223242526272832930313233343536373839404142434647[[#This Row],[PEMBULATAN]]*O115</f>
        <v>0</v>
      </c>
      <c r="Q115" s="124"/>
    </row>
    <row r="116" spans="1:17" ht="26.25" customHeight="1" x14ac:dyDescent="0.2">
      <c r="A116" s="13"/>
      <c r="B116" s="70"/>
      <c r="C116" s="68"/>
      <c r="D116" s="73"/>
      <c r="E116" s="12"/>
      <c r="F116" s="71"/>
      <c r="G116" s="12"/>
      <c r="H116" s="72"/>
      <c r="I116" s="15"/>
      <c r="J116" s="15"/>
      <c r="K116" s="15"/>
      <c r="L116" s="15"/>
      <c r="M116" s="76"/>
      <c r="N116" s="92"/>
      <c r="O116" s="59">
        <v>2530</v>
      </c>
      <c r="P116" s="60">
        <f>Table22457891011234567891011121314151617181920212223242526272832930313233343536373839404142434647[[#This Row],[PEMBULATAN]]*O116</f>
        <v>0</v>
      </c>
      <c r="Q116" s="124"/>
    </row>
    <row r="117" spans="1:17" ht="26.25" customHeight="1" x14ac:dyDescent="0.2">
      <c r="A117" s="13"/>
      <c r="B117" s="70"/>
      <c r="C117" s="68"/>
      <c r="D117" s="73"/>
      <c r="E117" s="12"/>
      <c r="F117" s="71"/>
      <c r="G117" s="12"/>
      <c r="H117" s="72"/>
      <c r="I117" s="15"/>
      <c r="J117" s="15"/>
      <c r="K117" s="15"/>
      <c r="L117" s="15"/>
      <c r="M117" s="76"/>
      <c r="N117" s="92"/>
      <c r="O117" s="59">
        <v>2530</v>
      </c>
      <c r="P117" s="60">
        <f>Table22457891011234567891011121314151617181920212223242526272832930313233343536373839404142434647[[#This Row],[PEMBULATAN]]*O117</f>
        <v>0</v>
      </c>
      <c r="Q117" s="124"/>
    </row>
    <row r="118" spans="1:17" ht="26.25" customHeight="1" x14ac:dyDescent="0.2">
      <c r="A118" s="13"/>
      <c r="B118" s="70"/>
      <c r="C118" s="68"/>
      <c r="D118" s="73"/>
      <c r="E118" s="12"/>
      <c r="F118" s="71"/>
      <c r="G118" s="12"/>
      <c r="H118" s="72"/>
      <c r="I118" s="15"/>
      <c r="J118" s="15"/>
      <c r="K118" s="15"/>
      <c r="L118" s="15"/>
      <c r="M118" s="76"/>
      <c r="N118" s="92"/>
      <c r="O118" s="59">
        <v>2530</v>
      </c>
      <c r="P118" s="60">
        <f>Table22457891011234567891011121314151617181920212223242526272832930313233343536373839404142434647[[#This Row],[PEMBULATAN]]*O118</f>
        <v>0</v>
      </c>
      <c r="Q118" s="124"/>
    </row>
    <row r="119" spans="1:17" ht="26.25" customHeight="1" x14ac:dyDescent="0.2">
      <c r="A119" s="13"/>
      <c r="B119" s="70"/>
      <c r="C119" s="68"/>
      <c r="D119" s="73"/>
      <c r="E119" s="12"/>
      <c r="F119" s="71"/>
      <c r="G119" s="12"/>
      <c r="H119" s="72"/>
      <c r="I119" s="15"/>
      <c r="J119" s="15"/>
      <c r="K119" s="15"/>
      <c r="L119" s="15"/>
      <c r="M119" s="76"/>
      <c r="N119" s="92"/>
      <c r="O119" s="59">
        <v>2530</v>
      </c>
      <c r="P119" s="60">
        <f>Table22457891011234567891011121314151617181920212223242526272832930313233343536373839404142434647[[#This Row],[PEMBULATAN]]*O119</f>
        <v>0</v>
      </c>
      <c r="Q119" s="124"/>
    </row>
    <row r="120" spans="1:17" ht="26.25" customHeight="1" x14ac:dyDescent="0.2">
      <c r="A120" s="13"/>
      <c r="B120" s="70"/>
      <c r="C120" s="68"/>
      <c r="D120" s="73"/>
      <c r="E120" s="12"/>
      <c r="F120" s="71"/>
      <c r="G120" s="12"/>
      <c r="H120" s="72"/>
      <c r="I120" s="15"/>
      <c r="J120" s="15"/>
      <c r="K120" s="15"/>
      <c r="L120" s="15"/>
      <c r="M120" s="76"/>
      <c r="N120" s="92"/>
      <c r="O120" s="59">
        <v>2530</v>
      </c>
      <c r="P120" s="60">
        <f>Table22457891011234567891011121314151617181920212223242526272832930313233343536373839404142434647[[#This Row],[PEMBULATAN]]*O120</f>
        <v>0</v>
      </c>
      <c r="Q120" s="124"/>
    </row>
    <row r="121" spans="1:17" ht="26.25" customHeight="1" x14ac:dyDescent="0.2">
      <c r="A121" s="13"/>
      <c r="B121" s="70"/>
      <c r="C121" s="68"/>
      <c r="D121" s="73"/>
      <c r="E121" s="12"/>
      <c r="F121" s="71"/>
      <c r="G121" s="12"/>
      <c r="H121" s="72"/>
      <c r="I121" s="15"/>
      <c r="J121" s="15"/>
      <c r="K121" s="15"/>
      <c r="L121" s="15"/>
      <c r="M121" s="76"/>
      <c r="N121" s="92"/>
      <c r="O121" s="59">
        <v>2530</v>
      </c>
      <c r="P121" s="60">
        <f>Table22457891011234567891011121314151617181920212223242526272832930313233343536373839404142434647[[#This Row],[PEMBULATAN]]*O121</f>
        <v>0</v>
      </c>
      <c r="Q121" s="124"/>
    </row>
    <row r="122" spans="1:17" ht="26.25" customHeight="1" x14ac:dyDescent="0.2">
      <c r="A122" s="13"/>
      <c r="B122" s="70"/>
      <c r="C122" s="68"/>
      <c r="D122" s="73"/>
      <c r="E122" s="12"/>
      <c r="F122" s="71"/>
      <c r="G122" s="12"/>
      <c r="H122" s="72"/>
      <c r="I122" s="15"/>
      <c r="J122" s="15"/>
      <c r="K122" s="15"/>
      <c r="L122" s="15"/>
      <c r="M122" s="76"/>
      <c r="N122" s="92"/>
      <c r="O122" s="59">
        <v>2530</v>
      </c>
      <c r="P122" s="60">
        <f>Table22457891011234567891011121314151617181920212223242526272832930313233343536373839404142434647[[#This Row],[PEMBULATAN]]*O122</f>
        <v>0</v>
      </c>
      <c r="Q122" s="124"/>
    </row>
    <row r="123" spans="1:17" ht="26.25" customHeight="1" x14ac:dyDescent="0.2">
      <c r="A123" s="13"/>
      <c r="B123" s="70"/>
      <c r="C123" s="68"/>
      <c r="D123" s="73"/>
      <c r="E123" s="12"/>
      <c r="F123" s="71"/>
      <c r="G123" s="12"/>
      <c r="H123" s="72"/>
      <c r="I123" s="15"/>
      <c r="J123" s="15"/>
      <c r="K123" s="15"/>
      <c r="L123" s="15"/>
      <c r="M123" s="76"/>
      <c r="N123" s="92"/>
      <c r="O123" s="59">
        <v>2530</v>
      </c>
      <c r="P123" s="60">
        <f>Table22457891011234567891011121314151617181920212223242526272832930313233343536373839404142434647[[#This Row],[PEMBULATAN]]*O123</f>
        <v>0</v>
      </c>
      <c r="Q123" s="124"/>
    </row>
    <row r="124" spans="1:17" ht="26.25" customHeight="1" x14ac:dyDescent="0.2">
      <c r="A124" s="13"/>
      <c r="B124" s="70"/>
      <c r="C124" s="68"/>
      <c r="D124" s="73"/>
      <c r="E124" s="12"/>
      <c r="F124" s="71"/>
      <c r="G124" s="12"/>
      <c r="H124" s="72"/>
      <c r="I124" s="15"/>
      <c r="J124" s="15"/>
      <c r="K124" s="15"/>
      <c r="L124" s="15"/>
      <c r="M124" s="76"/>
      <c r="N124" s="92"/>
      <c r="O124" s="59">
        <v>2530</v>
      </c>
      <c r="P124" s="60">
        <f>Table22457891011234567891011121314151617181920212223242526272832930313233343536373839404142434647[[#This Row],[PEMBULATAN]]*O124</f>
        <v>0</v>
      </c>
      <c r="Q124" s="124"/>
    </row>
    <row r="125" spans="1:17" ht="26.25" customHeight="1" x14ac:dyDescent="0.2">
      <c r="A125" s="13"/>
      <c r="B125" s="70"/>
      <c r="C125" s="68"/>
      <c r="D125" s="73"/>
      <c r="E125" s="12"/>
      <c r="F125" s="71"/>
      <c r="G125" s="12"/>
      <c r="H125" s="72"/>
      <c r="I125" s="15"/>
      <c r="J125" s="15"/>
      <c r="K125" s="15"/>
      <c r="L125" s="15"/>
      <c r="M125" s="76"/>
      <c r="N125" s="92"/>
      <c r="O125" s="59">
        <v>2530</v>
      </c>
      <c r="P125" s="60">
        <f>Table22457891011234567891011121314151617181920212223242526272832930313233343536373839404142434647[[#This Row],[PEMBULATAN]]*O125</f>
        <v>0</v>
      </c>
      <c r="Q125" s="124"/>
    </row>
    <row r="126" spans="1:17" ht="26.25" customHeight="1" x14ac:dyDescent="0.2">
      <c r="A126" s="13"/>
      <c r="B126" s="70"/>
      <c r="C126" s="68"/>
      <c r="D126" s="73"/>
      <c r="E126" s="12"/>
      <c r="F126" s="71"/>
      <c r="G126" s="12"/>
      <c r="H126" s="72"/>
      <c r="I126" s="15"/>
      <c r="J126" s="15"/>
      <c r="K126" s="15"/>
      <c r="L126" s="15"/>
      <c r="M126" s="76"/>
      <c r="N126" s="92"/>
      <c r="O126" s="59">
        <v>2530</v>
      </c>
      <c r="P126" s="60">
        <f>Table22457891011234567891011121314151617181920212223242526272832930313233343536373839404142434647[[#This Row],[PEMBULATAN]]*O126</f>
        <v>0</v>
      </c>
      <c r="Q126" s="124"/>
    </row>
    <row r="127" spans="1:17" ht="26.25" customHeight="1" x14ac:dyDescent="0.2">
      <c r="A127" s="13"/>
      <c r="B127" s="70"/>
      <c r="C127" s="68"/>
      <c r="D127" s="73"/>
      <c r="E127" s="12"/>
      <c r="F127" s="71"/>
      <c r="G127" s="12"/>
      <c r="H127" s="72"/>
      <c r="I127" s="15"/>
      <c r="J127" s="15"/>
      <c r="K127" s="15"/>
      <c r="L127" s="15"/>
      <c r="M127" s="76"/>
      <c r="N127" s="92"/>
      <c r="O127" s="59">
        <v>2530</v>
      </c>
      <c r="P127" s="60">
        <f>Table22457891011234567891011121314151617181920212223242526272832930313233343536373839404142434647[[#This Row],[PEMBULATAN]]*O127</f>
        <v>0</v>
      </c>
      <c r="Q127" s="124"/>
    </row>
    <row r="128" spans="1:17" ht="26.25" customHeight="1" x14ac:dyDescent="0.2">
      <c r="A128" s="13"/>
      <c r="B128" s="70"/>
      <c r="C128" s="68"/>
      <c r="D128" s="73"/>
      <c r="E128" s="12"/>
      <c r="F128" s="71"/>
      <c r="G128" s="12"/>
      <c r="H128" s="72"/>
      <c r="I128" s="15"/>
      <c r="J128" s="15"/>
      <c r="K128" s="15"/>
      <c r="L128" s="15"/>
      <c r="M128" s="76"/>
      <c r="N128" s="92"/>
      <c r="O128" s="59">
        <v>2530</v>
      </c>
      <c r="P128" s="60">
        <f>Table22457891011234567891011121314151617181920212223242526272832930313233343536373839404142434647[[#This Row],[PEMBULATAN]]*O128</f>
        <v>0</v>
      </c>
      <c r="Q128" s="124"/>
    </row>
    <row r="129" spans="1:17" ht="26.25" customHeight="1" x14ac:dyDescent="0.2">
      <c r="A129" s="13"/>
      <c r="B129" s="70"/>
      <c r="C129" s="68"/>
      <c r="D129" s="73"/>
      <c r="E129" s="12"/>
      <c r="F129" s="71"/>
      <c r="G129" s="12"/>
      <c r="H129" s="72"/>
      <c r="I129" s="15"/>
      <c r="J129" s="15"/>
      <c r="K129" s="15"/>
      <c r="L129" s="15"/>
      <c r="M129" s="76"/>
      <c r="N129" s="92"/>
      <c r="O129" s="59">
        <v>2530</v>
      </c>
      <c r="P129" s="60">
        <f>Table22457891011234567891011121314151617181920212223242526272832930313233343536373839404142434647[[#This Row],[PEMBULATAN]]*O129</f>
        <v>0</v>
      </c>
      <c r="Q129" s="124"/>
    </row>
    <row r="130" spans="1:17" ht="26.25" customHeight="1" x14ac:dyDescent="0.2">
      <c r="A130" s="13"/>
      <c r="B130" s="70"/>
      <c r="C130" s="68"/>
      <c r="D130" s="73"/>
      <c r="E130" s="12"/>
      <c r="F130" s="71"/>
      <c r="G130" s="12"/>
      <c r="H130" s="72"/>
      <c r="I130" s="15"/>
      <c r="J130" s="15"/>
      <c r="K130" s="15"/>
      <c r="L130" s="15"/>
      <c r="M130" s="76"/>
      <c r="N130" s="92"/>
      <c r="O130" s="59">
        <v>2530</v>
      </c>
      <c r="P130" s="60">
        <f>Table22457891011234567891011121314151617181920212223242526272832930313233343536373839404142434647[[#This Row],[PEMBULATAN]]*O130</f>
        <v>0</v>
      </c>
      <c r="Q130" s="124"/>
    </row>
    <row r="131" spans="1:17" ht="26.25" customHeight="1" x14ac:dyDescent="0.2">
      <c r="A131" s="13"/>
      <c r="B131" s="70"/>
      <c r="C131" s="68"/>
      <c r="D131" s="73"/>
      <c r="E131" s="12"/>
      <c r="F131" s="71"/>
      <c r="G131" s="12"/>
      <c r="H131" s="72"/>
      <c r="I131" s="15"/>
      <c r="J131" s="15"/>
      <c r="K131" s="15"/>
      <c r="L131" s="15"/>
      <c r="M131" s="76"/>
      <c r="N131" s="92"/>
      <c r="O131" s="59">
        <v>2530</v>
      </c>
      <c r="P131" s="60">
        <f>Table22457891011234567891011121314151617181920212223242526272832930313233343536373839404142434647[[#This Row],[PEMBULATAN]]*O131</f>
        <v>0</v>
      </c>
      <c r="Q131" s="124"/>
    </row>
    <row r="132" spans="1:17" ht="26.25" customHeight="1" x14ac:dyDescent="0.2">
      <c r="A132" s="13"/>
      <c r="B132" s="70"/>
      <c r="C132" s="68"/>
      <c r="D132" s="73"/>
      <c r="E132" s="12"/>
      <c r="F132" s="71"/>
      <c r="G132" s="12"/>
      <c r="H132" s="72"/>
      <c r="I132" s="15"/>
      <c r="J132" s="15"/>
      <c r="K132" s="15"/>
      <c r="L132" s="15"/>
      <c r="M132" s="76"/>
      <c r="N132" s="92"/>
      <c r="O132" s="59">
        <v>2530</v>
      </c>
      <c r="P132" s="60">
        <f>Table22457891011234567891011121314151617181920212223242526272832930313233343536373839404142434647[[#This Row],[PEMBULATAN]]*O132</f>
        <v>0</v>
      </c>
      <c r="Q132" s="124"/>
    </row>
    <row r="133" spans="1:17" ht="26.25" customHeight="1" x14ac:dyDescent="0.2">
      <c r="A133" s="13"/>
      <c r="B133" s="70"/>
      <c r="C133" s="68"/>
      <c r="D133" s="73"/>
      <c r="E133" s="12"/>
      <c r="F133" s="71"/>
      <c r="G133" s="12"/>
      <c r="H133" s="72"/>
      <c r="I133" s="15"/>
      <c r="J133" s="15"/>
      <c r="K133" s="15"/>
      <c r="L133" s="15"/>
      <c r="M133" s="76"/>
      <c r="N133" s="92"/>
      <c r="O133" s="59">
        <v>2530</v>
      </c>
      <c r="P133" s="60">
        <f>Table22457891011234567891011121314151617181920212223242526272832930313233343536373839404142434647[[#This Row],[PEMBULATAN]]*O133</f>
        <v>0</v>
      </c>
      <c r="Q133" s="124"/>
    </row>
    <row r="134" spans="1:17" ht="26.25" customHeight="1" x14ac:dyDescent="0.2">
      <c r="A134" s="13"/>
      <c r="B134" s="70"/>
      <c r="C134" s="68"/>
      <c r="D134" s="73"/>
      <c r="E134" s="12"/>
      <c r="F134" s="71"/>
      <c r="G134" s="12"/>
      <c r="H134" s="72"/>
      <c r="I134" s="15"/>
      <c r="J134" s="15"/>
      <c r="K134" s="15"/>
      <c r="L134" s="15"/>
      <c r="M134" s="76"/>
      <c r="N134" s="92"/>
      <c r="O134" s="59">
        <v>2530</v>
      </c>
      <c r="P134" s="60">
        <f>Table22457891011234567891011121314151617181920212223242526272832930313233343536373839404142434647[[#This Row],[PEMBULATAN]]*O134</f>
        <v>0</v>
      </c>
      <c r="Q134" s="124"/>
    </row>
    <row r="135" spans="1:17" ht="26.25" customHeight="1" x14ac:dyDescent="0.2">
      <c r="A135" s="13"/>
      <c r="B135" s="70"/>
      <c r="C135" s="68"/>
      <c r="D135" s="73"/>
      <c r="E135" s="12"/>
      <c r="F135" s="71"/>
      <c r="G135" s="12"/>
      <c r="H135" s="72"/>
      <c r="I135" s="15"/>
      <c r="J135" s="15"/>
      <c r="K135" s="15"/>
      <c r="L135" s="15"/>
      <c r="M135" s="76"/>
      <c r="N135" s="92"/>
      <c r="O135" s="59">
        <v>2530</v>
      </c>
      <c r="P135" s="60">
        <f>Table22457891011234567891011121314151617181920212223242526272832930313233343536373839404142434647[[#This Row],[PEMBULATAN]]*O135</f>
        <v>0</v>
      </c>
      <c r="Q135" s="124"/>
    </row>
    <row r="136" spans="1:17" ht="26.25" customHeight="1" x14ac:dyDescent="0.2">
      <c r="A136" s="13"/>
      <c r="B136" s="70"/>
      <c r="C136" s="68"/>
      <c r="D136" s="73"/>
      <c r="E136" s="12"/>
      <c r="F136" s="71"/>
      <c r="G136" s="12"/>
      <c r="H136" s="72"/>
      <c r="I136" s="15"/>
      <c r="J136" s="15"/>
      <c r="K136" s="15"/>
      <c r="L136" s="15"/>
      <c r="M136" s="76"/>
      <c r="N136" s="92"/>
      <c r="O136" s="59">
        <v>2530</v>
      </c>
      <c r="P136" s="60">
        <f>Table22457891011234567891011121314151617181920212223242526272832930313233343536373839404142434647[[#This Row],[PEMBULATAN]]*O136</f>
        <v>0</v>
      </c>
      <c r="Q136" s="124"/>
    </row>
    <row r="137" spans="1:17" ht="26.25" customHeight="1" x14ac:dyDescent="0.2">
      <c r="A137" s="13"/>
      <c r="B137" s="70"/>
      <c r="C137" s="68"/>
      <c r="D137" s="73"/>
      <c r="E137" s="12"/>
      <c r="F137" s="71"/>
      <c r="G137" s="12"/>
      <c r="H137" s="72"/>
      <c r="I137" s="15"/>
      <c r="J137" s="15"/>
      <c r="K137" s="15"/>
      <c r="L137" s="15"/>
      <c r="M137" s="76"/>
      <c r="N137" s="92"/>
      <c r="O137" s="59">
        <v>2530</v>
      </c>
      <c r="P137" s="60">
        <f>Table22457891011234567891011121314151617181920212223242526272832930313233343536373839404142434647[[#This Row],[PEMBULATAN]]*O137</f>
        <v>0</v>
      </c>
      <c r="Q137" s="124"/>
    </row>
    <row r="138" spans="1:17" ht="26.25" customHeight="1" x14ac:dyDescent="0.2">
      <c r="A138" s="13"/>
      <c r="B138" s="70"/>
      <c r="C138" s="68"/>
      <c r="D138" s="73"/>
      <c r="E138" s="12"/>
      <c r="F138" s="71"/>
      <c r="G138" s="12"/>
      <c r="H138" s="72"/>
      <c r="I138" s="15"/>
      <c r="J138" s="15"/>
      <c r="K138" s="15"/>
      <c r="L138" s="15"/>
      <c r="M138" s="76"/>
      <c r="N138" s="92"/>
      <c r="O138" s="59">
        <v>2530</v>
      </c>
      <c r="P138" s="60">
        <f>Table22457891011234567891011121314151617181920212223242526272832930313233343536373839404142434647[[#This Row],[PEMBULATAN]]*O138</f>
        <v>0</v>
      </c>
      <c r="Q138" s="124"/>
    </row>
    <row r="139" spans="1:17" ht="26.25" customHeight="1" x14ac:dyDescent="0.2">
      <c r="A139" s="13"/>
      <c r="B139" s="70"/>
      <c r="C139" s="68"/>
      <c r="D139" s="73"/>
      <c r="E139" s="12"/>
      <c r="F139" s="71"/>
      <c r="G139" s="12"/>
      <c r="H139" s="72"/>
      <c r="I139" s="15"/>
      <c r="J139" s="15"/>
      <c r="K139" s="15"/>
      <c r="L139" s="15"/>
      <c r="M139" s="76"/>
      <c r="N139" s="92"/>
      <c r="O139" s="59">
        <v>2530</v>
      </c>
      <c r="P139" s="60">
        <f>Table22457891011234567891011121314151617181920212223242526272832930313233343536373839404142434647[[#This Row],[PEMBULATAN]]*O139</f>
        <v>0</v>
      </c>
      <c r="Q139" s="124"/>
    </row>
    <row r="140" spans="1:17" ht="26.25" customHeight="1" x14ac:dyDescent="0.2">
      <c r="A140" s="13"/>
      <c r="B140" s="70"/>
      <c r="C140" s="68"/>
      <c r="D140" s="73"/>
      <c r="E140" s="12"/>
      <c r="F140" s="71"/>
      <c r="G140" s="12"/>
      <c r="H140" s="72"/>
      <c r="I140" s="15"/>
      <c r="J140" s="15"/>
      <c r="K140" s="15"/>
      <c r="L140" s="15"/>
      <c r="M140" s="76"/>
      <c r="N140" s="92"/>
      <c r="O140" s="59">
        <v>2530</v>
      </c>
      <c r="P140" s="60">
        <f>Table22457891011234567891011121314151617181920212223242526272832930313233343536373839404142434647[[#This Row],[PEMBULATAN]]*O140</f>
        <v>0</v>
      </c>
      <c r="Q140" s="124"/>
    </row>
    <row r="141" spans="1:17" ht="26.25" customHeight="1" x14ac:dyDescent="0.2">
      <c r="A141" s="13"/>
      <c r="B141" s="70"/>
      <c r="C141" s="68"/>
      <c r="D141" s="73"/>
      <c r="E141" s="12"/>
      <c r="F141" s="71"/>
      <c r="G141" s="12"/>
      <c r="H141" s="72"/>
      <c r="I141" s="15"/>
      <c r="J141" s="15"/>
      <c r="K141" s="15"/>
      <c r="L141" s="15"/>
      <c r="M141" s="76"/>
      <c r="N141" s="92"/>
      <c r="O141" s="59">
        <v>2530</v>
      </c>
      <c r="P141" s="60">
        <f>Table22457891011234567891011121314151617181920212223242526272832930313233343536373839404142434647[[#This Row],[PEMBULATAN]]*O141</f>
        <v>0</v>
      </c>
      <c r="Q141" s="124"/>
    </row>
    <row r="142" spans="1:17" ht="26.25" customHeight="1" x14ac:dyDescent="0.2">
      <c r="A142" s="13"/>
      <c r="B142" s="70"/>
      <c r="C142" s="68"/>
      <c r="D142" s="73"/>
      <c r="E142" s="12"/>
      <c r="F142" s="71"/>
      <c r="G142" s="12"/>
      <c r="H142" s="72"/>
      <c r="I142" s="15"/>
      <c r="J142" s="15"/>
      <c r="K142" s="15"/>
      <c r="L142" s="15"/>
      <c r="M142" s="76"/>
      <c r="N142" s="92"/>
      <c r="O142" s="59">
        <v>2530</v>
      </c>
      <c r="P142" s="60">
        <f>Table22457891011234567891011121314151617181920212223242526272832930313233343536373839404142434647[[#This Row],[PEMBULATAN]]*O142</f>
        <v>0</v>
      </c>
      <c r="Q142" s="124"/>
    </row>
    <row r="143" spans="1:17" ht="26.25" customHeight="1" x14ac:dyDescent="0.2">
      <c r="A143" s="13"/>
      <c r="B143" s="70"/>
      <c r="C143" s="68"/>
      <c r="D143" s="73"/>
      <c r="E143" s="12"/>
      <c r="F143" s="71"/>
      <c r="G143" s="12"/>
      <c r="H143" s="72"/>
      <c r="I143" s="15"/>
      <c r="J143" s="15"/>
      <c r="K143" s="15"/>
      <c r="L143" s="15"/>
      <c r="M143" s="76"/>
      <c r="N143" s="92"/>
      <c r="O143" s="59">
        <v>2530</v>
      </c>
      <c r="P143" s="60">
        <f>Table22457891011234567891011121314151617181920212223242526272832930313233343536373839404142434647[[#This Row],[PEMBULATAN]]*O143</f>
        <v>0</v>
      </c>
      <c r="Q143" s="124"/>
    </row>
    <row r="144" spans="1:17" ht="26.25" customHeight="1" x14ac:dyDescent="0.2">
      <c r="A144" s="13"/>
      <c r="B144" s="70"/>
      <c r="C144" s="68"/>
      <c r="D144" s="73"/>
      <c r="E144" s="12"/>
      <c r="F144" s="71"/>
      <c r="G144" s="12"/>
      <c r="H144" s="72"/>
      <c r="I144" s="15"/>
      <c r="J144" s="15"/>
      <c r="K144" s="15"/>
      <c r="L144" s="15"/>
      <c r="M144" s="76"/>
      <c r="N144" s="92"/>
      <c r="O144" s="59">
        <v>2530</v>
      </c>
      <c r="P144" s="60">
        <f>Table22457891011234567891011121314151617181920212223242526272832930313233343536373839404142434647[[#This Row],[PEMBULATAN]]*O144</f>
        <v>0</v>
      </c>
      <c r="Q144" s="124"/>
    </row>
    <row r="145" spans="1:17" ht="26.25" customHeight="1" x14ac:dyDescent="0.2">
      <c r="A145" s="13"/>
      <c r="B145" s="70"/>
      <c r="C145" s="68"/>
      <c r="D145" s="73"/>
      <c r="E145" s="12"/>
      <c r="F145" s="71"/>
      <c r="G145" s="12"/>
      <c r="H145" s="72"/>
      <c r="I145" s="15"/>
      <c r="J145" s="15"/>
      <c r="K145" s="15"/>
      <c r="L145" s="15"/>
      <c r="M145" s="76"/>
      <c r="N145" s="92"/>
      <c r="O145" s="59">
        <v>2530</v>
      </c>
      <c r="P145" s="60">
        <f>Table22457891011234567891011121314151617181920212223242526272832930313233343536373839404142434647[[#This Row],[PEMBULATAN]]*O145</f>
        <v>0</v>
      </c>
      <c r="Q145" s="124"/>
    </row>
    <row r="146" spans="1:17" ht="26.25" customHeight="1" x14ac:dyDescent="0.2">
      <c r="A146" s="13"/>
      <c r="B146" s="70"/>
      <c r="C146" s="68"/>
      <c r="D146" s="73"/>
      <c r="E146" s="12"/>
      <c r="F146" s="71"/>
      <c r="G146" s="12"/>
      <c r="H146" s="72"/>
      <c r="I146" s="15"/>
      <c r="J146" s="15"/>
      <c r="K146" s="15"/>
      <c r="L146" s="15"/>
      <c r="M146" s="76"/>
      <c r="N146" s="92"/>
      <c r="O146" s="59">
        <v>2530</v>
      </c>
      <c r="P146" s="60">
        <f>Table22457891011234567891011121314151617181920212223242526272832930313233343536373839404142434647[[#This Row],[PEMBULATAN]]*O146</f>
        <v>0</v>
      </c>
      <c r="Q146" s="124"/>
    </row>
    <row r="147" spans="1:17" ht="26.25" customHeight="1" x14ac:dyDescent="0.2">
      <c r="A147" s="13"/>
      <c r="B147" s="70"/>
      <c r="C147" s="68"/>
      <c r="D147" s="73"/>
      <c r="E147" s="12"/>
      <c r="F147" s="71"/>
      <c r="G147" s="12"/>
      <c r="H147" s="72"/>
      <c r="I147" s="15"/>
      <c r="J147" s="15"/>
      <c r="K147" s="15"/>
      <c r="L147" s="15"/>
      <c r="M147" s="76"/>
      <c r="N147" s="92"/>
      <c r="O147" s="59">
        <v>2530</v>
      </c>
      <c r="P147" s="60">
        <f>Table22457891011234567891011121314151617181920212223242526272832930313233343536373839404142434647[[#This Row],[PEMBULATAN]]*O147</f>
        <v>0</v>
      </c>
      <c r="Q147" s="124"/>
    </row>
    <row r="148" spans="1:17" ht="26.25" customHeight="1" x14ac:dyDescent="0.2">
      <c r="A148" s="13"/>
      <c r="B148" s="70"/>
      <c r="C148" s="68"/>
      <c r="D148" s="73"/>
      <c r="E148" s="12"/>
      <c r="F148" s="71"/>
      <c r="G148" s="12"/>
      <c r="H148" s="72"/>
      <c r="I148" s="15"/>
      <c r="J148" s="15"/>
      <c r="K148" s="15"/>
      <c r="L148" s="15"/>
      <c r="M148" s="76"/>
      <c r="N148" s="92"/>
      <c r="O148" s="59">
        <v>2530</v>
      </c>
      <c r="P148" s="60">
        <f>Table22457891011234567891011121314151617181920212223242526272832930313233343536373839404142434647[[#This Row],[PEMBULATAN]]*O148</f>
        <v>0</v>
      </c>
      <c r="Q148" s="124"/>
    </row>
    <row r="149" spans="1:17" ht="26.25" customHeight="1" x14ac:dyDescent="0.2">
      <c r="A149" s="78"/>
      <c r="B149" s="69"/>
      <c r="C149" s="68"/>
      <c r="D149" s="73"/>
      <c r="E149" s="12"/>
      <c r="F149" s="71"/>
      <c r="G149" s="12"/>
      <c r="H149" s="72"/>
      <c r="I149" s="15"/>
      <c r="J149" s="15"/>
      <c r="K149" s="15"/>
      <c r="L149" s="15"/>
      <c r="M149" s="76"/>
      <c r="N149" s="92"/>
      <c r="O149" s="59">
        <v>2530</v>
      </c>
      <c r="P149" s="60">
        <f>Table22457891011234567891011121314151617181920212223242526272832930313233343536373839404142434647[[#This Row],[PEMBULATAN]]*O149</f>
        <v>0</v>
      </c>
      <c r="Q149" s="124"/>
    </row>
    <row r="150" spans="1:17" ht="26.25" customHeight="1" x14ac:dyDescent="0.2">
      <c r="A150" s="13"/>
      <c r="B150" s="70"/>
      <c r="C150" s="68"/>
      <c r="D150" s="73"/>
      <c r="E150" s="12"/>
      <c r="F150" s="71"/>
      <c r="G150" s="12"/>
      <c r="H150" s="72"/>
      <c r="I150" s="15"/>
      <c r="J150" s="15"/>
      <c r="K150" s="15"/>
      <c r="L150" s="15"/>
      <c r="M150" s="76"/>
      <c r="N150" s="92"/>
      <c r="O150" s="59">
        <v>2530</v>
      </c>
      <c r="P150" s="60">
        <f>Table22457891011234567891011121314151617181920212223242526272832930313233343536373839404142434647[[#This Row],[PEMBULATAN]]*O150</f>
        <v>0</v>
      </c>
      <c r="Q150" s="124"/>
    </row>
    <row r="151" spans="1:17" ht="26.25" customHeight="1" x14ac:dyDescent="0.2">
      <c r="A151" s="13"/>
      <c r="B151" s="70"/>
      <c r="C151" s="68"/>
      <c r="D151" s="73"/>
      <c r="E151" s="12"/>
      <c r="F151" s="71"/>
      <c r="G151" s="12"/>
      <c r="H151" s="72"/>
      <c r="I151" s="15"/>
      <c r="J151" s="15"/>
      <c r="K151" s="15"/>
      <c r="L151" s="15"/>
      <c r="M151" s="76"/>
      <c r="N151" s="92"/>
      <c r="O151" s="59">
        <v>2530</v>
      </c>
      <c r="P151" s="60">
        <f>Table22457891011234567891011121314151617181920212223242526272832930313233343536373839404142434647[[#This Row],[PEMBULATAN]]*O151</f>
        <v>0</v>
      </c>
      <c r="Q151" s="124"/>
    </row>
    <row r="152" spans="1:17" ht="26.25" customHeight="1" x14ac:dyDescent="0.2">
      <c r="A152" s="13"/>
      <c r="B152" s="70"/>
      <c r="C152" s="68"/>
      <c r="D152" s="73"/>
      <c r="E152" s="12"/>
      <c r="F152" s="71"/>
      <c r="G152" s="12"/>
      <c r="H152" s="72"/>
      <c r="I152" s="15"/>
      <c r="J152" s="15"/>
      <c r="K152" s="15"/>
      <c r="L152" s="15"/>
      <c r="M152" s="76"/>
      <c r="N152" s="92"/>
      <c r="O152" s="59">
        <v>2530</v>
      </c>
      <c r="P152" s="60">
        <f>Table22457891011234567891011121314151617181920212223242526272832930313233343536373839404142434647[[#This Row],[PEMBULATAN]]*O152</f>
        <v>0</v>
      </c>
      <c r="Q152" s="124"/>
    </row>
    <row r="153" spans="1:17" ht="26.25" customHeight="1" x14ac:dyDescent="0.2">
      <c r="A153" s="13"/>
      <c r="B153" s="70"/>
      <c r="C153" s="68"/>
      <c r="D153" s="73"/>
      <c r="E153" s="12"/>
      <c r="F153" s="71"/>
      <c r="G153" s="12"/>
      <c r="H153" s="72"/>
      <c r="I153" s="15"/>
      <c r="J153" s="15"/>
      <c r="K153" s="15"/>
      <c r="L153" s="15"/>
      <c r="M153" s="76"/>
      <c r="N153" s="92"/>
      <c r="O153" s="59">
        <v>2530</v>
      </c>
      <c r="P153" s="60">
        <f>Table22457891011234567891011121314151617181920212223242526272832930313233343536373839404142434647[[#This Row],[PEMBULATAN]]*O153</f>
        <v>0</v>
      </c>
      <c r="Q153" s="124"/>
    </row>
    <row r="154" spans="1:17" ht="26.25" customHeight="1" x14ac:dyDescent="0.2">
      <c r="A154" s="13"/>
      <c r="B154" s="70"/>
      <c r="C154" s="68"/>
      <c r="D154" s="73"/>
      <c r="E154" s="12"/>
      <c r="F154" s="71"/>
      <c r="G154" s="12"/>
      <c r="H154" s="72"/>
      <c r="I154" s="15"/>
      <c r="J154" s="15"/>
      <c r="K154" s="15"/>
      <c r="L154" s="15"/>
      <c r="M154" s="76"/>
      <c r="N154" s="92"/>
      <c r="O154" s="59">
        <v>2530</v>
      </c>
      <c r="P154" s="60">
        <f>Table22457891011234567891011121314151617181920212223242526272832930313233343536373839404142434647[[#This Row],[PEMBULATAN]]*O154</f>
        <v>0</v>
      </c>
      <c r="Q154" s="124"/>
    </row>
    <row r="155" spans="1:17" ht="26.25" customHeight="1" x14ac:dyDescent="0.2">
      <c r="A155" s="13"/>
      <c r="B155" s="70"/>
      <c r="C155" s="68"/>
      <c r="D155" s="73"/>
      <c r="E155" s="12"/>
      <c r="F155" s="71"/>
      <c r="G155" s="12"/>
      <c r="H155" s="72"/>
      <c r="I155" s="15"/>
      <c r="J155" s="15"/>
      <c r="K155" s="15"/>
      <c r="L155" s="15"/>
      <c r="M155" s="76"/>
      <c r="N155" s="92"/>
      <c r="O155" s="59">
        <v>2530</v>
      </c>
      <c r="P155" s="60">
        <f>Table22457891011234567891011121314151617181920212223242526272832930313233343536373839404142434647[[#This Row],[PEMBULATAN]]*O155</f>
        <v>0</v>
      </c>
      <c r="Q155" s="124"/>
    </row>
    <row r="156" spans="1:17" ht="26.25" customHeight="1" x14ac:dyDescent="0.2">
      <c r="A156" s="13"/>
      <c r="B156" s="70"/>
      <c r="C156" s="68"/>
      <c r="D156" s="73"/>
      <c r="E156" s="12"/>
      <c r="F156" s="71"/>
      <c r="G156" s="12"/>
      <c r="H156" s="72"/>
      <c r="I156" s="15"/>
      <c r="J156" s="15"/>
      <c r="K156" s="15"/>
      <c r="L156" s="15"/>
      <c r="M156" s="76"/>
      <c r="N156" s="92"/>
      <c r="O156" s="59">
        <v>2530</v>
      </c>
      <c r="P156" s="60">
        <f>Table22457891011234567891011121314151617181920212223242526272832930313233343536373839404142434647[[#This Row],[PEMBULATAN]]*O156</f>
        <v>0</v>
      </c>
      <c r="Q156" s="124"/>
    </row>
    <row r="157" spans="1:17" ht="26.25" customHeight="1" x14ac:dyDescent="0.2">
      <c r="A157" s="13"/>
      <c r="B157" s="70"/>
      <c r="C157" s="68"/>
      <c r="D157" s="73"/>
      <c r="E157" s="12"/>
      <c r="F157" s="71"/>
      <c r="G157" s="12"/>
      <c r="H157" s="72"/>
      <c r="I157" s="15"/>
      <c r="J157" s="15"/>
      <c r="K157" s="15"/>
      <c r="L157" s="15"/>
      <c r="M157" s="76"/>
      <c r="N157" s="92"/>
      <c r="O157" s="59">
        <v>2530</v>
      </c>
      <c r="P157" s="60">
        <f>Table22457891011234567891011121314151617181920212223242526272832930313233343536373839404142434647[[#This Row],[PEMBULATAN]]*O157</f>
        <v>0</v>
      </c>
      <c r="Q157" s="124"/>
    </row>
    <row r="158" spans="1:17" ht="26.25" customHeight="1" x14ac:dyDescent="0.2">
      <c r="A158" s="13"/>
      <c r="B158" s="70"/>
      <c r="C158" s="68"/>
      <c r="D158" s="73"/>
      <c r="E158" s="12"/>
      <c r="F158" s="71"/>
      <c r="G158" s="12"/>
      <c r="H158" s="72"/>
      <c r="I158" s="15"/>
      <c r="J158" s="15"/>
      <c r="K158" s="15"/>
      <c r="L158" s="15"/>
      <c r="M158" s="76"/>
      <c r="N158" s="92"/>
      <c r="O158" s="59">
        <v>2530</v>
      </c>
      <c r="P158" s="60">
        <f>Table22457891011234567891011121314151617181920212223242526272832930313233343536373839404142434647[[#This Row],[PEMBULATAN]]*O158</f>
        <v>0</v>
      </c>
      <c r="Q158" s="124"/>
    </row>
    <row r="159" spans="1:17" ht="26.25" customHeight="1" x14ac:dyDescent="0.2">
      <c r="A159" s="13"/>
      <c r="B159" s="70"/>
      <c r="C159" s="68"/>
      <c r="D159" s="73"/>
      <c r="E159" s="12"/>
      <c r="F159" s="71"/>
      <c r="G159" s="12"/>
      <c r="H159" s="72"/>
      <c r="I159" s="15"/>
      <c r="J159" s="15"/>
      <c r="K159" s="15"/>
      <c r="L159" s="15"/>
      <c r="M159" s="76"/>
      <c r="N159" s="92"/>
      <c r="O159" s="59">
        <v>2530</v>
      </c>
      <c r="P159" s="60">
        <f>Table22457891011234567891011121314151617181920212223242526272832930313233343536373839404142434647[[#This Row],[PEMBULATAN]]*O159</f>
        <v>0</v>
      </c>
      <c r="Q159" s="124"/>
    </row>
    <row r="160" spans="1:17" ht="26.25" customHeight="1" x14ac:dyDescent="0.2">
      <c r="A160" s="13"/>
      <c r="B160" s="70"/>
      <c r="C160" s="68"/>
      <c r="D160" s="73"/>
      <c r="E160" s="12"/>
      <c r="F160" s="71"/>
      <c r="G160" s="12"/>
      <c r="H160" s="72"/>
      <c r="I160" s="15"/>
      <c r="J160" s="15"/>
      <c r="K160" s="15"/>
      <c r="L160" s="15"/>
      <c r="M160" s="76"/>
      <c r="N160" s="92"/>
      <c r="O160" s="59">
        <v>2530</v>
      </c>
      <c r="P160" s="60">
        <f>Table22457891011234567891011121314151617181920212223242526272832930313233343536373839404142434647[[#This Row],[PEMBULATAN]]*O160</f>
        <v>0</v>
      </c>
      <c r="Q160" s="124"/>
    </row>
    <row r="161" spans="1:17" ht="26.25" customHeight="1" x14ac:dyDescent="0.2">
      <c r="A161" s="13"/>
      <c r="B161" s="70"/>
      <c r="C161" s="68"/>
      <c r="D161" s="73"/>
      <c r="E161" s="12"/>
      <c r="F161" s="71"/>
      <c r="G161" s="12"/>
      <c r="H161" s="72"/>
      <c r="I161" s="15"/>
      <c r="J161" s="15"/>
      <c r="K161" s="15"/>
      <c r="L161" s="15"/>
      <c r="M161" s="76"/>
      <c r="N161" s="92"/>
      <c r="O161" s="59">
        <v>2530</v>
      </c>
      <c r="P161" s="60">
        <f>Table22457891011234567891011121314151617181920212223242526272832930313233343536373839404142434647[[#This Row],[PEMBULATAN]]*O161</f>
        <v>0</v>
      </c>
      <c r="Q161" s="124"/>
    </row>
    <row r="162" spans="1:17" ht="26.25" customHeight="1" x14ac:dyDescent="0.2">
      <c r="A162" s="13"/>
      <c r="B162" s="70"/>
      <c r="C162" s="68"/>
      <c r="D162" s="73"/>
      <c r="E162" s="12"/>
      <c r="F162" s="71"/>
      <c r="G162" s="12"/>
      <c r="H162" s="72"/>
      <c r="I162" s="15"/>
      <c r="J162" s="15"/>
      <c r="K162" s="15"/>
      <c r="L162" s="15"/>
      <c r="M162" s="76"/>
      <c r="N162" s="92"/>
      <c r="O162" s="59">
        <v>2530</v>
      </c>
      <c r="P162" s="60">
        <f>Table22457891011234567891011121314151617181920212223242526272832930313233343536373839404142434647[[#This Row],[PEMBULATAN]]*O162</f>
        <v>0</v>
      </c>
      <c r="Q162" s="124"/>
    </row>
    <row r="163" spans="1:17" ht="26.25" customHeight="1" x14ac:dyDescent="0.2">
      <c r="A163" s="13"/>
      <c r="B163" s="70"/>
      <c r="C163" s="68"/>
      <c r="D163" s="73"/>
      <c r="E163" s="12"/>
      <c r="F163" s="71"/>
      <c r="G163" s="12"/>
      <c r="H163" s="72"/>
      <c r="I163" s="15"/>
      <c r="J163" s="15"/>
      <c r="K163" s="15"/>
      <c r="L163" s="15"/>
      <c r="M163" s="76"/>
      <c r="N163" s="92"/>
      <c r="O163" s="59">
        <v>2530</v>
      </c>
      <c r="P163" s="60">
        <f>Table22457891011234567891011121314151617181920212223242526272832930313233343536373839404142434647[[#This Row],[PEMBULATAN]]*O163</f>
        <v>0</v>
      </c>
      <c r="Q163" s="124"/>
    </row>
    <row r="164" spans="1:17" ht="26.25" customHeight="1" x14ac:dyDescent="0.2">
      <c r="A164" s="13"/>
      <c r="B164" s="70"/>
      <c r="C164" s="68"/>
      <c r="D164" s="73"/>
      <c r="E164" s="12"/>
      <c r="F164" s="71"/>
      <c r="G164" s="12"/>
      <c r="H164" s="72"/>
      <c r="I164" s="15"/>
      <c r="J164" s="15"/>
      <c r="K164" s="15"/>
      <c r="L164" s="15"/>
      <c r="M164" s="76"/>
      <c r="N164" s="92"/>
      <c r="O164" s="59">
        <v>2530</v>
      </c>
      <c r="P164" s="60">
        <f>Table22457891011234567891011121314151617181920212223242526272832930313233343536373839404142434647[[#This Row],[PEMBULATAN]]*O164</f>
        <v>0</v>
      </c>
      <c r="Q164" s="124"/>
    </row>
    <row r="165" spans="1:17" ht="26.25" customHeight="1" x14ac:dyDescent="0.2">
      <c r="A165" s="13"/>
      <c r="B165" s="70"/>
      <c r="C165" s="68"/>
      <c r="D165" s="73"/>
      <c r="E165" s="12"/>
      <c r="F165" s="71"/>
      <c r="G165" s="12"/>
      <c r="H165" s="72"/>
      <c r="I165" s="15"/>
      <c r="J165" s="15"/>
      <c r="K165" s="15"/>
      <c r="L165" s="15"/>
      <c r="M165" s="76"/>
      <c r="N165" s="92"/>
      <c r="O165" s="59">
        <v>2530</v>
      </c>
      <c r="P165" s="60">
        <f>Table22457891011234567891011121314151617181920212223242526272832930313233343536373839404142434647[[#This Row],[PEMBULATAN]]*O165</f>
        <v>0</v>
      </c>
      <c r="Q165" s="124"/>
    </row>
    <row r="166" spans="1:17" ht="26.25" customHeight="1" x14ac:dyDescent="0.2">
      <c r="A166" s="13"/>
      <c r="B166" s="70"/>
      <c r="C166" s="68"/>
      <c r="D166" s="73"/>
      <c r="E166" s="12"/>
      <c r="F166" s="71"/>
      <c r="G166" s="12"/>
      <c r="H166" s="72"/>
      <c r="I166" s="15"/>
      <c r="J166" s="15"/>
      <c r="K166" s="15"/>
      <c r="L166" s="15"/>
      <c r="M166" s="76"/>
      <c r="N166" s="92"/>
      <c r="O166" s="59">
        <v>2530</v>
      </c>
      <c r="P166" s="60">
        <f>Table22457891011234567891011121314151617181920212223242526272832930313233343536373839404142434647[[#This Row],[PEMBULATAN]]*O166</f>
        <v>0</v>
      </c>
      <c r="Q166" s="124"/>
    </row>
    <row r="167" spans="1:17" ht="26.25" customHeight="1" x14ac:dyDescent="0.2">
      <c r="A167" s="13"/>
      <c r="B167" s="70"/>
      <c r="C167" s="68"/>
      <c r="D167" s="73"/>
      <c r="E167" s="12"/>
      <c r="F167" s="71"/>
      <c r="G167" s="12"/>
      <c r="H167" s="72"/>
      <c r="I167" s="15"/>
      <c r="J167" s="15"/>
      <c r="K167" s="15"/>
      <c r="L167" s="15"/>
      <c r="M167" s="76"/>
      <c r="N167" s="92"/>
      <c r="O167" s="59">
        <v>2530</v>
      </c>
      <c r="P167" s="60">
        <f>Table22457891011234567891011121314151617181920212223242526272832930313233343536373839404142434647[[#This Row],[PEMBULATAN]]*O167</f>
        <v>0</v>
      </c>
      <c r="Q167" s="124"/>
    </row>
    <row r="168" spans="1:17" ht="26.25" customHeight="1" x14ac:dyDescent="0.2">
      <c r="A168" s="13"/>
      <c r="B168" s="70"/>
      <c r="C168" s="68"/>
      <c r="D168" s="73"/>
      <c r="E168" s="12"/>
      <c r="F168" s="71"/>
      <c r="G168" s="12"/>
      <c r="H168" s="72"/>
      <c r="I168" s="15"/>
      <c r="J168" s="15"/>
      <c r="K168" s="15"/>
      <c r="L168" s="15"/>
      <c r="M168" s="76"/>
      <c r="N168" s="92"/>
      <c r="O168" s="59">
        <v>2530</v>
      </c>
      <c r="P168" s="60">
        <f>Table22457891011234567891011121314151617181920212223242526272832930313233343536373839404142434647[[#This Row],[PEMBULATAN]]*O168</f>
        <v>0</v>
      </c>
      <c r="Q168" s="124"/>
    </row>
    <row r="169" spans="1:17" ht="26.25" customHeight="1" x14ac:dyDescent="0.2">
      <c r="A169" s="13"/>
      <c r="B169" s="70"/>
      <c r="C169" s="68"/>
      <c r="D169" s="73"/>
      <c r="E169" s="12"/>
      <c r="F169" s="71"/>
      <c r="G169" s="12"/>
      <c r="H169" s="72"/>
      <c r="I169" s="15"/>
      <c r="J169" s="15"/>
      <c r="K169" s="15"/>
      <c r="L169" s="15"/>
      <c r="M169" s="76"/>
      <c r="N169" s="92"/>
      <c r="O169" s="59">
        <v>2530</v>
      </c>
      <c r="P169" s="60">
        <f>Table22457891011234567891011121314151617181920212223242526272832930313233343536373839404142434647[[#This Row],[PEMBULATAN]]*O169</f>
        <v>0</v>
      </c>
      <c r="Q169" s="124"/>
    </row>
    <row r="170" spans="1:17" ht="26.25" customHeight="1" x14ac:dyDescent="0.2">
      <c r="A170" s="13"/>
      <c r="B170" s="70"/>
      <c r="C170" s="68"/>
      <c r="D170" s="73"/>
      <c r="E170" s="12"/>
      <c r="F170" s="71"/>
      <c r="G170" s="12"/>
      <c r="H170" s="72"/>
      <c r="I170" s="15"/>
      <c r="J170" s="15"/>
      <c r="K170" s="15"/>
      <c r="L170" s="15"/>
      <c r="M170" s="76"/>
      <c r="N170" s="92"/>
      <c r="O170" s="59">
        <v>2530</v>
      </c>
      <c r="P170" s="60">
        <f>Table22457891011234567891011121314151617181920212223242526272832930313233343536373839404142434647[[#This Row],[PEMBULATAN]]*O170</f>
        <v>0</v>
      </c>
      <c r="Q170" s="124"/>
    </row>
    <row r="171" spans="1:17" ht="26.25" customHeight="1" x14ac:dyDescent="0.2">
      <c r="A171" s="13"/>
      <c r="B171" s="70"/>
      <c r="C171" s="68"/>
      <c r="D171" s="73"/>
      <c r="E171" s="12"/>
      <c r="F171" s="71"/>
      <c r="G171" s="12"/>
      <c r="H171" s="72"/>
      <c r="I171" s="15"/>
      <c r="J171" s="15"/>
      <c r="K171" s="15"/>
      <c r="L171" s="15"/>
      <c r="M171" s="76"/>
      <c r="N171" s="92"/>
      <c r="O171" s="59">
        <v>2530</v>
      </c>
      <c r="P171" s="60">
        <f>Table22457891011234567891011121314151617181920212223242526272832930313233343536373839404142434647[[#This Row],[PEMBULATAN]]*O171</f>
        <v>0</v>
      </c>
      <c r="Q171" s="124"/>
    </row>
    <row r="172" spans="1:17" ht="26.25" customHeight="1" x14ac:dyDescent="0.2">
      <c r="A172" s="13"/>
      <c r="B172" s="70"/>
      <c r="C172" s="68"/>
      <c r="D172" s="73"/>
      <c r="E172" s="12"/>
      <c r="F172" s="71"/>
      <c r="G172" s="12"/>
      <c r="H172" s="72"/>
      <c r="I172" s="15"/>
      <c r="J172" s="15"/>
      <c r="K172" s="15"/>
      <c r="L172" s="15"/>
      <c r="M172" s="76"/>
      <c r="N172" s="92"/>
      <c r="O172" s="59">
        <v>2530</v>
      </c>
      <c r="P172" s="60">
        <f>Table22457891011234567891011121314151617181920212223242526272832930313233343536373839404142434647[[#This Row],[PEMBULATAN]]*O172</f>
        <v>0</v>
      </c>
      <c r="Q172" s="124"/>
    </row>
    <row r="173" spans="1:17" ht="26.25" customHeight="1" x14ac:dyDescent="0.2">
      <c r="A173" s="13"/>
      <c r="B173" s="70"/>
      <c r="C173" s="68"/>
      <c r="D173" s="73"/>
      <c r="E173" s="12"/>
      <c r="F173" s="71"/>
      <c r="G173" s="12"/>
      <c r="H173" s="72"/>
      <c r="I173" s="15"/>
      <c r="J173" s="15"/>
      <c r="K173" s="15"/>
      <c r="L173" s="15"/>
      <c r="M173" s="76"/>
      <c r="N173" s="92"/>
      <c r="O173" s="59">
        <v>2530</v>
      </c>
      <c r="P173" s="60">
        <f>Table22457891011234567891011121314151617181920212223242526272832930313233343536373839404142434647[[#This Row],[PEMBULATAN]]*O173</f>
        <v>0</v>
      </c>
      <c r="Q173" s="124"/>
    </row>
    <row r="174" spans="1:17" ht="26.25" customHeight="1" x14ac:dyDescent="0.2">
      <c r="A174" s="13"/>
      <c r="B174" s="70"/>
      <c r="C174" s="68"/>
      <c r="D174" s="73"/>
      <c r="E174" s="12"/>
      <c r="F174" s="71"/>
      <c r="G174" s="12"/>
      <c r="H174" s="72"/>
      <c r="I174" s="15"/>
      <c r="J174" s="15"/>
      <c r="K174" s="15"/>
      <c r="L174" s="15"/>
      <c r="M174" s="76"/>
      <c r="N174" s="92"/>
      <c r="O174" s="59">
        <v>2530</v>
      </c>
      <c r="P174" s="60">
        <f>Table22457891011234567891011121314151617181920212223242526272832930313233343536373839404142434647[[#This Row],[PEMBULATAN]]*O174</f>
        <v>0</v>
      </c>
      <c r="Q174" s="124"/>
    </row>
    <row r="175" spans="1:17" ht="26.25" customHeight="1" x14ac:dyDescent="0.2">
      <c r="A175" s="13"/>
      <c r="B175" s="70"/>
      <c r="C175" s="68"/>
      <c r="D175" s="73"/>
      <c r="E175" s="12"/>
      <c r="F175" s="71"/>
      <c r="G175" s="12"/>
      <c r="H175" s="72"/>
      <c r="I175" s="15"/>
      <c r="J175" s="15"/>
      <c r="K175" s="15"/>
      <c r="L175" s="15"/>
      <c r="M175" s="76"/>
      <c r="N175" s="92"/>
      <c r="O175" s="59">
        <v>2530</v>
      </c>
      <c r="P175" s="60">
        <f>Table22457891011234567891011121314151617181920212223242526272832930313233343536373839404142434647[[#This Row],[PEMBULATAN]]*O175</f>
        <v>0</v>
      </c>
      <c r="Q175" s="124"/>
    </row>
    <row r="176" spans="1:17" ht="26.25" customHeight="1" x14ac:dyDescent="0.2">
      <c r="A176" s="13"/>
      <c r="B176" s="70"/>
      <c r="C176" s="68"/>
      <c r="D176" s="73"/>
      <c r="E176" s="12"/>
      <c r="F176" s="71"/>
      <c r="G176" s="12"/>
      <c r="H176" s="72"/>
      <c r="I176" s="15"/>
      <c r="J176" s="15"/>
      <c r="K176" s="15"/>
      <c r="L176" s="15"/>
      <c r="M176" s="76"/>
      <c r="N176" s="92"/>
      <c r="O176" s="59">
        <v>2530</v>
      </c>
      <c r="P176" s="60">
        <f>Table22457891011234567891011121314151617181920212223242526272832930313233343536373839404142434647[[#This Row],[PEMBULATAN]]*O176</f>
        <v>0</v>
      </c>
      <c r="Q176" s="124"/>
    </row>
    <row r="177" spans="1:17" ht="26.25" customHeight="1" x14ac:dyDescent="0.2">
      <c r="A177" s="13"/>
      <c r="B177" s="70"/>
      <c r="C177" s="68"/>
      <c r="D177" s="73"/>
      <c r="E177" s="12"/>
      <c r="F177" s="71"/>
      <c r="G177" s="12"/>
      <c r="H177" s="72"/>
      <c r="I177" s="15"/>
      <c r="J177" s="15"/>
      <c r="K177" s="15"/>
      <c r="L177" s="15"/>
      <c r="M177" s="76"/>
      <c r="N177" s="92"/>
      <c r="O177" s="59">
        <v>2530</v>
      </c>
      <c r="P177" s="60">
        <f>Table22457891011234567891011121314151617181920212223242526272832930313233343536373839404142434647[[#This Row],[PEMBULATAN]]*O177</f>
        <v>0</v>
      </c>
      <c r="Q177" s="124"/>
    </row>
    <row r="178" spans="1:17" ht="26.25" customHeight="1" x14ac:dyDescent="0.2">
      <c r="A178" s="13"/>
      <c r="B178" s="70"/>
      <c r="C178" s="68"/>
      <c r="D178" s="73"/>
      <c r="E178" s="12"/>
      <c r="F178" s="71"/>
      <c r="G178" s="12"/>
      <c r="H178" s="72"/>
      <c r="I178" s="15"/>
      <c r="J178" s="15"/>
      <c r="K178" s="15"/>
      <c r="L178" s="15"/>
      <c r="M178" s="76"/>
      <c r="N178" s="92"/>
      <c r="O178" s="59">
        <v>2530</v>
      </c>
      <c r="P178" s="60">
        <f>Table22457891011234567891011121314151617181920212223242526272832930313233343536373839404142434647[[#This Row],[PEMBULATAN]]*O178</f>
        <v>0</v>
      </c>
      <c r="Q178" s="124"/>
    </row>
    <row r="179" spans="1:17" ht="26.25" customHeight="1" x14ac:dyDescent="0.2">
      <c r="A179" s="13"/>
      <c r="B179" s="70"/>
      <c r="C179" s="68"/>
      <c r="D179" s="73"/>
      <c r="E179" s="12"/>
      <c r="F179" s="71"/>
      <c r="G179" s="12"/>
      <c r="H179" s="72"/>
      <c r="I179" s="15"/>
      <c r="J179" s="15"/>
      <c r="K179" s="15"/>
      <c r="L179" s="15"/>
      <c r="M179" s="76"/>
      <c r="N179" s="92"/>
      <c r="O179" s="59">
        <v>2530</v>
      </c>
      <c r="P179" s="60">
        <f>Table22457891011234567891011121314151617181920212223242526272832930313233343536373839404142434647[[#This Row],[PEMBULATAN]]*O179</f>
        <v>0</v>
      </c>
      <c r="Q179" s="124"/>
    </row>
    <row r="180" spans="1:17" ht="26.25" customHeight="1" x14ac:dyDescent="0.2">
      <c r="A180" s="13"/>
      <c r="B180" s="70"/>
      <c r="C180" s="68"/>
      <c r="D180" s="73"/>
      <c r="E180" s="12"/>
      <c r="F180" s="71"/>
      <c r="G180" s="12"/>
      <c r="H180" s="72"/>
      <c r="I180" s="15"/>
      <c r="J180" s="15"/>
      <c r="K180" s="15"/>
      <c r="L180" s="15"/>
      <c r="M180" s="76"/>
      <c r="N180" s="92"/>
      <c r="O180" s="59">
        <v>2530</v>
      </c>
      <c r="P180" s="60">
        <f>Table22457891011234567891011121314151617181920212223242526272832930313233343536373839404142434647[[#This Row],[PEMBULATAN]]*O180</f>
        <v>0</v>
      </c>
      <c r="Q180" s="124"/>
    </row>
    <row r="181" spans="1:17" ht="26.25" customHeight="1" x14ac:dyDescent="0.2">
      <c r="A181" s="13"/>
      <c r="B181" s="70"/>
      <c r="C181" s="68"/>
      <c r="D181" s="73"/>
      <c r="E181" s="12"/>
      <c r="F181" s="71"/>
      <c r="G181" s="12"/>
      <c r="H181" s="72"/>
      <c r="I181" s="15"/>
      <c r="J181" s="15"/>
      <c r="K181" s="15"/>
      <c r="L181" s="15"/>
      <c r="M181" s="76"/>
      <c r="N181" s="92"/>
      <c r="O181" s="59">
        <v>2530</v>
      </c>
      <c r="P181" s="60">
        <f>Table22457891011234567891011121314151617181920212223242526272832930313233343536373839404142434647[[#This Row],[PEMBULATAN]]*O181</f>
        <v>0</v>
      </c>
      <c r="Q181" s="124"/>
    </row>
    <row r="182" spans="1:17" ht="26.25" customHeight="1" x14ac:dyDescent="0.2">
      <c r="A182" s="13"/>
      <c r="B182" s="70"/>
      <c r="C182" s="68"/>
      <c r="D182" s="73"/>
      <c r="E182" s="12"/>
      <c r="F182" s="71"/>
      <c r="G182" s="12"/>
      <c r="H182" s="72"/>
      <c r="I182" s="15"/>
      <c r="J182" s="15"/>
      <c r="K182" s="15"/>
      <c r="L182" s="15"/>
      <c r="M182" s="76"/>
      <c r="N182" s="92"/>
      <c r="O182" s="59">
        <v>2530</v>
      </c>
      <c r="P182" s="60">
        <f>Table22457891011234567891011121314151617181920212223242526272832930313233343536373839404142434647[[#This Row],[PEMBULATAN]]*O182</f>
        <v>0</v>
      </c>
      <c r="Q182" s="124"/>
    </row>
    <row r="183" spans="1:17" ht="26.25" customHeight="1" x14ac:dyDescent="0.2">
      <c r="A183" s="13"/>
      <c r="B183" s="70"/>
      <c r="C183" s="68"/>
      <c r="D183" s="73"/>
      <c r="E183" s="12"/>
      <c r="F183" s="71"/>
      <c r="G183" s="12"/>
      <c r="H183" s="72"/>
      <c r="I183" s="15"/>
      <c r="J183" s="15"/>
      <c r="K183" s="15"/>
      <c r="L183" s="15"/>
      <c r="M183" s="76"/>
      <c r="N183" s="92"/>
      <c r="O183" s="59">
        <v>2530</v>
      </c>
      <c r="P183" s="60">
        <f>Table22457891011234567891011121314151617181920212223242526272832930313233343536373839404142434647[[#This Row],[PEMBULATAN]]*O183</f>
        <v>0</v>
      </c>
      <c r="Q183" s="124"/>
    </row>
    <row r="184" spans="1:17" ht="26.25" customHeight="1" x14ac:dyDescent="0.2">
      <c r="A184" s="13"/>
      <c r="B184" s="70"/>
      <c r="C184" s="68"/>
      <c r="D184" s="73"/>
      <c r="E184" s="12"/>
      <c r="F184" s="71"/>
      <c r="G184" s="12"/>
      <c r="H184" s="72"/>
      <c r="I184" s="15"/>
      <c r="J184" s="15"/>
      <c r="K184" s="15"/>
      <c r="L184" s="15"/>
      <c r="M184" s="76"/>
      <c r="N184" s="92"/>
      <c r="O184" s="59">
        <v>2530</v>
      </c>
      <c r="P184" s="60">
        <f>Table22457891011234567891011121314151617181920212223242526272832930313233343536373839404142434647[[#This Row],[PEMBULATAN]]*O184</f>
        <v>0</v>
      </c>
      <c r="Q184" s="124"/>
    </row>
    <row r="185" spans="1:17" ht="26.25" customHeight="1" x14ac:dyDescent="0.2">
      <c r="A185" s="13"/>
      <c r="B185" s="70"/>
      <c r="C185" s="68"/>
      <c r="D185" s="73"/>
      <c r="E185" s="12"/>
      <c r="F185" s="71"/>
      <c r="G185" s="12"/>
      <c r="H185" s="72"/>
      <c r="I185" s="15"/>
      <c r="J185" s="15"/>
      <c r="K185" s="15"/>
      <c r="L185" s="15"/>
      <c r="M185" s="76"/>
      <c r="N185" s="92"/>
      <c r="O185" s="59">
        <v>2530</v>
      </c>
      <c r="P185" s="60">
        <f>Table22457891011234567891011121314151617181920212223242526272832930313233343536373839404142434647[[#This Row],[PEMBULATAN]]*O185</f>
        <v>0</v>
      </c>
      <c r="Q185" s="124"/>
    </row>
    <row r="186" spans="1:17" ht="26.25" customHeight="1" x14ac:dyDescent="0.2">
      <c r="A186" s="13"/>
      <c r="B186" s="70"/>
      <c r="C186" s="68"/>
      <c r="D186" s="73"/>
      <c r="E186" s="12"/>
      <c r="F186" s="71"/>
      <c r="G186" s="12"/>
      <c r="H186" s="72"/>
      <c r="I186" s="15"/>
      <c r="J186" s="15"/>
      <c r="K186" s="15"/>
      <c r="L186" s="15"/>
      <c r="M186" s="76"/>
      <c r="N186" s="92"/>
      <c r="O186" s="59">
        <v>2530</v>
      </c>
      <c r="P186" s="60">
        <f>Table22457891011234567891011121314151617181920212223242526272832930313233343536373839404142434647[[#This Row],[PEMBULATAN]]*O186</f>
        <v>0</v>
      </c>
      <c r="Q186" s="124"/>
    </row>
    <row r="187" spans="1:17" ht="26.25" customHeight="1" x14ac:dyDescent="0.2">
      <c r="A187" s="13"/>
      <c r="B187" s="70"/>
      <c r="C187" s="68"/>
      <c r="D187" s="73"/>
      <c r="E187" s="12"/>
      <c r="F187" s="71"/>
      <c r="G187" s="12"/>
      <c r="H187" s="72"/>
      <c r="I187" s="15"/>
      <c r="J187" s="15"/>
      <c r="K187" s="15"/>
      <c r="L187" s="15"/>
      <c r="M187" s="76"/>
      <c r="N187" s="92"/>
      <c r="O187" s="59">
        <v>2530</v>
      </c>
      <c r="P187" s="60">
        <f>Table22457891011234567891011121314151617181920212223242526272832930313233343536373839404142434647[[#This Row],[PEMBULATAN]]*O187</f>
        <v>0</v>
      </c>
      <c r="Q187" s="124"/>
    </row>
    <row r="188" spans="1:17" ht="26.25" customHeight="1" x14ac:dyDescent="0.2">
      <c r="A188" s="13"/>
      <c r="B188" s="70"/>
      <c r="C188" s="68"/>
      <c r="D188" s="73"/>
      <c r="E188" s="12"/>
      <c r="F188" s="71"/>
      <c r="G188" s="12"/>
      <c r="H188" s="72"/>
      <c r="I188" s="15"/>
      <c r="J188" s="15"/>
      <c r="K188" s="15"/>
      <c r="L188" s="15"/>
      <c r="M188" s="76"/>
      <c r="N188" s="92"/>
      <c r="O188" s="59">
        <v>2530</v>
      </c>
      <c r="P188" s="60">
        <f>Table22457891011234567891011121314151617181920212223242526272832930313233343536373839404142434647[[#This Row],[PEMBULATAN]]*O188</f>
        <v>0</v>
      </c>
      <c r="Q188" s="124"/>
    </row>
    <row r="189" spans="1:17" ht="26.25" customHeight="1" x14ac:dyDescent="0.2">
      <c r="A189" s="13"/>
      <c r="B189" s="70"/>
      <c r="C189" s="68"/>
      <c r="D189" s="73"/>
      <c r="E189" s="12"/>
      <c r="F189" s="71"/>
      <c r="G189" s="12"/>
      <c r="H189" s="72"/>
      <c r="I189" s="15"/>
      <c r="J189" s="15"/>
      <c r="K189" s="15"/>
      <c r="L189" s="15"/>
      <c r="M189" s="76"/>
      <c r="N189" s="92"/>
      <c r="O189" s="59">
        <v>2530</v>
      </c>
      <c r="P189" s="60">
        <f>Table22457891011234567891011121314151617181920212223242526272832930313233343536373839404142434647[[#This Row],[PEMBULATAN]]*O189</f>
        <v>0</v>
      </c>
      <c r="Q189" s="124"/>
    </row>
    <row r="190" spans="1:17" ht="26.25" customHeight="1" x14ac:dyDescent="0.2">
      <c r="A190" s="13"/>
      <c r="B190" s="70"/>
      <c r="C190" s="68"/>
      <c r="D190" s="73"/>
      <c r="E190" s="12"/>
      <c r="F190" s="71"/>
      <c r="G190" s="12"/>
      <c r="H190" s="72"/>
      <c r="I190" s="15"/>
      <c r="J190" s="15"/>
      <c r="K190" s="15"/>
      <c r="L190" s="15"/>
      <c r="M190" s="76"/>
      <c r="N190" s="92"/>
      <c r="O190" s="59">
        <v>2530</v>
      </c>
      <c r="P190" s="60">
        <f>Table22457891011234567891011121314151617181920212223242526272832930313233343536373839404142434647[[#This Row],[PEMBULATAN]]*O190</f>
        <v>0</v>
      </c>
      <c r="Q190" s="124"/>
    </row>
    <row r="191" spans="1:17" ht="26.25" customHeight="1" x14ac:dyDescent="0.2">
      <c r="A191" s="13"/>
      <c r="B191" s="70"/>
      <c r="C191" s="68"/>
      <c r="D191" s="73"/>
      <c r="E191" s="12"/>
      <c r="F191" s="71"/>
      <c r="G191" s="12"/>
      <c r="H191" s="72"/>
      <c r="I191" s="15"/>
      <c r="J191" s="15"/>
      <c r="K191" s="15"/>
      <c r="L191" s="15"/>
      <c r="M191" s="76"/>
      <c r="N191" s="92"/>
      <c r="O191" s="59">
        <v>2530</v>
      </c>
      <c r="P191" s="60">
        <f>Table22457891011234567891011121314151617181920212223242526272832930313233343536373839404142434647[[#This Row],[PEMBULATAN]]*O191</f>
        <v>0</v>
      </c>
      <c r="Q191" s="124"/>
    </row>
    <row r="192" spans="1:17" ht="26.25" customHeight="1" x14ac:dyDescent="0.2">
      <c r="A192" s="13"/>
      <c r="B192" s="70"/>
      <c r="C192" s="68"/>
      <c r="D192" s="73"/>
      <c r="E192" s="12"/>
      <c r="F192" s="71"/>
      <c r="G192" s="12"/>
      <c r="H192" s="72"/>
      <c r="I192" s="15"/>
      <c r="J192" s="15"/>
      <c r="K192" s="15"/>
      <c r="L192" s="15"/>
      <c r="M192" s="76"/>
      <c r="N192" s="92"/>
      <c r="O192" s="59">
        <v>2530</v>
      </c>
      <c r="P192" s="60">
        <f>Table22457891011234567891011121314151617181920212223242526272832930313233343536373839404142434647[[#This Row],[PEMBULATAN]]*O192</f>
        <v>0</v>
      </c>
      <c r="Q192" s="124"/>
    </row>
    <row r="193" spans="1:17" ht="26.25" customHeight="1" x14ac:dyDescent="0.2">
      <c r="A193" s="13"/>
      <c r="B193" s="70"/>
      <c r="C193" s="68"/>
      <c r="D193" s="73"/>
      <c r="E193" s="12"/>
      <c r="F193" s="71"/>
      <c r="G193" s="12"/>
      <c r="H193" s="72"/>
      <c r="I193" s="15"/>
      <c r="J193" s="15"/>
      <c r="K193" s="15"/>
      <c r="L193" s="15"/>
      <c r="M193" s="76"/>
      <c r="N193" s="92"/>
      <c r="O193" s="59">
        <v>2530</v>
      </c>
      <c r="P193" s="60">
        <f>Table22457891011234567891011121314151617181920212223242526272832930313233343536373839404142434647[[#This Row],[PEMBULATAN]]*O193</f>
        <v>0</v>
      </c>
      <c r="Q193" s="124"/>
    </row>
    <row r="194" spans="1:17" ht="26.25" customHeight="1" x14ac:dyDescent="0.2">
      <c r="A194" s="13"/>
      <c r="B194" s="70"/>
      <c r="C194" s="68"/>
      <c r="D194" s="73"/>
      <c r="E194" s="12"/>
      <c r="F194" s="71"/>
      <c r="G194" s="12"/>
      <c r="H194" s="72"/>
      <c r="I194" s="15"/>
      <c r="J194" s="15"/>
      <c r="K194" s="15"/>
      <c r="L194" s="15"/>
      <c r="M194" s="76"/>
      <c r="N194" s="92"/>
      <c r="O194" s="59">
        <v>2530</v>
      </c>
      <c r="P194" s="60">
        <f>Table22457891011234567891011121314151617181920212223242526272832930313233343536373839404142434647[[#This Row],[PEMBULATAN]]*O194</f>
        <v>0</v>
      </c>
      <c r="Q194" s="124"/>
    </row>
    <row r="195" spans="1:17" ht="26.25" customHeight="1" x14ac:dyDescent="0.2">
      <c r="A195" s="13"/>
      <c r="B195" s="70"/>
      <c r="C195" s="68"/>
      <c r="D195" s="73"/>
      <c r="E195" s="12"/>
      <c r="F195" s="71"/>
      <c r="G195" s="12"/>
      <c r="H195" s="72"/>
      <c r="I195" s="15"/>
      <c r="J195" s="15"/>
      <c r="K195" s="15"/>
      <c r="L195" s="15"/>
      <c r="M195" s="76"/>
      <c r="N195" s="92"/>
      <c r="O195" s="59">
        <v>2530</v>
      </c>
      <c r="P195" s="60">
        <f>Table22457891011234567891011121314151617181920212223242526272832930313233343536373839404142434647[[#This Row],[PEMBULATAN]]*O195</f>
        <v>0</v>
      </c>
      <c r="Q195" s="124"/>
    </row>
    <row r="196" spans="1:17" ht="26.25" customHeight="1" x14ac:dyDescent="0.2">
      <c r="A196" s="13"/>
      <c r="B196" s="70"/>
      <c r="C196" s="68"/>
      <c r="D196" s="73"/>
      <c r="E196" s="12"/>
      <c r="F196" s="71"/>
      <c r="G196" s="12"/>
      <c r="H196" s="72"/>
      <c r="I196" s="15"/>
      <c r="J196" s="15"/>
      <c r="K196" s="15"/>
      <c r="L196" s="15"/>
      <c r="M196" s="76"/>
      <c r="N196" s="92"/>
      <c r="O196" s="59">
        <v>2530</v>
      </c>
      <c r="P196" s="60">
        <f>Table22457891011234567891011121314151617181920212223242526272832930313233343536373839404142434647[[#This Row],[PEMBULATAN]]*O196</f>
        <v>0</v>
      </c>
      <c r="Q196" s="124"/>
    </row>
    <row r="197" spans="1:17" ht="26.25" customHeight="1" x14ac:dyDescent="0.2">
      <c r="A197" s="13"/>
      <c r="B197" s="70"/>
      <c r="C197" s="68"/>
      <c r="D197" s="73"/>
      <c r="E197" s="12"/>
      <c r="F197" s="71"/>
      <c r="G197" s="12"/>
      <c r="H197" s="72"/>
      <c r="I197" s="15"/>
      <c r="J197" s="15"/>
      <c r="K197" s="15"/>
      <c r="L197" s="15"/>
      <c r="M197" s="76"/>
      <c r="N197" s="92"/>
      <c r="O197" s="59">
        <v>2530</v>
      </c>
      <c r="P197" s="60">
        <f>Table22457891011234567891011121314151617181920212223242526272832930313233343536373839404142434647[[#This Row],[PEMBULATAN]]*O197</f>
        <v>0</v>
      </c>
      <c r="Q197" s="124"/>
    </row>
    <row r="198" spans="1:17" ht="26.25" customHeight="1" x14ac:dyDescent="0.2">
      <c r="A198" s="13"/>
      <c r="B198" s="70"/>
      <c r="C198" s="68"/>
      <c r="D198" s="73"/>
      <c r="E198" s="12"/>
      <c r="F198" s="71"/>
      <c r="G198" s="12"/>
      <c r="H198" s="72"/>
      <c r="I198" s="15"/>
      <c r="J198" s="15"/>
      <c r="K198" s="15"/>
      <c r="L198" s="15"/>
      <c r="M198" s="76"/>
      <c r="N198" s="92"/>
      <c r="O198" s="59">
        <v>2530</v>
      </c>
      <c r="P198" s="60">
        <f>Table22457891011234567891011121314151617181920212223242526272832930313233343536373839404142434647[[#This Row],[PEMBULATAN]]*O198</f>
        <v>0</v>
      </c>
      <c r="Q198" s="124"/>
    </row>
    <row r="199" spans="1:17" ht="26.25" customHeight="1" x14ac:dyDescent="0.2">
      <c r="A199" s="13"/>
      <c r="B199" s="70"/>
      <c r="C199" s="68"/>
      <c r="D199" s="73"/>
      <c r="E199" s="12"/>
      <c r="F199" s="71"/>
      <c r="G199" s="12"/>
      <c r="H199" s="72"/>
      <c r="I199" s="15"/>
      <c r="J199" s="15"/>
      <c r="K199" s="15"/>
      <c r="L199" s="15"/>
      <c r="M199" s="76"/>
      <c r="N199" s="92"/>
      <c r="O199" s="59">
        <v>2530</v>
      </c>
      <c r="P199" s="60">
        <f>Table22457891011234567891011121314151617181920212223242526272832930313233343536373839404142434647[[#This Row],[PEMBULATAN]]*O199</f>
        <v>0</v>
      </c>
      <c r="Q199" s="124"/>
    </row>
    <row r="200" spans="1:17" ht="26.25" customHeight="1" x14ac:dyDescent="0.2">
      <c r="A200" s="13"/>
      <c r="B200" s="70"/>
      <c r="C200" s="68"/>
      <c r="D200" s="73"/>
      <c r="E200" s="12"/>
      <c r="F200" s="71"/>
      <c r="G200" s="12"/>
      <c r="H200" s="72"/>
      <c r="I200" s="15"/>
      <c r="J200" s="15"/>
      <c r="K200" s="15"/>
      <c r="L200" s="15"/>
      <c r="M200" s="76"/>
      <c r="N200" s="92"/>
      <c r="O200" s="59">
        <v>2530</v>
      </c>
      <c r="P200" s="60">
        <f>Table22457891011234567891011121314151617181920212223242526272832930313233343536373839404142434647[[#This Row],[PEMBULATAN]]*O200</f>
        <v>0</v>
      </c>
      <c r="Q200" s="124"/>
    </row>
    <row r="201" spans="1:17" ht="26.25" customHeight="1" x14ac:dyDescent="0.2">
      <c r="A201" s="13"/>
      <c r="B201" s="70"/>
      <c r="C201" s="68"/>
      <c r="D201" s="73"/>
      <c r="E201" s="12"/>
      <c r="F201" s="71"/>
      <c r="G201" s="12"/>
      <c r="H201" s="72"/>
      <c r="I201" s="15"/>
      <c r="J201" s="15"/>
      <c r="K201" s="15"/>
      <c r="L201" s="15"/>
      <c r="M201" s="76"/>
      <c r="N201" s="92"/>
      <c r="O201" s="59">
        <v>2530</v>
      </c>
      <c r="P201" s="60">
        <f>Table22457891011234567891011121314151617181920212223242526272832930313233343536373839404142434647[[#This Row],[PEMBULATAN]]*O201</f>
        <v>0</v>
      </c>
      <c r="Q201" s="124"/>
    </row>
    <row r="202" spans="1:17" ht="26.25" customHeight="1" x14ac:dyDescent="0.2">
      <c r="A202" s="13"/>
      <c r="B202" s="70"/>
      <c r="C202" s="68"/>
      <c r="D202" s="73"/>
      <c r="E202" s="12"/>
      <c r="F202" s="71"/>
      <c r="G202" s="12"/>
      <c r="H202" s="72"/>
      <c r="I202" s="15"/>
      <c r="J202" s="15"/>
      <c r="K202" s="15"/>
      <c r="L202" s="15"/>
      <c r="M202" s="76"/>
      <c r="N202" s="92"/>
      <c r="O202" s="59">
        <v>2530</v>
      </c>
      <c r="P202" s="60">
        <f>Table22457891011234567891011121314151617181920212223242526272832930313233343536373839404142434647[[#This Row],[PEMBULATAN]]*O202</f>
        <v>0</v>
      </c>
      <c r="Q202" s="124"/>
    </row>
    <row r="203" spans="1:17" ht="26.25" customHeight="1" x14ac:dyDescent="0.2">
      <c r="A203" s="13"/>
      <c r="B203" s="70"/>
      <c r="C203" s="68"/>
      <c r="D203" s="73"/>
      <c r="E203" s="12"/>
      <c r="F203" s="71"/>
      <c r="G203" s="12"/>
      <c r="H203" s="72"/>
      <c r="I203" s="15"/>
      <c r="J203" s="15"/>
      <c r="K203" s="15"/>
      <c r="L203" s="15"/>
      <c r="M203" s="76"/>
      <c r="N203" s="92"/>
      <c r="O203" s="59">
        <v>2530</v>
      </c>
      <c r="P203" s="60">
        <f>Table22457891011234567891011121314151617181920212223242526272832930313233343536373839404142434647[[#This Row],[PEMBULATAN]]*O203</f>
        <v>0</v>
      </c>
      <c r="Q203" s="124"/>
    </row>
    <row r="204" spans="1:17" ht="26.25" customHeight="1" x14ac:dyDescent="0.2">
      <c r="A204" s="13"/>
      <c r="B204" s="70"/>
      <c r="C204" s="68"/>
      <c r="D204" s="73"/>
      <c r="E204" s="12"/>
      <c r="F204" s="71"/>
      <c r="G204" s="12"/>
      <c r="H204" s="72"/>
      <c r="I204" s="15"/>
      <c r="J204" s="15"/>
      <c r="K204" s="15"/>
      <c r="L204" s="15"/>
      <c r="M204" s="76"/>
      <c r="N204" s="92"/>
      <c r="O204" s="59">
        <v>2530</v>
      </c>
      <c r="P204" s="60">
        <f>Table22457891011234567891011121314151617181920212223242526272832930313233343536373839404142434647[[#This Row],[PEMBULATAN]]*O204</f>
        <v>0</v>
      </c>
      <c r="Q204" s="124"/>
    </row>
    <row r="205" spans="1:17" ht="26.25" customHeight="1" x14ac:dyDescent="0.2">
      <c r="A205" s="13"/>
      <c r="B205" s="70"/>
      <c r="C205" s="68"/>
      <c r="D205" s="73"/>
      <c r="E205" s="12"/>
      <c r="F205" s="71"/>
      <c r="G205" s="12"/>
      <c r="H205" s="72"/>
      <c r="I205" s="15"/>
      <c r="J205" s="15"/>
      <c r="K205" s="15"/>
      <c r="L205" s="15"/>
      <c r="M205" s="76"/>
      <c r="N205" s="92"/>
      <c r="O205" s="59">
        <v>2530</v>
      </c>
      <c r="P205" s="60">
        <f>Table22457891011234567891011121314151617181920212223242526272832930313233343536373839404142434647[[#This Row],[PEMBULATAN]]*O205</f>
        <v>0</v>
      </c>
      <c r="Q205" s="124"/>
    </row>
    <row r="206" spans="1:17" ht="26.25" customHeight="1" x14ac:dyDescent="0.2">
      <c r="A206" s="13"/>
      <c r="B206" s="70"/>
      <c r="C206" s="68"/>
      <c r="D206" s="73"/>
      <c r="E206" s="12"/>
      <c r="F206" s="71"/>
      <c r="G206" s="12"/>
      <c r="H206" s="72"/>
      <c r="I206" s="15"/>
      <c r="J206" s="15"/>
      <c r="K206" s="15"/>
      <c r="L206" s="15"/>
      <c r="M206" s="76"/>
      <c r="N206" s="92"/>
      <c r="O206" s="59">
        <v>2530</v>
      </c>
      <c r="P206" s="60">
        <f>Table22457891011234567891011121314151617181920212223242526272832930313233343536373839404142434647[[#This Row],[PEMBULATAN]]*O206</f>
        <v>0</v>
      </c>
      <c r="Q206" s="124"/>
    </row>
    <row r="207" spans="1:17" ht="26.25" customHeight="1" x14ac:dyDescent="0.2">
      <c r="A207" s="13"/>
      <c r="B207" s="70"/>
      <c r="C207" s="68"/>
      <c r="D207" s="73"/>
      <c r="E207" s="12"/>
      <c r="F207" s="71"/>
      <c r="G207" s="12"/>
      <c r="H207" s="72"/>
      <c r="I207" s="15"/>
      <c r="J207" s="15"/>
      <c r="K207" s="15"/>
      <c r="L207" s="15"/>
      <c r="M207" s="76"/>
      <c r="N207" s="92"/>
      <c r="O207" s="59">
        <v>2530</v>
      </c>
      <c r="P207" s="60">
        <f>Table22457891011234567891011121314151617181920212223242526272832930313233343536373839404142434647[[#This Row],[PEMBULATAN]]*O207</f>
        <v>0</v>
      </c>
      <c r="Q207" s="124"/>
    </row>
    <row r="208" spans="1:17" ht="26.25" customHeight="1" x14ac:dyDescent="0.2">
      <c r="A208" s="13"/>
      <c r="B208" s="70"/>
      <c r="C208" s="68"/>
      <c r="D208" s="73"/>
      <c r="E208" s="12"/>
      <c r="F208" s="71"/>
      <c r="G208" s="12"/>
      <c r="H208" s="72"/>
      <c r="I208" s="15"/>
      <c r="J208" s="15"/>
      <c r="K208" s="15"/>
      <c r="L208" s="15"/>
      <c r="M208" s="76"/>
      <c r="N208" s="92"/>
      <c r="O208" s="59">
        <v>2530</v>
      </c>
      <c r="P208" s="60">
        <f>Table22457891011234567891011121314151617181920212223242526272832930313233343536373839404142434647[[#This Row],[PEMBULATAN]]*O208</f>
        <v>0</v>
      </c>
      <c r="Q208" s="124"/>
    </row>
    <row r="209" spans="1:17" ht="26.25" customHeight="1" x14ac:dyDescent="0.2">
      <c r="A209" s="13"/>
      <c r="B209" s="70"/>
      <c r="C209" s="68"/>
      <c r="D209" s="73"/>
      <c r="E209" s="12"/>
      <c r="F209" s="71"/>
      <c r="G209" s="12"/>
      <c r="H209" s="72"/>
      <c r="I209" s="15"/>
      <c r="J209" s="15"/>
      <c r="K209" s="15"/>
      <c r="L209" s="15"/>
      <c r="M209" s="76"/>
      <c r="N209" s="92"/>
      <c r="O209" s="59">
        <v>2530</v>
      </c>
      <c r="P209" s="60">
        <f>Table22457891011234567891011121314151617181920212223242526272832930313233343536373839404142434647[[#This Row],[PEMBULATAN]]*O209</f>
        <v>0</v>
      </c>
      <c r="Q209" s="124"/>
    </row>
    <row r="210" spans="1:17" ht="26.25" customHeight="1" x14ac:dyDescent="0.2">
      <c r="A210" s="78"/>
      <c r="B210" s="69"/>
      <c r="C210" s="68"/>
      <c r="D210" s="73"/>
      <c r="E210" s="12"/>
      <c r="F210" s="71"/>
      <c r="G210" s="12"/>
      <c r="H210" s="72"/>
      <c r="I210" s="15"/>
      <c r="J210" s="15"/>
      <c r="K210" s="15"/>
      <c r="L210" s="15"/>
      <c r="M210" s="76"/>
      <c r="N210" s="92"/>
      <c r="O210" s="59">
        <v>2530</v>
      </c>
      <c r="P210" s="60">
        <f>Table22457891011234567891011121314151617181920212223242526272832930313233343536373839404142434647[[#This Row],[PEMBULATAN]]*O210</f>
        <v>0</v>
      </c>
      <c r="Q210" s="124"/>
    </row>
    <row r="211" spans="1:17" ht="26.25" customHeight="1" x14ac:dyDescent="0.2">
      <c r="A211" s="13"/>
      <c r="B211" s="70"/>
      <c r="C211" s="68"/>
      <c r="D211" s="73"/>
      <c r="E211" s="12"/>
      <c r="F211" s="71"/>
      <c r="G211" s="12"/>
      <c r="H211" s="72"/>
      <c r="I211" s="15"/>
      <c r="J211" s="15"/>
      <c r="K211" s="15"/>
      <c r="L211" s="15"/>
      <c r="M211" s="76"/>
      <c r="N211" s="92"/>
      <c r="O211" s="59">
        <v>2530</v>
      </c>
      <c r="P211" s="60">
        <f>Table22457891011234567891011121314151617181920212223242526272832930313233343536373839404142434647[[#This Row],[PEMBULATAN]]*O211</f>
        <v>0</v>
      </c>
      <c r="Q211" s="124"/>
    </row>
    <row r="212" spans="1:17" ht="26.25" customHeight="1" x14ac:dyDescent="0.2">
      <c r="A212" s="13"/>
      <c r="B212" s="70"/>
      <c r="C212" s="68"/>
      <c r="D212" s="73"/>
      <c r="E212" s="12"/>
      <c r="F212" s="71"/>
      <c r="G212" s="12"/>
      <c r="H212" s="72"/>
      <c r="I212" s="15"/>
      <c r="J212" s="15"/>
      <c r="K212" s="15"/>
      <c r="L212" s="15"/>
      <c r="M212" s="76"/>
      <c r="N212" s="92"/>
      <c r="O212" s="59">
        <v>2530</v>
      </c>
      <c r="P212" s="60">
        <f>Table22457891011234567891011121314151617181920212223242526272832930313233343536373839404142434647[[#This Row],[PEMBULATAN]]*O212</f>
        <v>0</v>
      </c>
      <c r="Q212" s="124"/>
    </row>
    <row r="213" spans="1:17" ht="26.25" customHeight="1" x14ac:dyDescent="0.2">
      <c r="A213" s="13"/>
      <c r="B213" s="70"/>
      <c r="C213" s="68"/>
      <c r="D213" s="73"/>
      <c r="E213" s="12"/>
      <c r="F213" s="71"/>
      <c r="G213" s="12"/>
      <c r="H213" s="72"/>
      <c r="I213" s="15"/>
      <c r="J213" s="15"/>
      <c r="K213" s="15"/>
      <c r="L213" s="15"/>
      <c r="M213" s="76"/>
      <c r="N213" s="92"/>
      <c r="O213" s="59">
        <v>2530</v>
      </c>
      <c r="P213" s="60">
        <f>Table22457891011234567891011121314151617181920212223242526272832930313233343536373839404142434647[[#This Row],[PEMBULATAN]]*O213</f>
        <v>0</v>
      </c>
      <c r="Q213" s="124"/>
    </row>
    <row r="214" spans="1:17" ht="26.25" customHeight="1" x14ac:dyDescent="0.2">
      <c r="A214" s="78"/>
      <c r="B214" s="69"/>
      <c r="C214" s="68"/>
      <c r="D214" s="73"/>
      <c r="E214" s="12"/>
      <c r="F214" s="71"/>
      <c r="G214" s="12"/>
      <c r="H214" s="72"/>
      <c r="I214" s="15"/>
      <c r="J214" s="15"/>
      <c r="K214" s="15"/>
      <c r="L214" s="15"/>
      <c r="M214" s="76"/>
      <c r="N214" s="92"/>
      <c r="O214" s="59">
        <v>2530</v>
      </c>
      <c r="P214" s="60">
        <f>Table22457891011234567891011121314151617181920212223242526272832930313233343536373839404142434647[[#This Row],[PEMBULATAN]]*O214</f>
        <v>0</v>
      </c>
      <c r="Q214" s="124"/>
    </row>
    <row r="215" spans="1:17" ht="26.25" customHeight="1" x14ac:dyDescent="0.2">
      <c r="A215" s="13"/>
      <c r="B215" s="70"/>
      <c r="C215" s="68"/>
      <c r="D215" s="73"/>
      <c r="E215" s="12"/>
      <c r="F215" s="71"/>
      <c r="G215" s="12"/>
      <c r="H215" s="72"/>
      <c r="I215" s="15"/>
      <c r="J215" s="15"/>
      <c r="K215" s="15"/>
      <c r="L215" s="15"/>
      <c r="M215" s="76"/>
      <c r="N215" s="92"/>
      <c r="O215" s="59">
        <v>2530</v>
      </c>
      <c r="P215" s="60">
        <f>Table22457891011234567891011121314151617181920212223242526272832930313233343536373839404142434647[[#This Row],[PEMBULATAN]]*O215</f>
        <v>0</v>
      </c>
      <c r="Q215" s="124"/>
    </row>
    <row r="216" spans="1:17" ht="26.25" customHeight="1" x14ac:dyDescent="0.2">
      <c r="A216" s="13"/>
      <c r="B216" s="70"/>
      <c r="C216" s="68"/>
      <c r="D216" s="73"/>
      <c r="E216" s="12"/>
      <c r="F216" s="71"/>
      <c r="G216" s="12"/>
      <c r="H216" s="72"/>
      <c r="I216" s="15"/>
      <c r="J216" s="15"/>
      <c r="K216" s="15"/>
      <c r="L216" s="15"/>
      <c r="M216" s="76"/>
      <c r="N216" s="92"/>
      <c r="O216" s="59">
        <v>2530</v>
      </c>
      <c r="P216" s="60">
        <f>Table22457891011234567891011121314151617181920212223242526272832930313233343536373839404142434647[[#This Row],[PEMBULATAN]]*O216</f>
        <v>0</v>
      </c>
      <c r="Q216" s="124"/>
    </row>
    <row r="217" spans="1:17" ht="26.25" customHeight="1" x14ac:dyDescent="0.2">
      <c r="A217" s="13"/>
      <c r="B217" s="70"/>
      <c r="C217" s="68"/>
      <c r="D217" s="73"/>
      <c r="E217" s="12"/>
      <c r="F217" s="71"/>
      <c r="G217" s="12"/>
      <c r="H217" s="72"/>
      <c r="I217" s="15"/>
      <c r="J217" s="15"/>
      <c r="K217" s="15"/>
      <c r="L217" s="15"/>
      <c r="M217" s="76"/>
      <c r="N217" s="92"/>
      <c r="O217" s="59">
        <v>2530</v>
      </c>
      <c r="P217" s="60">
        <f>Table22457891011234567891011121314151617181920212223242526272832930313233343536373839404142434647[[#This Row],[PEMBULATAN]]*O217</f>
        <v>0</v>
      </c>
      <c r="Q217" s="124"/>
    </row>
    <row r="218" spans="1:17" ht="26.25" customHeight="1" x14ac:dyDescent="0.2">
      <c r="A218" s="13"/>
      <c r="B218" s="70"/>
      <c r="C218" s="68"/>
      <c r="D218" s="73"/>
      <c r="E218" s="12"/>
      <c r="F218" s="71"/>
      <c r="G218" s="12"/>
      <c r="H218" s="72"/>
      <c r="I218" s="15"/>
      <c r="J218" s="15"/>
      <c r="K218" s="15"/>
      <c r="L218" s="15"/>
      <c r="M218" s="76"/>
      <c r="N218" s="92"/>
      <c r="O218" s="59">
        <v>2530</v>
      </c>
      <c r="P218" s="60">
        <f>Table22457891011234567891011121314151617181920212223242526272832930313233343536373839404142434647[[#This Row],[PEMBULATAN]]*O218</f>
        <v>0</v>
      </c>
      <c r="Q218" s="124"/>
    </row>
    <row r="219" spans="1:17" ht="26.25" customHeight="1" x14ac:dyDescent="0.2">
      <c r="A219" s="13"/>
      <c r="B219" s="70"/>
      <c r="C219" s="68"/>
      <c r="D219" s="73"/>
      <c r="E219" s="12"/>
      <c r="F219" s="71"/>
      <c r="G219" s="12"/>
      <c r="H219" s="72"/>
      <c r="I219" s="15"/>
      <c r="J219" s="15"/>
      <c r="K219" s="15"/>
      <c r="L219" s="15"/>
      <c r="M219" s="76"/>
      <c r="N219" s="92"/>
      <c r="O219" s="59">
        <v>2530</v>
      </c>
      <c r="P219" s="60">
        <f>Table22457891011234567891011121314151617181920212223242526272832930313233343536373839404142434647[[#This Row],[PEMBULATAN]]*O219</f>
        <v>0</v>
      </c>
      <c r="Q219" s="124"/>
    </row>
    <row r="220" spans="1:17" ht="26.25" customHeight="1" x14ac:dyDescent="0.2">
      <c r="A220" s="13"/>
      <c r="B220" s="70"/>
      <c r="C220" s="68"/>
      <c r="D220" s="73"/>
      <c r="E220" s="12"/>
      <c r="F220" s="71"/>
      <c r="G220" s="12"/>
      <c r="H220" s="72"/>
      <c r="I220" s="15"/>
      <c r="J220" s="15"/>
      <c r="K220" s="15"/>
      <c r="L220" s="15"/>
      <c r="M220" s="76"/>
      <c r="N220" s="92"/>
      <c r="O220" s="59">
        <v>2530</v>
      </c>
      <c r="P220" s="60">
        <f>Table22457891011234567891011121314151617181920212223242526272832930313233343536373839404142434647[[#This Row],[PEMBULATAN]]*O220</f>
        <v>0</v>
      </c>
      <c r="Q220" s="124"/>
    </row>
    <row r="221" spans="1:17" ht="26.25" customHeight="1" x14ac:dyDescent="0.2">
      <c r="A221" s="13"/>
      <c r="B221" s="70"/>
      <c r="C221" s="68"/>
      <c r="D221" s="73"/>
      <c r="E221" s="12"/>
      <c r="F221" s="71"/>
      <c r="G221" s="12"/>
      <c r="H221" s="72"/>
      <c r="I221" s="15"/>
      <c r="J221" s="15"/>
      <c r="K221" s="15"/>
      <c r="L221" s="15"/>
      <c r="M221" s="76"/>
      <c r="N221" s="92"/>
      <c r="O221" s="59">
        <v>2530</v>
      </c>
      <c r="P221" s="60">
        <f>Table22457891011234567891011121314151617181920212223242526272832930313233343536373839404142434647[[#This Row],[PEMBULATAN]]*O221</f>
        <v>0</v>
      </c>
      <c r="Q221" s="124"/>
    </row>
    <row r="222" spans="1:17" ht="26.25" customHeight="1" x14ac:dyDescent="0.2">
      <c r="A222" s="13"/>
      <c r="B222" s="70"/>
      <c r="C222" s="68"/>
      <c r="D222" s="73"/>
      <c r="E222" s="12"/>
      <c r="F222" s="71"/>
      <c r="G222" s="12"/>
      <c r="H222" s="72"/>
      <c r="I222" s="15"/>
      <c r="J222" s="15"/>
      <c r="K222" s="15"/>
      <c r="L222" s="15"/>
      <c r="M222" s="76"/>
      <c r="N222" s="92"/>
      <c r="O222" s="59">
        <v>2530</v>
      </c>
      <c r="P222" s="60">
        <f>Table22457891011234567891011121314151617181920212223242526272832930313233343536373839404142434647[[#This Row],[PEMBULATAN]]*O222</f>
        <v>0</v>
      </c>
      <c r="Q222" s="124"/>
    </row>
    <row r="223" spans="1:17" ht="26.25" customHeight="1" x14ac:dyDescent="0.2">
      <c r="A223" s="13"/>
      <c r="B223" s="70"/>
      <c r="C223" s="68"/>
      <c r="D223" s="73"/>
      <c r="E223" s="12"/>
      <c r="F223" s="71"/>
      <c r="G223" s="12"/>
      <c r="H223" s="72"/>
      <c r="I223" s="15"/>
      <c r="J223" s="15"/>
      <c r="K223" s="15"/>
      <c r="L223" s="15"/>
      <c r="M223" s="76"/>
      <c r="N223" s="92"/>
      <c r="O223" s="59">
        <v>2530</v>
      </c>
      <c r="P223" s="60">
        <f>Table22457891011234567891011121314151617181920212223242526272832930313233343536373839404142434647[[#This Row],[PEMBULATAN]]*O223</f>
        <v>0</v>
      </c>
      <c r="Q223" s="124"/>
    </row>
    <row r="224" spans="1:17" ht="26.25" customHeight="1" x14ac:dyDescent="0.2">
      <c r="A224" s="13"/>
      <c r="B224" s="70"/>
      <c r="C224" s="68"/>
      <c r="D224" s="73"/>
      <c r="E224" s="12"/>
      <c r="F224" s="71"/>
      <c r="G224" s="12"/>
      <c r="H224" s="72"/>
      <c r="I224" s="15"/>
      <c r="J224" s="15"/>
      <c r="K224" s="15"/>
      <c r="L224" s="15"/>
      <c r="M224" s="76"/>
      <c r="N224" s="92"/>
      <c r="O224" s="59">
        <v>2530</v>
      </c>
      <c r="P224" s="60">
        <f>Table22457891011234567891011121314151617181920212223242526272832930313233343536373839404142434647[[#This Row],[PEMBULATAN]]*O224</f>
        <v>0</v>
      </c>
      <c r="Q224" s="124"/>
    </row>
    <row r="225" spans="1:17" ht="26.25" customHeight="1" x14ac:dyDescent="0.2">
      <c r="A225" s="13"/>
      <c r="B225" s="70"/>
      <c r="C225" s="68"/>
      <c r="D225" s="73"/>
      <c r="E225" s="12"/>
      <c r="F225" s="71"/>
      <c r="G225" s="12"/>
      <c r="H225" s="72"/>
      <c r="I225" s="15"/>
      <c r="J225" s="15"/>
      <c r="K225" s="15"/>
      <c r="L225" s="15"/>
      <c r="M225" s="76"/>
      <c r="N225" s="92"/>
      <c r="O225" s="59">
        <v>2530</v>
      </c>
      <c r="P225" s="60">
        <f>Table22457891011234567891011121314151617181920212223242526272832930313233343536373839404142434647[[#This Row],[PEMBULATAN]]*O225</f>
        <v>0</v>
      </c>
      <c r="Q225" s="124"/>
    </row>
    <row r="226" spans="1:17" ht="26.25" customHeight="1" x14ac:dyDescent="0.2">
      <c r="A226" s="13"/>
      <c r="B226" s="70"/>
      <c r="C226" s="68"/>
      <c r="D226" s="73"/>
      <c r="E226" s="12"/>
      <c r="F226" s="71"/>
      <c r="G226" s="12"/>
      <c r="H226" s="72"/>
      <c r="I226" s="15"/>
      <c r="J226" s="15"/>
      <c r="K226" s="15"/>
      <c r="L226" s="15"/>
      <c r="M226" s="76"/>
      <c r="N226" s="92"/>
      <c r="O226" s="59">
        <v>2530</v>
      </c>
      <c r="P226" s="60">
        <f>Table22457891011234567891011121314151617181920212223242526272832930313233343536373839404142434647[[#This Row],[PEMBULATAN]]*O226</f>
        <v>0</v>
      </c>
      <c r="Q226" s="124"/>
    </row>
    <row r="227" spans="1:17" ht="26.25" customHeight="1" x14ac:dyDescent="0.2">
      <c r="A227" s="13"/>
      <c r="B227" s="70"/>
      <c r="C227" s="68"/>
      <c r="D227" s="73"/>
      <c r="E227" s="12"/>
      <c r="F227" s="71"/>
      <c r="G227" s="12"/>
      <c r="H227" s="72"/>
      <c r="I227" s="15"/>
      <c r="J227" s="15"/>
      <c r="K227" s="15"/>
      <c r="L227" s="15"/>
      <c r="M227" s="76"/>
      <c r="N227" s="92"/>
      <c r="O227" s="59">
        <v>2530</v>
      </c>
      <c r="P227" s="60">
        <f>Table22457891011234567891011121314151617181920212223242526272832930313233343536373839404142434647[[#This Row],[PEMBULATAN]]*O227</f>
        <v>0</v>
      </c>
      <c r="Q227" s="124"/>
    </row>
    <row r="228" spans="1:17" ht="26.25" customHeight="1" x14ac:dyDescent="0.2">
      <c r="A228" s="13"/>
      <c r="B228" s="70"/>
      <c r="C228" s="68"/>
      <c r="D228" s="73"/>
      <c r="E228" s="12"/>
      <c r="F228" s="71"/>
      <c r="G228" s="12"/>
      <c r="H228" s="72"/>
      <c r="I228" s="15"/>
      <c r="J228" s="15"/>
      <c r="K228" s="15"/>
      <c r="L228" s="15"/>
      <c r="M228" s="76"/>
      <c r="N228" s="92"/>
      <c r="O228" s="59">
        <v>2530</v>
      </c>
      <c r="P228" s="60">
        <f>Table22457891011234567891011121314151617181920212223242526272832930313233343536373839404142434647[[#This Row],[PEMBULATAN]]*O228</f>
        <v>0</v>
      </c>
      <c r="Q228" s="124"/>
    </row>
    <row r="229" spans="1:17" ht="26.25" customHeight="1" x14ac:dyDescent="0.2">
      <c r="A229" s="13"/>
      <c r="B229" s="70"/>
      <c r="C229" s="68"/>
      <c r="D229" s="73"/>
      <c r="E229" s="12"/>
      <c r="F229" s="71"/>
      <c r="G229" s="12"/>
      <c r="H229" s="72"/>
      <c r="I229" s="15"/>
      <c r="J229" s="15"/>
      <c r="K229" s="15"/>
      <c r="L229" s="15"/>
      <c r="M229" s="76"/>
      <c r="N229" s="92"/>
      <c r="O229" s="59">
        <v>2530</v>
      </c>
      <c r="P229" s="60">
        <f>Table22457891011234567891011121314151617181920212223242526272832930313233343536373839404142434647[[#This Row],[PEMBULATAN]]*O229</f>
        <v>0</v>
      </c>
      <c r="Q229" s="124"/>
    </row>
    <row r="230" spans="1:17" ht="26.25" customHeight="1" x14ac:dyDescent="0.2">
      <c r="A230" s="13"/>
      <c r="B230" s="70"/>
      <c r="C230" s="68"/>
      <c r="D230" s="73"/>
      <c r="E230" s="12"/>
      <c r="F230" s="71"/>
      <c r="G230" s="12"/>
      <c r="H230" s="72"/>
      <c r="I230" s="15"/>
      <c r="J230" s="15"/>
      <c r="K230" s="15"/>
      <c r="L230" s="15"/>
      <c r="M230" s="76"/>
      <c r="N230" s="92"/>
      <c r="O230" s="59">
        <v>2530</v>
      </c>
      <c r="P230" s="60">
        <f>Table22457891011234567891011121314151617181920212223242526272832930313233343536373839404142434647[[#This Row],[PEMBULATAN]]*O230</f>
        <v>0</v>
      </c>
      <c r="Q230" s="124"/>
    </row>
    <row r="231" spans="1:17" ht="26.25" customHeight="1" x14ac:dyDescent="0.2">
      <c r="A231" s="94"/>
      <c r="B231" s="96"/>
      <c r="C231" s="68"/>
      <c r="D231" s="73"/>
      <c r="E231" s="12"/>
      <c r="F231" s="71"/>
      <c r="G231" s="12"/>
      <c r="H231" s="72"/>
      <c r="I231" s="15"/>
      <c r="J231" s="15"/>
      <c r="K231" s="15"/>
      <c r="L231" s="15"/>
      <c r="M231" s="76"/>
      <c r="N231" s="92"/>
      <c r="O231" s="59">
        <v>2530</v>
      </c>
      <c r="P231" s="60">
        <f>Table22457891011234567891011121314151617181920212223242526272832930313233343536373839404142434647[[#This Row],[PEMBULATAN]]*O231</f>
        <v>0</v>
      </c>
      <c r="Q231" s="124"/>
    </row>
    <row r="232" spans="1:17" ht="26.25" customHeight="1" x14ac:dyDescent="0.2">
      <c r="A232" s="78"/>
      <c r="B232" s="69"/>
      <c r="C232" s="68"/>
      <c r="D232" s="73"/>
      <c r="E232" s="12"/>
      <c r="F232" s="71"/>
      <c r="G232" s="12"/>
      <c r="H232" s="72"/>
      <c r="I232" s="15"/>
      <c r="J232" s="15"/>
      <c r="K232" s="15"/>
      <c r="L232" s="15"/>
      <c r="M232" s="76"/>
      <c r="N232" s="92"/>
      <c r="O232" s="59">
        <v>2530</v>
      </c>
      <c r="P232" s="60">
        <f>Table22457891011234567891011121314151617181920212223242526272832930313233343536373839404142434647[[#This Row],[PEMBULATAN]]*O232</f>
        <v>0</v>
      </c>
      <c r="Q232" s="124"/>
    </row>
    <row r="233" spans="1:17" ht="26.25" customHeight="1" x14ac:dyDescent="0.2">
      <c r="A233" s="13"/>
      <c r="B233" s="70"/>
      <c r="C233" s="68"/>
      <c r="D233" s="73"/>
      <c r="E233" s="12"/>
      <c r="F233" s="71"/>
      <c r="G233" s="12"/>
      <c r="H233" s="72"/>
      <c r="I233" s="15"/>
      <c r="J233" s="15"/>
      <c r="K233" s="15"/>
      <c r="L233" s="15"/>
      <c r="M233" s="76"/>
      <c r="N233" s="92"/>
      <c r="O233" s="59">
        <v>2530</v>
      </c>
      <c r="P233" s="60">
        <f>Table22457891011234567891011121314151617181920212223242526272832930313233343536373839404142434647[[#This Row],[PEMBULATAN]]*O233</f>
        <v>0</v>
      </c>
      <c r="Q233" s="124"/>
    </row>
    <row r="234" spans="1:17" ht="26.25" customHeight="1" x14ac:dyDescent="0.2">
      <c r="A234" s="13"/>
      <c r="B234" s="70"/>
      <c r="C234" s="68"/>
      <c r="D234" s="73"/>
      <c r="E234" s="12"/>
      <c r="F234" s="71"/>
      <c r="G234" s="12"/>
      <c r="H234" s="72"/>
      <c r="I234" s="15"/>
      <c r="J234" s="15"/>
      <c r="K234" s="15"/>
      <c r="L234" s="15"/>
      <c r="M234" s="76"/>
      <c r="N234" s="92"/>
      <c r="O234" s="59">
        <v>2530</v>
      </c>
      <c r="P234" s="60">
        <f>Table22457891011234567891011121314151617181920212223242526272832930313233343536373839404142434647[[#This Row],[PEMBULATAN]]*O234</f>
        <v>0</v>
      </c>
      <c r="Q234" s="124"/>
    </row>
    <row r="235" spans="1:17" ht="26.25" customHeight="1" x14ac:dyDescent="0.2">
      <c r="A235" s="13"/>
      <c r="B235" s="70"/>
      <c r="C235" s="68"/>
      <c r="D235" s="73"/>
      <c r="E235" s="12"/>
      <c r="F235" s="71"/>
      <c r="G235" s="12"/>
      <c r="H235" s="72"/>
      <c r="I235" s="15"/>
      <c r="J235" s="15"/>
      <c r="K235" s="15"/>
      <c r="L235" s="15"/>
      <c r="M235" s="76"/>
      <c r="N235" s="92"/>
      <c r="O235" s="59">
        <v>2530</v>
      </c>
      <c r="P235" s="60">
        <f>Table22457891011234567891011121314151617181920212223242526272832930313233343536373839404142434647[[#This Row],[PEMBULATAN]]*O235</f>
        <v>0</v>
      </c>
      <c r="Q235" s="124"/>
    </row>
    <row r="236" spans="1:17" ht="26.25" customHeight="1" x14ac:dyDescent="0.2">
      <c r="A236" s="13"/>
      <c r="B236" s="70"/>
      <c r="C236" s="68"/>
      <c r="D236" s="73"/>
      <c r="E236" s="12"/>
      <c r="F236" s="71"/>
      <c r="G236" s="12"/>
      <c r="H236" s="72"/>
      <c r="I236" s="15"/>
      <c r="J236" s="15"/>
      <c r="K236" s="15"/>
      <c r="L236" s="15"/>
      <c r="M236" s="76"/>
      <c r="N236" s="92"/>
      <c r="O236" s="59">
        <v>2530</v>
      </c>
      <c r="P236" s="60">
        <f>Table22457891011234567891011121314151617181920212223242526272832930313233343536373839404142434647[[#This Row],[PEMBULATAN]]*O236</f>
        <v>0</v>
      </c>
      <c r="Q236" s="124"/>
    </row>
    <row r="237" spans="1:17" ht="26.25" customHeight="1" x14ac:dyDescent="0.2">
      <c r="A237" s="13"/>
      <c r="B237" s="70"/>
      <c r="C237" s="68"/>
      <c r="D237" s="73"/>
      <c r="E237" s="12"/>
      <c r="F237" s="71"/>
      <c r="G237" s="12"/>
      <c r="H237" s="72"/>
      <c r="I237" s="15"/>
      <c r="J237" s="15"/>
      <c r="K237" s="15"/>
      <c r="L237" s="15"/>
      <c r="M237" s="76"/>
      <c r="N237" s="92"/>
      <c r="O237" s="59">
        <v>2530</v>
      </c>
      <c r="P237" s="60">
        <f>Table22457891011234567891011121314151617181920212223242526272832930313233343536373839404142434647[[#This Row],[PEMBULATAN]]*O237</f>
        <v>0</v>
      </c>
      <c r="Q237" s="124"/>
    </row>
    <row r="238" spans="1:17" ht="26.25" customHeight="1" x14ac:dyDescent="0.2">
      <c r="A238" s="13"/>
      <c r="B238" s="70"/>
      <c r="C238" s="68"/>
      <c r="D238" s="73"/>
      <c r="E238" s="12"/>
      <c r="F238" s="71"/>
      <c r="G238" s="12"/>
      <c r="H238" s="72"/>
      <c r="I238" s="15"/>
      <c r="J238" s="15"/>
      <c r="K238" s="15"/>
      <c r="L238" s="15"/>
      <c r="M238" s="76"/>
      <c r="N238" s="92"/>
      <c r="O238" s="59">
        <v>2530</v>
      </c>
      <c r="P238" s="60">
        <f>Table22457891011234567891011121314151617181920212223242526272832930313233343536373839404142434647[[#This Row],[PEMBULATAN]]*O238</f>
        <v>0</v>
      </c>
      <c r="Q238" s="124"/>
    </row>
    <row r="239" spans="1:17" ht="26.25" customHeight="1" x14ac:dyDescent="0.2">
      <c r="A239" s="13"/>
      <c r="B239" s="70"/>
      <c r="C239" s="68"/>
      <c r="D239" s="73"/>
      <c r="E239" s="12"/>
      <c r="F239" s="71"/>
      <c r="G239" s="12"/>
      <c r="H239" s="72"/>
      <c r="I239" s="15"/>
      <c r="J239" s="15"/>
      <c r="K239" s="15"/>
      <c r="L239" s="15"/>
      <c r="M239" s="76"/>
      <c r="N239" s="92"/>
      <c r="O239" s="59">
        <v>2530</v>
      </c>
      <c r="P239" s="60">
        <f>Table22457891011234567891011121314151617181920212223242526272832930313233343536373839404142434647[[#This Row],[PEMBULATAN]]*O239</f>
        <v>0</v>
      </c>
      <c r="Q239" s="124"/>
    </row>
    <row r="240" spans="1:17" ht="26.25" customHeight="1" x14ac:dyDescent="0.2">
      <c r="A240" s="13"/>
      <c r="B240" s="70"/>
      <c r="C240" s="68"/>
      <c r="D240" s="73"/>
      <c r="E240" s="12"/>
      <c r="F240" s="71"/>
      <c r="G240" s="12"/>
      <c r="H240" s="72"/>
      <c r="I240" s="15"/>
      <c r="J240" s="15"/>
      <c r="K240" s="15"/>
      <c r="L240" s="15"/>
      <c r="M240" s="76"/>
      <c r="N240" s="92"/>
      <c r="O240" s="59">
        <v>2530</v>
      </c>
      <c r="P240" s="60">
        <f>Table22457891011234567891011121314151617181920212223242526272832930313233343536373839404142434647[[#This Row],[PEMBULATAN]]*O240</f>
        <v>0</v>
      </c>
      <c r="Q240" s="124"/>
    </row>
    <row r="241" spans="1:17" ht="26.25" customHeight="1" x14ac:dyDescent="0.2">
      <c r="A241" s="13"/>
      <c r="B241" s="70"/>
      <c r="C241" s="68"/>
      <c r="D241" s="73"/>
      <c r="E241" s="12"/>
      <c r="F241" s="71"/>
      <c r="G241" s="12"/>
      <c r="H241" s="72"/>
      <c r="I241" s="15"/>
      <c r="J241" s="15"/>
      <c r="K241" s="15"/>
      <c r="L241" s="15"/>
      <c r="M241" s="76"/>
      <c r="N241" s="92"/>
      <c r="O241" s="59">
        <v>2530</v>
      </c>
      <c r="P241" s="60">
        <f>Table22457891011234567891011121314151617181920212223242526272832930313233343536373839404142434647[[#This Row],[PEMBULATAN]]*O241</f>
        <v>0</v>
      </c>
      <c r="Q241" s="124"/>
    </row>
    <row r="242" spans="1:17" ht="26.25" customHeight="1" x14ac:dyDescent="0.2">
      <c r="A242" s="13"/>
      <c r="B242" s="70"/>
      <c r="C242" s="68"/>
      <c r="D242" s="73"/>
      <c r="E242" s="12"/>
      <c r="F242" s="71"/>
      <c r="G242" s="12"/>
      <c r="H242" s="72"/>
      <c r="I242" s="15"/>
      <c r="J242" s="15"/>
      <c r="K242" s="15"/>
      <c r="L242" s="15"/>
      <c r="M242" s="76"/>
      <c r="N242" s="92"/>
      <c r="O242" s="59">
        <v>2530</v>
      </c>
      <c r="P242" s="60">
        <f>Table22457891011234567891011121314151617181920212223242526272832930313233343536373839404142434647[[#This Row],[PEMBULATAN]]*O242</f>
        <v>0</v>
      </c>
      <c r="Q242" s="124"/>
    </row>
    <row r="243" spans="1:17" ht="26.25" customHeight="1" x14ac:dyDescent="0.2">
      <c r="A243" s="13"/>
      <c r="B243" s="70"/>
      <c r="C243" s="68"/>
      <c r="D243" s="73"/>
      <c r="E243" s="12"/>
      <c r="F243" s="71"/>
      <c r="G243" s="12"/>
      <c r="H243" s="72"/>
      <c r="I243" s="15"/>
      <c r="J243" s="15"/>
      <c r="K243" s="15"/>
      <c r="L243" s="15"/>
      <c r="M243" s="76"/>
      <c r="N243" s="92"/>
      <c r="O243" s="59">
        <v>2530</v>
      </c>
      <c r="P243" s="60">
        <f>Table22457891011234567891011121314151617181920212223242526272832930313233343536373839404142434647[[#This Row],[PEMBULATAN]]*O243</f>
        <v>0</v>
      </c>
      <c r="Q243" s="124"/>
    </row>
    <row r="244" spans="1:17" ht="26.25" customHeight="1" x14ac:dyDescent="0.2">
      <c r="A244" s="13"/>
      <c r="B244" s="70"/>
      <c r="C244" s="68"/>
      <c r="D244" s="73"/>
      <c r="E244" s="12"/>
      <c r="F244" s="71"/>
      <c r="G244" s="12"/>
      <c r="H244" s="72"/>
      <c r="I244" s="15"/>
      <c r="J244" s="15"/>
      <c r="K244" s="15"/>
      <c r="L244" s="15"/>
      <c r="M244" s="76"/>
      <c r="N244" s="92"/>
      <c r="O244" s="59">
        <v>2530</v>
      </c>
      <c r="P244" s="60">
        <f>Table22457891011234567891011121314151617181920212223242526272832930313233343536373839404142434647[[#This Row],[PEMBULATAN]]*O244</f>
        <v>0</v>
      </c>
      <c r="Q244" s="124"/>
    </row>
    <row r="245" spans="1:17" ht="26.25" customHeight="1" x14ac:dyDescent="0.2">
      <c r="A245" s="13"/>
      <c r="B245" s="70"/>
      <c r="C245" s="68"/>
      <c r="D245" s="73"/>
      <c r="E245" s="12"/>
      <c r="F245" s="71"/>
      <c r="G245" s="12"/>
      <c r="H245" s="72"/>
      <c r="I245" s="15"/>
      <c r="J245" s="15"/>
      <c r="K245" s="15"/>
      <c r="L245" s="15"/>
      <c r="M245" s="76"/>
      <c r="N245" s="92"/>
      <c r="O245" s="59">
        <v>2530</v>
      </c>
      <c r="P245" s="60">
        <f>Table22457891011234567891011121314151617181920212223242526272832930313233343536373839404142434647[[#This Row],[PEMBULATAN]]*O245</f>
        <v>0</v>
      </c>
      <c r="Q245" s="124"/>
    </row>
    <row r="246" spans="1:17" ht="26.25" customHeight="1" x14ac:dyDescent="0.2">
      <c r="A246" s="13"/>
      <c r="B246" s="70"/>
      <c r="C246" s="68"/>
      <c r="D246" s="73"/>
      <c r="E246" s="12"/>
      <c r="F246" s="71"/>
      <c r="G246" s="12"/>
      <c r="H246" s="72"/>
      <c r="I246" s="15"/>
      <c r="J246" s="15"/>
      <c r="K246" s="15"/>
      <c r="L246" s="15"/>
      <c r="M246" s="76"/>
      <c r="N246" s="92"/>
      <c r="O246" s="59">
        <v>2530</v>
      </c>
      <c r="P246" s="60">
        <f>Table22457891011234567891011121314151617181920212223242526272832930313233343536373839404142434647[[#This Row],[PEMBULATAN]]*O246</f>
        <v>0</v>
      </c>
      <c r="Q246" s="124"/>
    </row>
    <row r="247" spans="1:17" ht="26.25" customHeight="1" x14ac:dyDescent="0.2">
      <c r="A247" s="13"/>
      <c r="B247" s="70"/>
      <c r="C247" s="68"/>
      <c r="D247" s="73"/>
      <c r="E247" s="12"/>
      <c r="F247" s="71"/>
      <c r="G247" s="12"/>
      <c r="H247" s="72"/>
      <c r="I247" s="15"/>
      <c r="J247" s="15"/>
      <c r="K247" s="15"/>
      <c r="L247" s="15"/>
      <c r="M247" s="76"/>
      <c r="N247" s="92"/>
      <c r="O247" s="59">
        <v>2530</v>
      </c>
      <c r="P247" s="60">
        <f>Table22457891011234567891011121314151617181920212223242526272832930313233343536373839404142434647[[#This Row],[PEMBULATAN]]*O247</f>
        <v>0</v>
      </c>
      <c r="Q247" s="124"/>
    </row>
    <row r="248" spans="1:17" ht="26.25" customHeight="1" x14ac:dyDescent="0.2">
      <c r="A248" s="13"/>
      <c r="B248" s="70"/>
      <c r="C248" s="68"/>
      <c r="D248" s="73"/>
      <c r="E248" s="12"/>
      <c r="F248" s="71"/>
      <c r="G248" s="12"/>
      <c r="H248" s="72"/>
      <c r="I248" s="15"/>
      <c r="J248" s="15"/>
      <c r="K248" s="15"/>
      <c r="L248" s="15"/>
      <c r="M248" s="76"/>
      <c r="N248" s="92"/>
      <c r="O248" s="59">
        <v>2530</v>
      </c>
      <c r="P248" s="60">
        <f>Table22457891011234567891011121314151617181920212223242526272832930313233343536373839404142434647[[#This Row],[PEMBULATAN]]*O248</f>
        <v>0</v>
      </c>
      <c r="Q248" s="124"/>
    </row>
    <row r="249" spans="1:17" ht="26.25" customHeight="1" x14ac:dyDescent="0.2">
      <c r="A249" s="13"/>
      <c r="B249" s="70"/>
      <c r="C249" s="68"/>
      <c r="D249" s="73"/>
      <c r="E249" s="12"/>
      <c r="F249" s="71"/>
      <c r="G249" s="12"/>
      <c r="H249" s="72"/>
      <c r="I249" s="15"/>
      <c r="J249" s="15"/>
      <c r="K249" s="15"/>
      <c r="L249" s="15"/>
      <c r="M249" s="76"/>
      <c r="N249" s="92"/>
      <c r="O249" s="59">
        <v>2530</v>
      </c>
      <c r="P249" s="60">
        <f>Table22457891011234567891011121314151617181920212223242526272832930313233343536373839404142434647[[#This Row],[PEMBULATAN]]*O249</f>
        <v>0</v>
      </c>
      <c r="Q249" s="124"/>
    </row>
    <row r="250" spans="1:17" ht="26.25" customHeight="1" x14ac:dyDescent="0.2">
      <c r="A250" s="13"/>
      <c r="B250" s="70"/>
      <c r="C250" s="68"/>
      <c r="D250" s="73"/>
      <c r="E250" s="12"/>
      <c r="F250" s="71"/>
      <c r="G250" s="12"/>
      <c r="H250" s="72"/>
      <c r="I250" s="15"/>
      <c r="J250" s="15"/>
      <c r="K250" s="15"/>
      <c r="L250" s="15"/>
      <c r="M250" s="76"/>
      <c r="N250" s="92"/>
      <c r="O250" s="59">
        <v>2530</v>
      </c>
      <c r="P250" s="60">
        <f>Table22457891011234567891011121314151617181920212223242526272832930313233343536373839404142434647[[#This Row],[PEMBULATAN]]*O250</f>
        <v>0</v>
      </c>
      <c r="Q250" s="124"/>
    </row>
    <row r="251" spans="1:17" ht="26.25" customHeight="1" x14ac:dyDescent="0.2">
      <c r="A251" s="13"/>
      <c r="B251" s="70"/>
      <c r="C251" s="68"/>
      <c r="D251" s="73"/>
      <c r="E251" s="12"/>
      <c r="F251" s="71"/>
      <c r="G251" s="12"/>
      <c r="H251" s="72"/>
      <c r="I251" s="15"/>
      <c r="J251" s="15"/>
      <c r="K251" s="15"/>
      <c r="L251" s="15"/>
      <c r="M251" s="76"/>
      <c r="N251" s="92"/>
      <c r="O251" s="59">
        <v>2530</v>
      </c>
      <c r="P251" s="60">
        <f>Table22457891011234567891011121314151617181920212223242526272832930313233343536373839404142434647[[#This Row],[PEMBULATAN]]*O251</f>
        <v>0</v>
      </c>
      <c r="Q251" s="124"/>
    </row>
    <row r="252" spans="1:17" ht="26.25" customHeight="1" x14ac:dyDescent="0.2">
      <c r="A252" s="13"/>
      <c r="B252" s="70"/>
      <c r="C252" s="68"/>
      <c r="D252" s="73"/>
      <c r="E252" s="12"/>
      <c r="F252" s="71"/>
      <c r="G252" s="12"/>
      <c r="H252" s="72"/>
      <c r="I252" s="15"/>
      <c r="J252" s="15"/>
      <c r="K252" s="15"/>
      <c r="L252" s="15"/>
      <c r="M252" s="76"/>
      <c r="N252" s="92"/>
      <c r="O252" s="59">
        <v>2530</v>
      </c>
      <c r="P252" s="60">
        <f>Table22457891011234567891011121314151617181920212223242526272832930313233343536373839404142434647[[#This Row],[PEMBULATAN]]*O252</f>
        <v>0</v>
      </c>
      <c r="Q252" s="124"/>
    </row>
    <row r="253" spans="1:17" ht="26.25" customHeight="1" x14ac:dyDescent="0.2">
      <c r="A253" s="13"/>
      <c r="B253" s="70"/>
      <c r="C253" s="68"/>
      <c r="D253" s="73"/>
      <c r="E253" s="12"/>
      <c r="F253" s="71"/>
      <c r="G253" s="12"/>
      <c r="H253" s="72"/>
      <c r="I253" s="15"/>
      <c r="J253" s="15"/>
      <c r="K253" s="15"/>
      <c r="L253" s="15"/>
      <c r="M253" s="76"/>
      <c r="N253" s="92"/>
      <c r="O253" s="59">
        <v>2530</v>
      </c>
      <c r="P253" s="60">
        <f>Table22457891011234567891011121314151617181920212223242526272832930313233343536373839404142434647[[#This Row],[PEMBULATAN]]*O253</f>
        <v>0</v>
      </c>
      <c r="Q253" s="124"/>
    </row>
    <row r="254" spans="1:17" ht="26.25" customHeight="1" x14ac:dyDescent="0.2">
      <c r="A254" s="13"/>
      <c r="B254" s="70"/>
      <c r="C254" s="68"/>
      <c r="D254" s="73"/>
      <c r="E254" s="12"/>
      <c r="F254" s="71"/>
      <c r="G254" s="12"/>
      <c r="H254" s="72"/>
      <c r="I254" s="15"/>
      <c r="J254" s="15"/>
      <c r="K254" s="15"/>
      <c r="L254" s="15"/>
      <c r="M254" s="76"/>
      <c r="N254" s="92"/>
      <c r="O254" s="59">
        <v>2530</v>
      </c>
      <c r="P254" s="60">
        <f>Table22457891011234567891011121314151617181920212223242526272832930313233343536373839404142434647[[#This Row],[PEMBULATAN]]*O254</f>
        <v>0</v>
      </c>
      <c r="Q254" s="124"/>
    </row>
    <row r="255" spans="1:17" ht="26.25" customHeight="1" x14ac:dyDescent="0.2">
      <c r="A255" s="13"/>
      <c r="B255" s="70"/>
      <c r="C255" s="68"/>
      <c r="D255" s="73"/>
      <c r="E255" s="12"/>
      <c r="F255" s="71"/>
      <c r="G255" s="12"/>
      <c r="H255" s="72"/>
      <c r="I255" s="15"/>
      <c r="J255" s="15"/>
      <c r="K255" s="15"/>
      <c r="L255" s="15"/>
      <c r="M255" s="76"/>
      <c r="N255" s="92"/>
      <c r="O255" s="59">
        <v>2530</v>
      </c>
      <c r="P255" s="60">
        <f>Table22457891011234567891011121314151617181920212223242526272832930313233343536373839404142434647[[#This Row],[PEMBULATAN]]*O255</f>
        <v>0</v>
      </c>
      <c r="Q255" s="124"/>
    </row>
    <row r="256" spans="1:17" ht="26.25" customHeight="1" x14ac:dyDescent="0.2">
      <c r="A256" s="13"/>
      <c r="B256" s="70"/>
      <c r="C256" s="68"/>
      <c r="D256" s="73"/>
      <c r="E256" s="12"/>
      <c r="F256" s="71"/>
      <c r="G256" s="12"/>
      <c r="H256" s="72"/>
      <c r="I256" s="15"/>
      <c r="J256" s="15"/>
      <c r="K256" s="15"/>
      <c r="L256" s="15"/>
      <c r="M256" s="76"/>
      <c r="N256" s="92"/>
      <c r="O256" s="59">
        <v>2530</v>
      </c>
      <c r="P256" s="60">
        <f>Table22457891011234567891011121314151617181920212223242526272832930313233343536373839404142434647[[#This Row],[PEMBULATAN]]*O256</f>
        <v>0</v>
      </c>
      <c r="Q256" s="125"/>
    </row>
    <row r="257" spans="1:16" ht="22.5" customHeight="1" x14ac:dyDescent="0.2">
      <c r="A257" s="118" t="s">
        <v>30</v>
      </c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20"/>
      <c r="M257" s="74">
        <f>SUBTOTAL(109,Table22457891011234567891011121314151617181920212223242526272832930313233343536373839404142434647[KG VOLUME])</f>
        <v>0</v>
      </c>
      <c r="N257" s="63">
        <f>SUM(N3:N256)</f>
        <v>0</v>
      </c>
      <c r="O257" s="121">
        <f>SUM(P3:P256)</f>
        <v>0</v>
      </c>
      <c r="P257" s="122"/>
    </row>
    <row r="258" spans="1:16" ht="18" customHeight="1" x14ac:dyDescent="0.2">
      <c r="A258" s="81"/>
      <c r="B258" s="53" t="s">
        <v>41</v>
      </c>
      <c r="C258" s="52"/>
      <c r="D258" s="54" t="s">
        <v>42</v>
      </c>
      <c r="E258" s="81"/>
      <c r="F258" s="81"/>
      <c r="G258" s="81"/>
      <c r="H258" s="81"/>
      <c r="I258" s="81"/>
      <c r="J258" s="81"/>
      <c r="K258" s="81"/>
      <c r="L258" s="81"/>
      <c r="M258" s="82"/>
      <c r="N258" s="83" t="s">
        <v>50</v>
      </c>
      <c r="O258" s="84"/>
      <c r="P258" s="84">
        <f>O257*10%</f>
        <v>0</v>
      </c>
    </row>
    <row r="259" spans="1:16" ht="18" customHeight="1" thickBot="1" x14ac:dyDescent="0.25">
      <c r="A259" s="81"/>
      <c r="B259" s="53"/>
      <c r="C259" s="52"/>
      <c r="D259" s="54"/>
      <c r="E259" s="81"/>
      <c r="F259" s="81"/>
      <c r="G259" s="81"/>
      <c r="H259" s="81"/>
      <c r="I259" s="81"/>
      <c r="J259" s="81"/>
      <c r="K259" s="81"/>
      <c r="L259" s="81"/>
      <c r="M259" s="82"/>
      <c r="N259" s="85" t="s">
        <v>51</v>
      </c>
      <c r="O259" s="86"/>
      <c r="P259" s="86">
        <f>O257-P258</f>
        <v>0</v>
      </c>
    </row>
    <row r="260" spans="1:16" ht="18" customHeight="1" x14ac:dyDescent="0.2">
      <c r="A260" s="10"/>
      <c r="H260" s="58"/>
      <c r="N260" s="57" t="s">
        <v>56</v>
      </c>
      <c r="P260" s="64">
        <f>P259*1.1%</f>
        <v>0</v>
      </c>
    </row>
    <row r="261" spans="1:16" ht="18" customHeight="1" thickBot="1" x14ac:dyDescent="0.25">
      <c r="A261" s="10"/>
      <c r="H261" s="58"/>
      <c r="N261" s="57" t="s">
        <v>52</v>
      </c>
      <c r="P261" s="66">
        <f>P259*2%</f>
        <v>0</v>
      </c>
    </row>
    <row r="262" spans="1:16" ht="18" customHeight="1" x14ac:dyDescent="0.2">
      <c r="A262" s="10"/>
      <c r="H262" s="58"/>
      <c r="N262" s="61" t="s">
        <v>31</v>
      </c>
      <c r="O262" s="62"/>
      <c r="P262" s="65">
        <f>P259+P260-P261</f>
        <v>0</v>
      </c>
    </row>
    <row r="264" spans="1:16" x14ac:dyDescent="0.2">
      <c r="A264" s="10"/>
      <c r="H264" s="58"/>
      <c r="P264" s="66"/>
    </row>
    <row r="265" spans="1:16" x14ac:dyDescent="0.2">
      <c r="A265" s="10"/>
      <c r="H265" s="58"/>
      <c r="O265" s="55"/>
      <c r="P265" s="66"/>
    </row>
    <row r="266" spans="1:16" s="3" customFormat="1" x14ac:dyDescent="0.25">
      <c r="A266" s="10"/>
      <c r="B266" s="2"/>
      <c r="C266" s="2"/>
      <c r="E266" s="11"/>
      <c r="H266" s="58"/>
      <c r="N266" s="14"/>
      <c r="O266" s="14"/>
      <c r="P266" s="14"/>
    </row>
    <row r="267" spans="1:16" s="3" customFormat="1" x14ac:dyDescent="0.25">
      <c r="A267" s="10"/>
      <c r="B267" s="2"/>
      <c r="C267" s="2"/>
      <c r="E267" s="11"/>
      <c r="H267" s="58"/>
      <c r="N267" s="14"/>
      <c r="O267" s="14"/>
      <c r="P267" s="14"/>
    </row>
    <row r="268" spans="1:16" s="3" customFormat="1" x14ac:dyDescent="0.25">
      <c r="A268" s="10"/>
      <c r="B268" s="2"/>
      <c r="C268" s="2"/>
      <c r="E268" s="11"/>
      <c r="H268" s="58"/>
      <c r="N268" s="14"/>
      <c r="O268" s="14"/>
      <c r="P268" s="14"/>
    </row>
    <row r="269" spans="1:16" s="3" customFormat="1" x14ac:dyDescent="0.25">
      <c r="A269" s="10"/>
      <c r="B269" s="2"/>
      <c r="C269" s="2"/>
      <c r="E269" s="11"/>
      <c r="H269" s="58"/>
      <c r="N269" s="14"/>
      <c r="O269" s="14"/>
      <c r="P269" s="14"/>
    </row>
    <row r="270" spans="1:16" s="3" customFormat="1" x14ac:dyDescent="0.25">
      <c r="A270" s="10"/>
      <c r="B270" s="2"/>
      <c r="C270" s="2"/>
      <c r="E270" s="11"/>
      <c r="H270" s="58"/>
      <c r="N270" s="14"/>
      <c r="O270" s="14"/>
      <c r="P270" s="14"/>
    </row>
    <row r="271" spans="1:16" s="3" customFormat="1" x14ac:dyDescent="0.25">
      <c r="A271" s="10"/>
      <c r="B271" s="2"/>
      <c r="C271" s="2"/>
      <c r="E271" s="11"/>
      <c r="H271" s="58"/>
      <c r="N271" s="14"/>
      <c r="O271" s="14"/>
      <c r="P271" s="14"/>
    </row>
    <row r="272" spans="1:16" s="3" customFormat="1" x14ac:dyDescent="0.25">
      <c r="A272" s="10"/>
      <c r="B272" s="2"/>
      <c r="C272" s="2"/>
      <c r="E272" s="11"/>
      <c r="H272" s="58"/>
      <c r="N272" s="14"/>
      <c r="O272" s="14"/>
      <c r="P272" s="14"/>
    </row>
    <row r="273" spans="1:16" s="3" customFormat="1" x14ac:dyDescent="0.25">
      <c r="A273" s="10"/>
      <c r="B273" s="2"/>
      <c r="C273" s="2"/>
      <c r="E273" s="11"/>
      <c r="H273" s="58"/>
      <c r="N273" s="14"/>
      <c r="O273" s="14"/>
      <c r="P273" s="14"/>
    </row>
    <row r="274" spans="1:16" s="3" customFormat="1" x14ac:dyDescent="0.25">
      <c r="A274" s="10"/>
      <c r="B274" s="2"/>
      <c r="C274" s="2"/>
      <c r="E274" s="11"/>
      <c r="H274" s="58"/>
      <c r="N274" s="14"/>
      <c r="O274" s="14"/>
      <c r="P274" s="14"/>
    </row>
    <row r="275" spans="1:16" s="3" customFormat="1" x14ac:dyDescent="0.25">
      <c r="A275" s="10"/>
      <c r="B275" s="2"/>
      <c r="C275" s="2"/>
      <c r="E275" s="11"/>
      <c r="H275" s="58"/>
      <c r="N275" s="14"/>
      <c r="O275" s="14"/>
      <c r="P275" s="14"/>
    </row>
    <row r="276" spans="1:16" s="3" customFormat="1" x14ac:dyDescent="0.25">
      <c r="A276" s="10"/>
      <c r="B276" s="2"/>
      <c r="C276" s="2"/>
      <c r="E276" s="11"/>
      <c r="H276" s="58"/>
      <c r="N276" s="14"/>
      <c r="O276" s="14"/>
      <c r="P276" s="14"/>
    </row>
    <row r="277" spans="1:16" s="3" customFormat="1" x14ac:dyDescent="0.25">
      <c r="A277" s="10"/>
      <c r="B277" s="2"/>
      <c r="C277" s="2"/>
      <c r="E277" s="11"/>
      <c r="H277" s="58"/>
      <c r="N277" s="14"/>
      <c r="O277" s="14"/>
      <c r="P277" s="14"/>
    </row>
  </sheetData>
  <mergeCells count="3">
    <mergeCell ref="A257:L257"/>
    <mergeCell ref="O257:P257"/>
    <mergeCell ref="Q3:Q256"/>
  </mergeCells>
  <conditionalFormatting sqref="B3:B256">
    <cfRule type="duplicateValues" dxfId="5" priority="6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FF00"/>
  </sheetPr>
  <dimension ref="A1:Q8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59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Table2245789101123456789101112131415161718192021222324252627283293031323334353637383940414243464748[[#This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92"/>
      <c r="O4" s="59">
        <v>2530</v>
      </c>
      <c r="P4" s="60">
        <f>Table2245789101123456789101112131415161718192021222324252627283293031323334353637383940414243464748[[#This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Table2245789101123456789101112131415161718192021222324252627283293031323334353637383940414243464748[[#This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Table2245789101123456789101112131415161718192021222324252627283293031323334353637383940414243464748[[#This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Table2245789101123456789101112131415161718192021222324252627283293031323334353637383940414243464748[[#This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Table2245789101123456789101112131415161718192021222324252627283293031323334353637383940414243464748[[#This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Table2245789101123456789101112131415161718192021222324252627283293031323334353637383940414243464748[[#This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Table2245789101123456789101112131415161718192021222324252627283293031323334353637383940414243464748[[#This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Table2245789101123456789101112131415161718192021222324252627283293031323334353637383940414243464748[[#This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Table2245789101123456789101112131415161718192021222324252627283293031323334353637383940414243464748[[#This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Table2245789101123456789101112131415161718192021222324252627283293031323334353637383940414243464748[[#This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Table2245789101123456789101112131415161718192021222324252627283293031323334353637383940414243464748[[#This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Table2245789101123456789101112131415161718192021222324252627283293031323334353637383940414243464748[[#This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Table2245789101123456789101112131415161718192021222324252627283293031323334353637383940414243464748[[#This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Table2245789101123456789101112131415161718192021222324252627283293031323334353637383940414243464748[[#This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Table2245789101123456789101112131415161718192021222324252627283293031323334353637383940414243464748[[#This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Table2245789101123456789101112131415161718192021222324252627283293031323334353637383940414243464748[[#This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Table2245789101123456789101112131415161718192021222324252627283293031323334353637383940414243464748[[#This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Table2245789101123456789101112131415161718192021222324252627283293031323334353637383940414243464748[[#This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Table2245789101123456789101112131415161718192021222324252627283293031323334353637383940414243464748[[#This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Table2245789101123456789101112131415161718192021222324252627283293031323334353637383940414243464748[[#This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Table2245789101123456789101112131415161718192021222324252627283293031323334353637383940414243464748[[#This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Table2245789101123456789101112131415161718192021222324252627283293031323334353637383940414243464748[[#This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Table2245789101123456789101112131415161718192021222324252627283293031323334353637383940414243464748[[#This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Table2245789101123456789101112131415161718192021222324252627283293031323334353637383940414243464748[[#This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Table2245789101123456789101112131415161718192021222324252627283293031323334353637383940414243464748[[#This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Table2245789101123456789101112131415161718192021222324252627283293031323334353637383940414243464748[[#This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Table2245789101123456789101112131415161718192021222324252627283293031323334353637383940414243464748[[#This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Table2245789101123456789101112131415161718192021222324252627283293031323334353637383940414243464748[[#This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Table2245789101123456789101112131415161718192021222324252627283293031323334353637383940414243464748[[#This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Table2245789101123456789101112131415161718192021222324252627283293031323334353637383940414243464748[[#This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Table2245789101123456789101112131415161718192021222324252627283293031323334353637383940414243464748[[#This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Table2245789101123456789101112131415161718192021222324252627283293031323334353637383940414243464748[[#This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Table2245789101123456789101112131415161718192021222324252627283293031323334353637383940414243464748[[#This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Table2245789101123456789101112131415161718192021222324252627283293031323334353637383940414243464748[[#This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Table2245789101123456789101112131415161718192021222324252627283293031323334353637383940414243464748[[#This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Table2245789101123456789101112131415161718192021222324252627283293031323334353637383940414243464748[[#This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Table2245789101123456789101112131415161718192021222324252627283293031323334353637383940414243464748[[#This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Table2245789101123456789101112131415161718192021222324252627283293031323334353637383940414243464748[[#This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Table2245789101123456789101112131415161718192021222324252627283293031323334353637383940414243464748[[#This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Table2245789101123456789101112131415161718192021222324252627283293031323334353637383940414243464748[[#This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Table2245789101123456789101112131415161718192021222324252627283293031323334353637383940414243464748[[#This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Table2245789101123456789101112131415161718192021222324252627283293031323334353637383940414243464748[[#This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Table2245789101123456789101112131415161718192021222324252627283293031323334353637383940414243464748[[#This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Table2245789101123456789101112131415161718192021222324252627283293031323334353637383940414243464748[[#This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Table2245789101123456789101112131415161718192021222324252627283293031323334353637383940414243464748[[#This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Table2245789101123456789101112131415161718192021222324252627283293031323334353637383940414243464748[[#This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Table2245789101123456789101112131415161718192021222324252627283293031323334353637383940414243464748[[#This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Table2245789101123456789101112131415161718192021222324252627283293031323334353637383940414243464748[[#This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Table2245789101123456789101112131415161718192021222324252627283293031323334353637383940414243464748[[#This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Table2245789101123456789101112131415161718192021222324252627283293031323334353637383940414243464748[[#This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Table2245789101123456789101112131415161718192021222324252627283293031323334353637383940414243464748[[#This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Table2245789101123456789101112131415161718192021222324252627283293031323334353637383940414243464748[[#This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Table2245789101123456789101112131415161718192021222324252627283293031323334353637383940414243464748[[#This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Table2245789101123456789101112131415161718192021222324252627283293031323334353637383940414243464748[[#This Row],[PEMBULATAN]]*O57</f>
        <v>0</v>
      </c>
      <c r="Q57" s="124"/>
    </row>
    <row r="58" spans="1:17" ht="26.25" customHeight="1" x14ac:dyDescent="0.2">
      <c r="A58" s="78"/>
      <c r="B58" s="69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Table2245789101123456789101112131415161718192021222324252627283293031323334353637383940414243464748[[#This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Table2245789101123456789101112131415161718192021222324252627283293031323334353637383940414243464748[[#This Row],[PEMBULATAN]]*O59</f>
        <v>0</v>
      </c>
      <c r="Q59" s="125"/>
    </row>
    <row r="60" spans="1:17" ht="22.5" customHeight="1" x14ac:dyDescent="0.2">
      <c r="A60" s="118" t="s">
        <v>30</v>
      </c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20"/>
      <c r="M60" s="74">
        <f>SUBTOTAL(109,Table2245789101123456789101112131415161718192021222324252627283293031323334353637383940414243464748[KG VOLUME])</f>
        <v>0</v>
      </c>
      <c r="N60" s="63">
        <f>SUM(N3:N59)</f>
        <v>0</v>
      </c>
      <c r="O60" s="121">
        <f>SUM(P3:P59)</f>
        <v>0</v>
      </c>
      <c r="P60" s="122"/>
    </row>
    <row r="61" spans="1:17" ht="18" customHeight="1" x14ac:dyDescent="0.2">
      <c r="A61" s="81"/>
      <c r="B61" s="53" t="s">
        <v>41</v>
      </c>
      <c r="C61" s="52"/>
      <c r="D61" s="54" t="s">
        <v>42</v>
      </c>
      <c r="E61" s="81"/>
      <c r="F61" s="81"/>
      <c r="G61" s="81"/>
      <c r="H61" s="81"/>
      <c r="I61" s="81"/>
      <c r="J61" s="81"/>
      <c r="K61" s="81"/>
      <c r="L61" s="81"/>
      <c r="M61" s="82"/>
      <c r="N61" s="83" t="s">
        <v>50</v>
      </c>
      <c r="O61" s="84"/>
      <c r="P61" s="84">
        <f>O60*10%</f>
        <v>0</v>
      </c>
    </row>
    <row r="62" spans="1:17" ht="18" customHeight="1" thickBot="1" x14ac:dyDescent="0.25">
      <c r="A62" s="81"/>
      <c r="B62" s="53"/>
      <c r="C62" s="52"/>
      <c r="D62" s="54"/>
      <c r="E62" s="81"/>
      <c r="F62" s="81"/>
      <c r="G62" s="81"/>
      <c r="H62" s="81"/>
      <c r="I62" s="81"/>
      <c r="J62" s="81"/>
      <c r="K62" s="81"/>
      <c r="L62" s="81"/>
      <c r="M62" s="82"/>
      <c r="N62" s="85" t="s">
        <v>51</v>
      </c>
      <c r="O62" s="86"/>
      <c r="P62" s="86">
        <f>O60-P61</f>
        <v>0</v>
      </c>
    </row>
    <row r="63" spans="1:17" ht="18" customHeight="1" x14ac:dyDescent="0.2">
      <c r="A63" s="10"/>
      <c r="H63" s="58"/>
      <c r="N63" s="57" t="s">
        <v>56</v>
      </c>
      <c r="P63" s="64">
        <f>P62*1.1%</f>
        <v>0</v>
      </c>
    </row>
    <row r="64" spans="1:17" ht="18" customHeight="1" thickBot="1" x14ac:dyDescent="0.25">
      <c r="A64" s="10"/>
      <c r="H64" s="58"/>
      <c r="N64" s="57" t="s">
        <v>52</v>
      </c>
      <c r="P64" s="66">
        <f>P62*2%</f>
        <v>0</v>
      </c>
    </row>
    <row r="65" spans="1:16" ht="18" customHeight="1" x14ac:dyDescent="0.2">
      <c r="A65" s="10"/>
      <c r="H65" s="58"/>
      <c r="N65" s="61" t="s">
        <v>31</v>
      </c>
      <c r="O65" s="62"/>
      <c r="P65" s="65">
        <f>P62+P63-P64</f>
        <v>0</v>
      </c>
    </row>
    <row r="67" spans="1:16" x14ac:dyDescent="0.2">
      <c r="A67" s="10"/>
      <c r="H67" s="58"/>
      <c r="P67" s="66"/>
    </row>
    <row r="68" spans="1:16" x14ac:dyDescent="0.2">
      <c r="A68" s="10"/>
      <c r="H68" s="58"/>
      <c r="O68" s="55"/>
      <c r="P68" s="66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8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8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8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58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58"/>
      <c r="N80" s="14"/>
      <c r="O80" s="14"/>
      <c r="P80" s="14"/>
    </row>
  </sheetData>
  <mergeCells count="3">
    <mergeCell ref="A60:L60"/>
    <mergeCell ref="O60:P60"/>
    <mergeCell ref="Q3:Q59"/>
  </mergeCells>
  <conditionalFormatting sqref="B3:B59">
    <cfRule type="duplicateValues" dxfId="4" priority="6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FFF00"/>
  </sheetPr>
  <dimension ref="A1:Q7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55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7"/>
      <c r="O3" s="59">
        <v>2530</v>
      </c>
      <c r="P3" s="60">
        <f>Table224578910112345678910111213141516171819202122232425262728329303132333435363738394041424346474849[[#This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67"/>
      <c r="O4" s="59">
        <v>2530</v>
      </c>
      <c r="P4" s="60">
        <f t="shared" ref="P4:P54" si="0">N4*O4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 t="shared" si="0"/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 t="shared" si="0"/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 t="shared" si="0"/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 t="shared" si="0"/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 t="shared" si="0"/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 t="shared" si="0"/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 t="shared" si="0"/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 t="shared" si="0"/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 t="shared" si="0"/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 t="shared" si="0"/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 t="shared" si="0"/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 t="shared" si="0"/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 t="shared" si="0"/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 t="shared" si="0"/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 t="shared" si="0"/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 t="shared" si="0"/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 t="shared" si="0"/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 t="shared" si="0"/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 t="shared" si="0"/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 t="shared" si="0"/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 t="shared" si="0"/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 t="shared" si="0"/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 t="shared" si="0"/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 t="shared" si="0"/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 t="shared" si="0"/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 t="shared" si="0"/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 t="shared" si="0"/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 t="shared" si="0"/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 t="shared" si="0"/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 t="shared" si="0"/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 t="shared" si="0"/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 t="shared" si="0"/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 t="shared" si="0"/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 t="shared" si="0"/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 t="shared" si="0"/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 t="shared" si="0"/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 t="shared" si="0"/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 t="shared" si="0"/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 t="shared" si="0"/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 t="shared" si="0"/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 t="shared" si="0"/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 t="shared" si="0"/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 t="shared" si="0"/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 t="shared" si="0"/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 t="shared" si="0"/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 t="shared" si="0"/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 t="shared" si="0"/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 t="shared" si="0"/>
        <v>0</v>
      </c>
      <c r="Q52" s="124"/>
    </row>
    <row r="53" spans="1:17" ht="26.25" customHeight="1" x14ac:dyDescent="0.2">
      <c r="A53" s="78"/>
      <c r="B53" s="69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 t="shared" si="0"/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 t="shared" si="0"/>
        <v>0</v>
      </c>
      <c r="Q54" s="124"/>
    </row>
    <row r="55" spans="1:17" ht="26.25" customHeight="1" x14ac:dyDescent="0.2">
      <c r="A55" s="94"/>
      <c r="B55" s="96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N55*O55</f>
        <v>0</v>
      </c>
      <c r="Q55" s="125"/>
    </row>
    <row r="56" spans="1:17" ht="22.5" customHeight="1" x14ac:dyDescent="0.2">
      <c r="A56" s="118" t="s">
        <v>30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20"/>
      <c r="M56" s="74">
        <f>SUBTOTAL(109,Table224578910112345678910111213141516171819202122232425262728329303132333435363738394041424346474849[KG VOLUME])</f>
        <v>0</v>
      </c>
      <c r="N56" s="63">
        <f>SUM(N3:N54)</f>
        <v>0</v>
      </c>
      <c r="O56" s="121">
        <f>SUM(P3:P55)</f>
        <v>0</v>
      </c>
      <c r="P56" s="122"/>
    </row>
    <row r="57" spans="1:17" ht="18" customHeight="1" x14ac:dyDescent="0.2">
      <c r="A57" s="81"/>
      <c r="B57" s="53" t="s">
        <v>41</v>
      </c>
      <c r="C57" s="52"/>
      <c r="D57" s="54" t="s">
        <v>42</v>
      </c>
      <c r="E57" s="81"/>
      <c r="F57" s="81"/>
      <c r="G57" s="81"/>
      <c r="H57" s="81"/>
      <c r="I57" s="81"/>
      <c r="J57" s="81"/>
      <c r="K57" s="81"/>
      <c r="L57" s="81"/>
      <c r="M57" s="82"/>
      <c r="N57" s="83" t="s">
        <v>50</v>
      </c>
      <c r="O57" s="84"/>
      <c r="P57" s="84">
        <f>O56*10%</f>
        <v>0</v>
      </c>
    </row>
    <row r="58" spans="1:17" ht="18" customHeight="1" thickBot="1" x14ac:dyDescent="0.25">
      <c r="A58" s="81"/>
      <c r="B58" s="53"/>
      <c r="C58" s="52"/>
      <c r="D58" s="54"/>
      <c r="E58" s="81"/>
      <c r="F58" s="81"/>
      <c r="G58" s="81"/>
      <c r="H58" s="81"/>
      <c r="I58" s="81"/>
      <c r="J58" s="81"/>
      <c r="K58" s="81"/>
      <c r="L58" s="81"/>
      <c r="M58" s="82"/>
      <c r="N58" s="85" t="s">
        <v>51</v>
      </c>
      <c r="O58" s="86"/>
      <c r="P58" s="86">
        <f>O56-P57</f>
        <v>0</v>
      </c>
    </row>
    <row r="59" spans="1:17" ht="18" customHeight="1" x14ac:dyDescent="0.2">
      <c r="A59" s="10"/>
      <c r="H59" s="58"/>
      <c r="N59" s="57" t="s">
        <v>56</v>
      </c>
      <c r="P59" s="64">
        <f>P58*1.1%</f>
        <v>0</v>
      </c>
    </row>
    <row r="60" spans="1:17" ht="18" customHeight="1" thickBot="1" x14ac:dyDescent="0.25">
      <c r="A60" s="10"/>
      <c r="H60" s="58"/>
      <c r="N60" s="57" t="s">
        <v>52</v>
      </c>
      <c r="P60" s="66">
        <f>P58*2%</f>
        <v>0</v>
      </c>
    </row>
    <row r="61" spans="1:17" ht="18" customHeight="1" x14ac:dyDescent="0.2">
      <c r="A61" s="10"/>
      <c r="H61" s="58"/>
      <c r="N61" s="61" t="s">
        <v>31</v>
      </c>
      <c r="O61" s="62"/>
      <c r="P61" s="65">
        <f>P58+P59-P60</f>
        <v>0</v>
      </c>
    </row>
    <row r="63" spans="1:17" x14ac:dyDescent="0.2">
      <c r="A63" s="10"/>
      <c r="H63" s="58"/>
      <c r="P63" s="66"/>
    </row>
    <row r="64" spans="1:17" x14ac:dyDescent="0.2">
      <c r="A64" s="10"/>
      <c r="H64" s="58"/>
      <c r="O64" s="55"/>
      <c r="P64" s="66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8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8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8"/>
      <c r="N76" s="14"/>
      <c r="O76" s="14"/>
      <c r="P76" s="14"/>
    </row>
  </sheetData>
  <mergeCells count="3">
    <mergeCell ref="A56:L56"/>
    <mergeCell ref="O56:P56"/>
    <mergeCell ref="Q3:Q55"/>
  </mergeCells>
  <conditionalFormatting sqref="B3:B55">
    <cfRule type="duplicateValues" dxfId="3" priority="7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FF00"/>
  </sheetPr>
  <dimension ref="A1:Q25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230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92"/>
      <c r="O3" s="59">
        <v>2530</v>
      </c>
      <c r="P3" s="60">
        <f>Table22457891011234567891011121314151617181920212223242526272832930313233343536373839404142434647484950[[#This Row],[PEMBULATAN]]*O3</f>
        <v>0</v>
      </c>
      <c r="Q3" s="123"/>
    </row>
    <row r="4" spans="1:17" ht="26.25" customHeight="1" x14ac:dyDescent="0.2">
      <c r="A4" s="13"/>
      <c r="B4" s="70"/>
      <c r="C4" s="68"/>
      <c r="D4" s="73"/>
      <c r="E4" s="12"/>
      <c r="F4" s="71"/>
      <c r="G4" s="12"/>
      <c r="H4" s="72"/>
      <c r="I4" s="15"/>
      <c r="J4" s="15"/>
      <c r="K4" s="15"/>
      <c r="L4" s="15"/>
      <c r="M4" s="76"/>
      <c r="N4" s="92"/>
      <c r="O4" s="59">
        <v>2530</v>
      </c>
      <c r="P4" s="60">
        <f>Table22457891011234567891011121314151617181920212223242526272832930313233343536373839404142434647484950[[#This Row],[PEMBULATAN]]*O4</f>
        <v>0</v>
      </c>
      <c r="Q4" s="124"/>
    </row>
    <row r="5" spans="1:17" ht="26.25" customHeight="1" x14ac:dyDescent="0.2">
      <c r="A5" s="13"/>
      <c r="B5" s="70"/>
      <c r="C5" s="68"/>
      <c r="D5" s="73"/>
      <c r="E5" s="12"/>
      <c r="F5" s="71"/>
      <c r="G5" s="12"/>
      <c r="H5" s="72"/>
      <c r="I5" s="15"/>
      <c r="J5" s="15"/>
      <c r="K5" s="15"/>
      <c r="L5" s="15"/>
      <c r="M5" s="76"/>
      <c r="N5" s="92"/>
      <c r="O5" s="59">
        <v>2530</v>
      </c>
      <c r="P5" s="60">
        <f>Table22457891011234567891011121314151617181920212223242526272832930313233343536373839404142434647484950[[#This Row],[PEMBULATAN]]*O5</f>
        <v>0</v>
      </c>
      <c r="Q5" s="124"/>
    </row>
    <row r="6" spans="1:17" ht="26.25" customHeight="1" x14ac:dyDescent="0.2">
      <c r="A6" s="13"/>
      <c r="B6" s="70"/>
      <c r="C6" s="68"/>
      <c r="D6" s="73"/>
      <c r="E6" s="12"/>
      <c r="F6" s="71"/>
      <c r="G6" s="12"/>
      <c r="H6" s="72"/>
      <c r="I6" s="15"/>
      <c r="J6" s="15"/>
      <c r="K6" s="15"/>
      <c r="L6" s="15"/>
      <c r="M6" s="76"/>
      <c r="N6" s="92"/>
      <c r="O6" s="59">
        <v>2530</v>
      </c>
      <c r="P6" s="60">
        <f>Table22457891011234567891011121314151617181920212223242526272832930313233343536373839404142434647484950[[#This Row],[PEMBULATAN]]*O6</f>
        <v>0</v>
      </c>
      <c r="Q6" s="124"/>
    </row>
    <row r="7" spans="1:17" ht="26.25" customHeight="1" x14ac:dyDescent="0.2">
      <c r="A7" s="13"/>
      <c r="B7" s="70"/>
      <c r="C7" s="68"/>
      <c r="D7" s="73"/>
      <c r="E7" s="12"/>
      <c r="F7" s="71"/>
      <c r="G7" s="12"/>
      <c r="H7" s="72"/>
      <c r="I7" s="15"/>
      <c r="J7" s="15"/>
      <c r="K7" s="15"/>
      <c r="L7" s="15"/>
      <c r="M7" s="76"/>
      <c r="N7" s="92"/>
      <c r="O7" s="59">
        <v>2530</v>
      </c>
      <c r="P7" s="60">
        <f>Table22457891011234567891011121314151617181920212223242526272832930313233343536373839404142434647484950[[#This Row],[PEMBULATAN]]*O7</f>
        <v>0</v>
      </c>
      <c r="Q7" s="124"/>
    </row>
    <row r="8" spans="1:17" ht="26.25" customHeight="1" x14ac:dyDescent="0.2">
      <c r="A8" s="13"/>
      <c r="B8" s="70"/>
      <c r="C8" s="68"/>
      <c r="D8" s="73"/>
      <c r="E8" s="12"/>
      <c r="F8" s="71"/>
      <c r="G8" s="12"/>
      <c r="H8" s="72"/>
      <c r="I8" s="15"/>
      <c r="J8" s="15"/>
      <c r="K8" s="15"/>
      <c r="L8" s="15"/>
      <c r="M8" s="76"/>
      <c r="N8" s="92"/>
      <c r="O8" s="59">
        <v>2530</v>
      </c>
      <c r="P8" s="60">
        <f>Table22457891011234567891011121314151617181920212223242526272832930313233343536373839404142434647484950[[#This Row],[PEMBULATAN]]*O8</f>
        <v>0</v>
      </c>
      <c r="Q8" s="124"/>
    </row>
    <row r="9" spans="1:17" ht="26.25" customHeight="1" x14ac:dyDescent="0.2">
      <c r="A9" s="13"/>
      <c r="B9" s="70"/>
      <c r="C9" s="68"/>
      <c r="D9" s="73"/>
      <c r="E9" s="12"/>
      <c r="F9" s="71"/>
      <c r="G9" s="12"/>
      <c r="H9" s="72"/>
      <c r="I9" s="15"/>
      <c r="J9" s="15"/>
      <c r="K9" s="15"/>
      <c r="L9" s="15"/>
      <c r="M9" s="76"/>
      <c r="N9" s="92"/>
      <c r="O9" s="59">
        <v>2530</v>
      </c>
      <c r="P9" s="60">
        <f>Table22457891011234567891011121314151617181920212223242526272832930313233343536373839404142434647484950[[#This Row],[PEMBULATAN]]*O9</f>
        <v>0</v>
      </c>
      <c r="Q9" s="124"/>
    </row>
    <row r="10" spans="1:17" ht="26.25" customHeight="1" x14ac:dyDescent="0.2">
      <c r="A10" s="13"/>
      <c r="B10" s="70"/>
      <c r="C10" s="68"/>
      <c r="D10" s="73"/>
      <c r="E10" s="12"/>
      <c r="F10" s="71"/>
      <c r="G10" s="12"/>
      <c r="H10" s="72"/>
      <c r="I10" s="15"/>
      <c r="J10" s="15"/>
      <c r="K10" s="15"/>
      <c r="L10" s="15"/>
      <c r="M10" s="76"/>
      <c r="N10" s="92"/>
      <c r="O10" s="59">
        <v>2530</v>
      </c>
      <c r="P10" s="60">
        <f>Table22457891011234567891011121314151617181920212223242526272832930313233343536373839404142434647484950[[#This Row],[PEMBULATAN]]*O10</f>
        <v>0</v>
      </c>
      <c r="Q10" s="124"/>
    </row>
    <row r="11" spans="1:17" ht="26.25" customHeight="1" x14ac:dyDescent="0.2">
      <c r="A11" s="13"/>
      <c r="B11" s="70"/>
      <c r="C11" s="68"/>
      <c r="D11" s="73"/>
      <c r="E11" s="12"/>
      <c r="F11" s="71"/>
      <c r="G11" s="12"/>
      <c r="H11" s="72"/>
      <c r="I11" s="15"/>
      <c r="J11" s="15"/>
      <c r="K11" s="15"/>
      <c r="L11" s="15"/>
      <c r="M11" s="76"/>
      <c r="N11" s="92"/>
      <c r="O11" s="59">
        <v>2530</v>
      </c>
      <c r="P11" s="60">
        <f>Table22457891011234567891011121314151617181920212223242526272832930313233343536373839404142434647484950[[#This Row],[PEMBULATAN]]*O11</f>
        <v>0</v>
      </c>
      <c r="Q11" s="124"/>
    </row>
    <row r="12" spans="1:17" ht="26.25" customHeight="1" x14ac:dyDescent="0.2">
      <c r="A12" s="13"/>
      <c r="B12" s="70"/>
      <c r="C12" s="68"/>
      <c r="D12" s="73"/>
      <c r="E12" s="12"/>
      <c r="F12" s="71"/>
      <c r="G12" s="12"/>
      <c r="H12" s="72"/>
      <c r="I12" s="15"/>
      <c r="J12" s="15"/>
      <c r="K12" s="15"/>
      <c r="L12" s="15"/>
      <c r="M12" s="76"/>
      <c r="N12" s="92"/>
      <c r="O12" s="59">
        <v>2530</v>
      </c>
      <c r="P12" s="60">
        <f>Table22457891011234567891011121314151617181920212223242526272832930313233343536373839404142434647484950[[#This Row],[PEMBULATAN]]*O12</f>
        <v>0</v>
      </c>
      <c r="Q12" s="124"/>
    </row>
    <row r="13" spans="1:17" ht="26.25" customHeight="1" x14ac:dyDescent="0.2">
      <c r="A13" s="13"/>
      <c r="B13" s="70"/>
      <c r="C13" s="68"/>
      <c r="D13" s="73"/>
      <c r="E13" s="12"/>
      <c r="F13" s="71"/>
      <c r="G13" s="12"/>
      <c r="H13" s="72"/>
      <c r="I13" s="15"/>
      <c r="J13" s="15"/>
      <c r="K13" s="15"/>
      <c r="L13" s="15"/>
      <c r="M13" s="76"/>
      <c r="N13" s="92"/>
      <c r="O13" s="59">
        <v>2530</v>
      </c>
      <c r="P13" s="60">
        <f>Table22457891011234567891011121314151617181920212223242526272832930313233343536373839404142434647484950[[#This Row],[PEMBULATAN]]*O13</f>
        <v>0</v>
      </c>
      <c r="Q13" s="124"/>
    </row>
    <row r="14" spans="1:17" ht="26.25" customHeight="1" x14ac:dyDescent="0.2">
      <c r="A14" s="13"/>
      <c r="B14" s="70"/>
      <c r="C14" s="68"/>
      <c r="D14" s="73"/>
      <c r="E14" s="12"/>
      <c r="F14" s="71"/>
      <c r="G14" s="12"/>
      <c r="H14" s="72"/>
      <c r="I14" s="15"/>
      <c r="J14" s="15"/>
      <c r="K14" s="15"/>
      <c r="L14" s="15"/>
      <c r="M14" s="76"/>
      <c r="N14" s="92"/>
      <c r="O14" s="59">
        <v>2530</v>
      </c>
      <c r="P14" s="60">
        <f>Table22457891011234567891011121314151617181920212223242526272832930313233343536373839404142434647484950[[#This Row],[PEMBULATAN]]*O14</f>
        <v>0</v>
      </c>
      <c r="Q14" s="124"/>
    </row>
    <row r="15" spans="1:17" ht="26.25" customHeight="1" x14ac:dyDescent="0.2">
      <c r="A15" s="13"/>
      <c r="B15" s="70"/>
      <c r="C15" s="68"/>
      <c r="D15" s="73"/>
      <c r="E15" s="12"/>
      <c r="F15" s="71"/>
      <c r="G15" s="12"/>
      <c r="H15" s="72"/>
      <c r="I15" s="15"/>
      <c r="J15" s="15"/>
      <c r="K15" s="15"/>
      <c r="L15" s="15"/>
      <c r="M15" s="76"/>
      <c r="N15" s="92"/>
      <c r="O15" s="59">
        <v>2530</v>
      </c>
      <c r="P15" s="60">
        <f>Table22457891011234567891011121314151617181920212223242526272832930313233343536373839404142434647484950[[#This Row],[PEMBULATAN]]*O15</f>
        <v>0</v>
      </c>
      <c r="Q15" s="124"/>
    </row>
    <row r="16" spans="1:17" ht="26.25" customHeight="1" x14ac:dyDescent="0.2">
      <c r="A16" s="13"/>
      <c r="B16" s="70"/>
      <c r="C16" s="68"/>
      <c r="D16" s="73"/>
      <c r="E16" s="12"/>
      <c r="F16" s="71"/>
      <c r="G16" s="12"/>
      <c r="H16" s="72"/>
      <c r="I16" s="15"/>
      <c r="J16" s="15"/>
      <c r="K16" s="15"/>
      <c r="L16" s="15"/>
      <c r="M16" s="76"/>
      <c r="N16" s="92"/>
      <c r="O16" s="59">
        <v>2530</v>
      </c>
      <c r="P16" s="60">
        <f>Table22457891011234567891011121314151617181920212223242526272832930313233343536373839404142434647484950[[#This Row],[PEMBULATAN]]*O16</f>
        <v>0</v>
      </c>
      <c r="Q16" s="124"/>
    </row>
    <row r="17" spans="1:17" ht="26.25" customHeight="1" x14ac:dyDescent="0.2">
      <c r="A17" s="13"/>
      <c r="B17" s="70"/>
      <c r="C17" s="68"/>
      <c r="D17" s="73"/>
      <c r="E17" s="12"/>
      <c r="F17" s="71"/>
      <c r="G17" s="12"/>
      <c r="H17" s="72"/>
      <c r="I17" s="15"/>
      <c r="J17" s="15"/>
      <c r="K17" s="15"/>
      <c r="L17" s="15"/>
      <c r="M17" s="76"/>
      <c r="N17" s="92"/>
      <c r="O17" s="59">
        <v>2530</v>
      </c>
      <c r="P17" s="60">
        <f>Table22457891011234567891011121314151617181920212223242526272832930313233343536373839404142434647484950[[#This Row],[PEMBULATAN]]*O17</f>
        <v>0</v>
      </c>
      <c r="Q17" s="124"/>
    </row>
    <row r="18" spans="1:17" ht="26.25" customHeight="1" x14ac:dyDescent="0.2">
      <c r="A18" s="13"/>
      <c r="B18" s="70"/>
      <c r="C18" s="68"/>
      <c r="D18" s="73"/>
      <c r="E18" s="12"/>
      <c r="F18" s="71"/>
      <c r="G18" s="12"/>
      <c r="H18" s="72"/>
      <c r="I18" s="15"/>
      <c r="J18" s="15"/>
      <c r="K18" s="15"/>
      <c r="L18" s="15"/>
      <c r="M18" s="76"/>
      <c r="N18" s="92"/>
      <c r="O18" s="59">
        <v>2530</v>
      </c>
      <c r="P18" s="60">
        <f>Table22457891011234567891011121314151617181920212223242526272832930313233343536373839404142434647484950[[#This Row],[PEMBULATAN]]*O18</f>
        <v>0</v>
      </c>
      <c r="Q18" s="124"/>
    </row>
    <row r="19" spans="1:17" ht="26.25" customHeight="1" x14ac:dyDescent="0.2">
      <c r="A19" s="13"/>
      <c r="B19" s="70"/>
      <c r="C19" s="68"/>
      <c r="D19" s="73"/>
      <c r="E19" s="12"/>
      <c r="F19" s="71"/>
      <c r="G19" s="12"/>
      <c r="H19" s="72"/>
      <c r="I19" s="15"/>
      <c r="J19" s="15"/>
      <c r="K19" s="15"/>
      <c r="L19" s="15"/>
      <c r="M19" s="76"/>
      <c r="N19" s="92"/>
      <c r="O19" s="59">
        <v>2530</v>
      </c>
      <c r="P19" s="60">
        <f>Table22457891011234567891011121314151617181920212223242526272832930313233343536373839404142434647484950[[#This Row],[PEMBULATAN]]*O19</f>
        <v>0</v>
      </c>
      <c r="Q19" s="124"/>
    </row>
    <row r="20" spans="1:17" ht="26.25" customHeight="1" x14ac:dyDescent="0.2">
      <c r="A20" s="13"/>
      <c r="B20" s="70"/>
      <c r="C20" s="68"/>
      <c r="D20" s="73"/>
      <c r="E20" s="12"/>
      <c r="F20" s="71"/>
      <c r="G20" s="12"/>
      <c r="H20" s="72"/>
      <c r="I20" s="15"/>
      <c r="J20" s="15"/>
      <c r="K20" s="15"/>
      <c r="L20" s="15"/>
      <c r="M20" s="76"/>
      <c r="N20" s="92"/>
      <c r="O20" s="59">
        <v>2530</v>
      </c>
      <c r="P20" s="60">
        <f>Table22457891011234567891011121314151617181920212223242526272832930313233343536373839404142434647484950[[#This Row],[PEMBULATAN]]*O20</f>
        <v>0</v>
      </c>
      <c r="Q20" s="124"/>
    </row>
    <row r="21" spans="1:17" ht="26.25" customHeight="1" x14ac:dyDescent="0.2">
      <c r="A21" s="13"/>
      <c r="B21" s="70"/>
      <c r="C21" s="68"/>
      <c r="D21" s="73"/>
      <c r="E21" s="12"/>
      <c r="F21" s="71"/>
      <c r="G21" s="12"/>
      <c r="H21" s="72"/>
      <c r="I21" s="15"/>
      <c r="J21" s="15"/>
      <c r="K21" s="15"/>
      <c r="L21" s="15"/>
      <c r="M21" s="76"/>
      <c r="N21" s="92"/>
      <c r="O21" s="59">
        <v>2530</v>
      </c>
      <c r="P21" s="60">
        <f>Table22457891011234567891011121314151617181920212223242526272832930313233343536373839404142434647484950[[#This Row],[PEMBULATAN]]*O21</f>
        <v>0</v>
      </c>
      <c r="Q21" s="124"/>
    </row>
    <row r="22" spans="1:17" ht="26.25" customHeight="1" x14ac:dyDescent="0.2">
      <c r="A22" s="13"/>
      <c r="B22" s="70"/>
      <c r="C22" s="68"/>
      <c r="D22" s="73"/>
      <c r="E22" s="12"/>
      <c r="F22" s="71"/>
      <c r="G22" s="12"/>
      <c r="H22" s="72"/>
      <c r="I22" s="15"/>
      <c r="J22" s="15"/>
      <c r="K22" s="15"/>
      <c r="L22" s="15"/>
      <c r="M22" s="76"/>
      <c r="N22" s="92"/>
      <c r="O22" s="59">
        <v>2530</v>
      </c>
      <c r="P22" s="60">
        <f>Table22457891011234567891011121314151617181920212223242526272832930313233343536373839404142434647484950[[#This Row],[PEMBULATAN]]*O22</f>
        <v>0</v>
      </c>
      <c r="Q22" s="124"/>
    </row>
    <row r="23" spans="1:17" ht="26.25" customHeight="1" x14ac:dyDescent="0.2">
      <c r="A23" s="13"/>
      <c r="B23" s="70"/>
      <c r="C23" s="68"/>
      <c r="D23" s="73"/>
      <c r="E23" s="12"/>
      <c r="F23" s="71"/>
      <c r="G23" s="12"/>
      <c r="H23" s="72"/>
      <c r="I23" s="15"/>
      <c r="J23" s="15"/>
      <c r="K23" s="15"/>
      <c r="L23" s="15"/>
      <c r="M23" s="76"/>
      <c r="N23" s="92"/>
      <c r="O23" s="59">
        <v>2530</v>
      </c>
      <c r="P23" s="60">
        <f>Table22457891011234567891011121314151617181920212223242526272832930313233343536373839404142434647484950[[#This Row],[PEMBULATAN]]*O23</f>
        <v>0</v>
      </c>
      <c r="Q23" s="124"/>
    </row>
    <row r="24" spans="1:17" ht="26.25" customHeight="1" x14ac:dyDescent="0.2">
      <c r="A24" s="13"/>
      <c r="B24" s="70"/>
      <c r="C24" s="68"/>
      <c r="D24" s="73"/>
      <c r="E24" s="12"/>
      <c r="F24" s="71"/>
      <c r="G24" s="12"/>
      <c r="H24" s="72"/>
      <c r="I24" s="15"/>
      <c r="J24" s="15"/>
      <c r="K24" s="15"/>
      <c r="L24" s="15"/>
      <c r="M24" s="76"/>
      <c r="N24" s="92"/>
      <c r="O24" s="59">
        <v>2530</v>
      </c>
      <c r="P24" s="60">
        <f>Table22457891011234567891011121314151617181920212223242526272832930313233343536373839404142434647484950[[#This Row],[PEMBULATAN]]*O24</f>
        <v>0</v>
      </c>
      <c r="Q24" s="124"/>
    </row>
    <row r="25" spans="1:17" ht="26.25" customHeight="1" x14ac:dyDescent="0.2">
      <c r="A25" s="13"/>
      <c r="B25" s="70"/>
      <c r="C25" s="68"/>
      <c r="D25" s="73"/>
      <c r="E25" s="12"/>
      <c r="F25" s="71"/>
      <c r="G25" s="12"/>
      <c r="H25" s="72"/>
      <c r="I25" s="15"/>
      <c r="J25" s="15"/>
      <c r="K25" s="15"/>
      <c r="L25" s="15"/>
      <c r="M25" s="76"/>
      <c r="N25" s="92"/>
      <c r="O25" s="59">
        <v>2530</v>
      </c>
      <c r="P25" s="60">
        <f>Table22457891011234567891011121314151617181920212223242526272832930313233343536373839404142434647484950[[#This Row],[PEMBULATAN]]*O25</f>
        <v>0</v>
      </c>
      <c r="Q25" s="124"/>
    </row>
    <row r="26" spans="1:17" ht="26.25" customHeight="1" x14ac:dyDescent="0.2">
      <c r="A26" s="13"/>
      <c r="B26" s="70"/>
      <c r="C26" s="68"/>
      <c r="D26" s="73"/>
      <c r="E26" s="12"/>
      <c r="F26" s="71"/>
      <c r="G26" s="12"/>
      <c r="H26" s="72"/>
      <c r="I26" s="15"/>
      <c r="J26" s="15"/>
      <c r="K26" s="15"/>
      <c r="L26" s="15"/>
      <c r="M26" s="76"/>
      <c r="N26" s="92"/>
      <c r="O26" s="59">
        <v>2530</v>
      </c>
      <c r="P26" s="60">
        <f>Table22457891011234567891011121314151617181920212223242526272832930313233343536373839404142434647484950[[#This Row],[PEMBULATAN]]*O26</f>
        <v>0</v>
      </c>
      <c r="Q26" s="124"/>
    </row>
    <row r="27" spans="1:17" ht="26.25" customHeight="1" x14ac:dyDescent="0.2">
      <c r="A27" s="13"/>
      <c r="B27" s="70"/>
      <c r="C27" s="68"/>
      <c r="D27" s="73"/>
      <c r="E27" s="12"/>
      <c r="F27" s="71"/>
      <c r="G27" s="12"/>
      <c r="H27" s="72"/>
      <c r="I27" s="15"/>
      <c r="J27" s="15"/>
      <c r="K27" s="15"/>
      <c r="L27" s="15"/>
      <c r="M27" s="76"/>
      <c r="N27" s="92"/>
      <c r="O27" s="59">
        <v>2530</v>
      </c>
      <c r="P27" s="60">
        <f>Table22457891011234567891011121314151617181920212223242526272832930313233343536373839404142434647484950[[#This Row],[PEMBULATAN]]*O27</f>
        <v>0</v>
      </c>
      <c r="Q27" s="124"/>
    </row>
    <row r="28" spans="1:17" ht="26.25" customHeight="1" x14ac:dyDescent="0.2">
      <c r="A28" s="13"/>
      <c r="B28" s="70"/>
      <c r="C28" s="68"/>
      <c r="D28" s="73"/>
      <c r="E28" s="12"/>
      <c r="F28" s="71"/>
      <c r="G28" s="12"/>
      <c r="H28" s="72"/>
      <c r="I28" s="15"/>
      <c r="J28" s="15"/>
      <c r="K28" s="15"/>
      <c r="L28" s="15"/>
      <c r="M28" s="76"/>
      <c r="N28" s="92"/>
      <c r="O28" s="59">
        <v>2530</v>
      </c>
      <c r="P28" s="60">
        <f>Table22457891011234567891011121314151617181920212223242526272832930313233343536373839404142434647484950[[#This Row],[PEMBULATAN]]*O28</f>
        <v>0</v>
      </c>
      <c r="Q28" s="124"/>
    </row>
    <row r="29" spans="1:17" ht="26.25" customHeight="1" x14ac:dyDescent="0.2">
      <c r="A29" s="13"/>
      <c r="B29" s="70"/>
      <c r="C29" s="68"/>
      <c r="D29" s="73"/>
      <c r="E29" s="12"/>
      <c r="F29" s="71"/>
      <c r="G29" s="12"/>
      <c r="H29" s="72"/>
      <c r="I29" s="15"/>
      <c r="J29" s="15"/>
      <c r="K29" s="15"/>
      <c r="L29" s="15"/>
      <c r="M29" s="76"/>
      <c r="N29" s="92"/>
      <c r="O29" s="59">
        <v>2530</v>
      </c>
      <c r="P29" s="60">
        <f>Table22457891011234567891011121314151617181920212223242526272832930313233343536373839404142434647484950[[#This Row],[PEMBULATAN]]*O29</f>
        <v>0</v>
      </c>
      <c r="Q29" s="124"/>
    </row>
    <row r="30" spans="1:17" ht="26.25" customHeight="1" x14ac:dyDescent="0.2">
      <c r="A30" s="13"/>
      <c r="B30" s="70"/>
      <c r="C30" s="68"/>
      <c r="D30" s="73"/>
      <c r="E30" s="12"/>
      <c r="F30" s="71"/>
      <c r="G30" s="12"/>
      <c r="H30" s="72"/>
      <c r="I30" s="15"/>
      <c r="J30" s="15"/>
      <c r="K30" s="15"/>
      <c r="L30" s="15"/>
      <c r="M30" s="76"/>
      <c r="N30" s="92"/>
      <c r="O30" s="59">
        <v>2530</v>
      </c>
      <c r="P30" s="60">
        <f>Table22457891011234567891011121314151617181920212223242526272832930313233343536373839404142434647484950[[#This Row],[PEMBULATAN]]*O30</f>
        <v>0</v>
      </c>
      <c r="Q30" s="124"/>
    </row>
    <row r="31" spans="1:17" ht="26.25" customHeight="1" x14ac:dyDescent="0.2">
      <c r="A31" s="13"/>
      <c r="B31" s="70"/>
      <c r="C31" s="68"/>
      <c r="D31" s="73"/>
      <c r="E31" s="12"/>
      <c r="F31" s="71"/>
      <c r="G31" s="12"/>
      <c r="H31" s="72"/>
      <c r="I31" s="15"/>
      <c r="J31" s="15"/>
      <c r="K31" s="15"/>
      <c r="L31" s="15"/>
      <c r="M31" s="76"/>
      <c r="N31" s="92"/>
      <c r="O31" s="59">
        <v>2530</v>
      </c>
      <c r="P31" s="60">
        <f>Table22457891011234567891011121314151617181920212223242526272832930313233343536373839404142434647484950[[#This Row],[PEMBULATAN]]*O31</f>
        <v>0</v>
      </c>
      <c r="Q31" s="124"/>
    </row>
    <row r="32" spans="1:17" ht="26.25" customHeight="1" x14ac:dyDescent="0.2">
      <c r="A32" s="13"/>
      <c r="B32" s="70"/>
      <c r="C32" s="68"/>
      <c r="D32" s="73"/>
      <c r="E32" s="12"/>
      <c r="F32" s="71"/>
      <c r="G32" s="12"/>
      <c r="H32" s="72"/>
      <c r="I32" s="15"/>
      <c r="J32" s="15"/>
      <c r="K32" s="15"/>
      <c r="L32" s="15"/>
      <c r="M32" s="76"/>
      <c r="N32" s="92"/>
      <c r="O32" s="59">
        <v>2530</v>
      </c>
      <c r="P32" s="60">
        <f>Table22457891011234567891011121314151617181920212223242526272832930313233343536373839404142434647484950[[#This Row],[PEMBULATAN]]*O32</f>
        <v>0</v>
      </c>
      <c r="Q32" s="124"/>
    </row>
    <row r="33" spans="1:17" ht="26.25" customHeight="1" x14ac:dyDescent="0.2">
      <c r="A33" s="13"/>
      <c r="B33" s="70"/>
      <c r="C33" s="68"/>
      <c r="D33" s="73"/>
      <c r="E33" s="12"/>
      <c r="F33" s="71"/>
      <c r="G33" s="12"/>
      <c r="H33" s="72"/>
      <c r="I33" s="15"/>
      <c r="J33" s="15"/>
      <c r="K33" s="15"/>
      <c r="L33" s="15"/>
      <c r="M33" s="76"/>
      <c r="N33" s="92"/>
      <c r="O33" s="59">
        <v>2530</v>
      </c>
      <c r="P33" s="60">
        <f>Table22457891011234567891011121314151617181920212223242526272832930313233343536373839404142434647484950[[#This Row],[PEMBULATAN]]*O33</f>
        <v>0</v>
      </c>
      <c r="Q33" s="124"/>
    </row>
    <row r="34" spans="1:17" ht="26.25" customHeight="1" x14ac:dyDescent="0.2">
      <c r="A34" s="13"/>
      <c r="B34" s="70"/>
      <c r="C34" s="68"/>
      <c r="D34" s="73"/>
      <c r="E34" s="12"/>
      <c r="F34" s="71"/>
      <c r="G34" s="12"/>
      <c r="H34" s="72"/>
      <c r="I34" s="15"/>
      <c r="J34" s="15"/>
      <c r="K34" s="15"/>
      <c r="L34" s="15"/>
      <c r="M34" s="76"/>
      <c r="N34" s="92"/>
      <c r="O34" s="59">
        <v>2530</v>
      </c>
      <c r="P34" s="60">
        <f>Table22457891011234567891011121314151617181920212223242526272832930313233343536373839404142434647484950[[#This Row],[PEMBULATAN]]*O34</f>
        <v>0</v>
      </c>
      <c r="Q34" s="124"/>
    </row>
    <row r="35" spans="1:17" ht="26.25" customHeight="1" x14ac:dyDescent="0.2">
      <c r="A35" s="13"/>
      <c r="B35" s="70"/>
      <c r="C35" s="68"/>
      <c r="D35" s="73"/>
      <c r="E35" s="12"/>
      <c r="F35" s="71"/>
      <c r="G35" s="12"/>
      <c r="H35" s="72"/>
      <c r="I35" s="15"/>
      <c r="J35" s="15"/>
      <c r="K35" s="15"/>
      <c r="L35" s="15"/>
      <c r="M35" s="76"/>
      <c r="N35" s="92"/>
      <c r="O35" s="59">
        <v>2530</v>
      </c>
      <c r="P35" s="60">
        <f>Table22457891011234567891011121314151617181920212223242526272832930313233343536373839404142434647484950[[#This Row],[PEMBULATAN]]*O35</f>
        <v>0</v>
      </c>
      <c r="Q35" s="124"/>
    </row>
    <row r="36" spans="1:17" ht="26.25" customHeight="1" x14ac:dyDescent="0.2">
      <c r="A36" s="13"/>
      <c r="B36" s="70"/>
      <c r="C36" s="68"/>
      <c r="D36" s="73"/>
      <c r="E36" s="12"/>
      <c r="F36" s="71"/>
      <c r="G36" s="12"/>
      <c r="H36" s="72"/>
      <c r="I36" s="15"/>
      <c r="J36" s="15"/>
      <c r="K36" s="15"/>
      <c r="L36" s="15"/>
      <c r="M36" s="76"/>
      <c r="N36" s="92"/>
      <c r="O36" s="59">
        <v>2530</v>
      </c>
      <c r="P36" s="60">
        <f>Table22457891011234567891011121314151617181920212223242526272832930313233343536373839404142434647484950[[#This Row],[PEMBULATAN]]*O36</f>
        <v>0</v>
      </c>
      <c r="Q36" s="124"/>
    </row>
    <row r="37" spans="1:17" ht="26.25" customHeight="1" x14ac:dyDescent="0.2">
      <c r="A37" s="13"/>
      <c r="B37" s="70"/>
      <c r="C37" s="68"/>
      <c r="D37" s="73"/>
      <c r="E37" s="12"/>
      <c r="F37" s="71"/>
      <c r="G37" s="12"/>
      <c r="H37" s="72"/>
      <c r="I37" s="15"/>
      <c r="J37" s="15"/>
      <c r="K37" s="15"/>
      <c r="L37" s="15"/>
      <c r="M37" s="76"/>
      <c r="N37" s="92"/>
      <c r="O37" s="59">
        <v>2530</v>
      </c>
      <c r="P37" s="60">
        <f>Table22457891011234567891011121314151617181920212223242526272832930313233343536373839404142434647484950[[#This Row],[PEMBULATAN]]*O37</f>
        <v>0</v>
      </c>
      <c r="Q37" s="124"/>
    </row>
    <row r="38" spans="1:17" ht="26.25" customHeight="1" x14ac:dyDescent="0.2">
      <c r="A38" s="13"/>
      <c r="B38" s="70"/>
      <c r="C38" s="68"/>
      <c r="D38" s="73"/>
      <c r="E38" s="12"/>
      <c r="F38" s="71"/>
      <c r="G38" s="12"/>
      <c r="H38" s="72"/>
      <c r="I38" s="15"/>
      <c r="J38" s="15"/>
      <c r="K38" s="15"/>
      <c r="L38" s="15"/>
      <c r="M38" s="76"/>
      <c r="N38" s="92"/>
      <c r="O38" s="59">
        <v>2530</v>
      </c>
      <c r="P38" s="60">
        <f>Table22457891011234567891011121314151617181920212223242526272832930313233343536373839404142434647484950[[#This Row],[PEMBULATAN]]*O38</f>
        <v>0</v>
      </c>
      <c r="Q38" s="124"/>
    </row>
    <row r="39" spans="1:17" ht="26.25" customHeight="1" x14ac:dyDescent="0.2">
      <c r="A39" s="13"/>
      <c r="B39" s="70"/>
      <c r="C39" s="68"/>
      <c r="D39" s="73"/>
      <c r="E39" s="12"/>
      <c r="F39" s="71"/>
      <c r="G39" s="12"/>
      <c r="H39" s="72"/>
      <c r="I39" s="15"/>
      <c r="J39" s="15"/>
      <c r="K39" s="15"/>
      <c r="L39" s="15"/>
      <c r="M39" s="76"/>
      <c r="N39" s="92"/>
      <c r="O39" s="59">
        <v>2530</v>
      </c>
      <c r="P39" s="60">
        <f>Table22457891011234567891011121314151617181920212223242526272832930313233343536373839404142434647484950[[#This Row],[PEMBULATAN]]*O39</f>
        <v>0</v>
      </c>
      <c r="Q39" s="124"/>
    </row>
    <row r="40" spans="1:17" ht="26.25" customHeight="1" x14ac:dyDescent="0.2">
      <c r="A40" s="13"/>
      <c r="B40" s="70"/>
      <c r="C40" s="68"/>
      <c r="D40" s="73"/>
      <c r="E40" s="12"/>
      <c r="F40" s="71"/>
      <c r="G40" s="12"/>
      <c r="H40" s="72"/>
      <c r="I40" s="15"/>
      <c r="J40" s="15"/>
      <c r="K40" s="15"/>
      <c r="L40" s="15"/>
      <c r="M40" s="76"/>
      <c r="N40" s="92"/>
      <c r="O40" s="59">
        <v>2530</v>
      </c>
      <c r="P40" s="60">
        <f>Table22457891011234567891011121314151617181920212223242526272832930313233343536373839404142434647484950[[#This Row],[PEMBULATAN]]*O40</f>
        <v>0</v>
      </c>
      <c r="Q40" s="124"/>
    </row>
    <row r="41" spans="1:17" ht="26.25" customHeight="1" x14ac:dyDescent="0.2">
      <c r="A41" s="13"/>
      <c r="B41" s="70"/>
      <c r="C41" s="68"/>
      <c r="D41" s="73"/>
      <c r="E41" s="12"/>
      <c r="F41" s="71"/>
      <c r="G41" s="12"/>
      <c r="H41" s="72"/>
      <c r="I41" s="15"/>
      <c r="J41" s="15"/>
      <c r="K41" s="15"/>
      <c r="L41" s="15"/>
      <c r="M41" s="76"/>
      <c r="N41" s="92"/>
      <c r="O41" s="59">
        <v>2530</v>
      </c>
      <c r="P41" s="60">
        <f>Table22457891011234567891011121314151617181920212223242526272832930313233343536373839404142434647484950[[#This Row],[PEMBULATAN]]*O41</f>
        <v>0</v>
      </c>
      <c r="Q41" s="124"/>
    </row>
    <row r="42" spans="1:17" ht="26.25" customHeight="1" x14ac:dyDescent="0.2">
      <c r="A42" s="13"/>
      <c r="B42" s="70"/>
      <c r="C42" s="68"/>
      <c r="D42" s="73"/>
      <c r="E42" s="12"/>
      <c r="F42" s="71"/>
      <c r="G42" s="12"/>
      <c r="H42" s="72"/>
      <c r="I42" s="15"/>
      <c r="J42" s="15"/>
      <c r="K42" s="15"/>
      <c r="L42" s="15"/>
      <c r="M42" s="76"/>
      <c r="N42" s="92"/>
      <c r="O42" s="59">
        <v>2530</v>
      </c>
      <c r="P42" s="60">
        <f>Table22457891011234567891011121314151617181920212223242526272832930313233343536373839404142434647484950[[#This Row],[PEMBULATAN]]*O42</f>
        <v>0</v>
      </c>
      <c r="Q42" s="124"/>
    </row>
    <row r="43" spans="1:17" ht="26.25" customHeight="1" x14ac:dyDescent="0.2">
      <c r="A43" s="13"/>
      <c r="B43" s="70"/>
      <c r="C43" s="68"/>
      <c r="D43" s="73"/>
      <c r="E43" s="12"/>
      <c r="F43" s="71"/>
      <c r="G43" s="12"/>
      <c r="H43" s="72"/>
      <c r="I43" s="15"/>
      <c r="J43" s="15"/>
      <c r="K43" s="15"/>
      <c r="L43" s="15"/>
      <c r="M43" s="76"/>
      <c r="N43" s="92"/>
      <c r="O43" s="59">
        <v>2530</v>
      </c>
      <c r="P43" s="60">
        <f>Table22457891011234567891011121314151617181920212223242526272832930313233343536373839404142434647484950[[#This Row],[PEMBULATAN]]*O43</f>
        <v>0</v>
      </c>
      <c r="Q43" s="124"/>
    </row>
    <row r="44" spans="1:17" ht="26.25" customHeight="1" x14ac:dyDescent="0.2">
      <c r="A44" s="13"/>
      <c r="B44" s="70"/>
      <c r="C44" s="68"/>
      <c r="D44" s="73"/>
      <c r="E44" s="12"/>
      <c r="F44" s="71"/>
      <c r="G44" s="12"/>
      <c r="H44" s="72"/>
      <c r="I44" s="15"/>
      <c r="J44" s="15"/>
      <c r="K44" s="15"/>
      <c r="L44" s="15"/>
      <c r="M44" s="76"/>
      <c r="N44" s="92"/>
      <c r="O44" s="59">
        <v>2530</v>
      </c>
      <c r="P44" s="60">
        <f>Table22457891011234567891011121314151617181920212223242526272832930313233343536373839404142434647484950[[#This Row],[PEMBULATAN]]*O44</f>
        <v>0</v>
      </c>
      <c r="Q44" s="124"/>
    </row>
    <row r="45" spans="1:17" ht="26.25" customHeight="1" x14ac:dyDescent="0.2">
      <c r="A45" s="13"/>
      <c r="B45" s="70"/>
      <c r="C45" s="68"/>
      <c r="D45" s="73"/>
      <c r="E45" s="12"/>
      <c r="F45" s="71"/>
      <c r="G45" s="12"/>
      <c r="H45" s="72"/>
      <c r="I45" s="15"/>
      <c r="J45" s="15"/>
      <c r="K45" s="15"/>
      <c r="L45" s="15"/>
      <c r="M45" s="76"/>
      <c r="N45" s="92"/>
      <c r="O45" s="59">
        <v>2530</v>
      </c>
      <c r="P45" s="60">
        <f>Table22457891011234567891011121314151617181920212223242526272832930313233343536373839404142434647484950[[#This Row],[PEMBULATAN]]*O45</f>
        <v>0</v>
      </c>
      <c r="Q45" s="124"/>
    </row>
    <row r="46" spans="1:17" ht="26.25" customHeight="1" x14ac:dyDescent="0.2">
      <c r="A46" s="13"/>
      <c r="B46" s="70"/>
      <c r="C46" s="68"/>
      <c r="D46" s="73"/>
      <c r="E46" s="12"/>
      <c r="F46" s="71"/>
      <c r="G46" s="12"/>
      <c r="H46" s="72"/>
      <c r="I46" s="15"/>
      <c r="J46" s="15"/>
      <c r="K46" s="15"/>
      <c r="L46" s="15"/>
      <c r="M46" s="76"/>
      <c r="N46" s="92"/>
      <c r="O46" s="59">
        <v>2530</v>
      </c>
      <c r="P46" s="60">
        <f>Table22457891011234567891011121314151617181920212223242526272832930313233343536373839404142434647484950[[#This Row],[PEMBULATAN]]*O46</f>
        <v>0</v>
      </c>
      <c r="Q46" s="124"/>
    </row>
    <row r="47" spans="1:17" ht="26.25" customHeight="1" x14ac:dyDescent="0.2">
      <c r="A47" s="13"/>
      <c r="B47" s="70"/>
      <c r="C47" s="68"/>
      <c r="D47" s="73"/>
      <c r="E47" s="12"/>
      <c r="F47" s="71"/>
      <c r="G47" s="12"/>
      <c r="H47" s="72"/>
      <c r="I47" s="15"/>
      <c r="J47" s="15"/>
      <c r="K47" s="15"/>
      <c r="L47" s="15"/>
      <c r="M47" s="76"/>
      <c r="N47" s="92"/>
      <c r="O47" s="59">
        <v>2530</v>
      </c>
      <c r="P47" s="60">
        <f>Table22457891011234567891011121314151617181920212223242526272832930313233343536373839404142434647484950[[#This Row],[PEMBULATAN]]*O47</f>
        <v>0</v>
      </c>
      <c r="Q47" s="124"/>
    </row>
    <row r="48" spans="1:17" ht="26.25" customHeight="1" x14ac:dyDescent="0.2">
      <c r="A48" s="13"/>
      <c r="B48" s="70"/>
      <c r="C48" s="68"/>
      <c r="D48" s="73"/>
      <c r="E48" s="12"/>
      <c r="F48" s="71"/>
      <c r="G48" s="12"/>
      <c r="H48" s="72"/>
      <c r="I48" s="15"/>
      <c r="J48" s="15"/>
      <c r="K48" s="15"/>
      <c r="L48" s="15"/>
      <c r="M48" s="76"/>
      <c r="N48" s="92"/>
      <c r="O48" s="59">
        <v>2530</v>
      </c>
      <c r="P48" s="60">
        <f>Table22457891011234567891011121314151617181920212223242526272832930313233343536373839404142434647484950[[#This Row],[PEMBULATAN]]*O48</f>
        <v>0</v>
      </c>
      <c r="Q48" s="124"/>
    </row>
    <row r="49" spans="1:17" ht="26.25" customHeight="1" x14ac:dyDescent="0.2">
      <c r="A49" s="13"/>
      <c r="B49" s="70"/>
      <c r="C49" s="68"/>
      <c r="D49" s="73"/>
      <c r="E49" s="12"/>
      <c r="F49" s="71"/>
      <c r="G49" s="12"/>
      <c r="H49" s="72"/>
      <c r="I49" s="15"/>
      <c r="J49" s="15"/>
      <c r="K49" s="15"/>
      <c r="L49" s="15"/>
      <c r="M49" s="76"/>
      <c r="N49" s="92"/>
      <c r="O49" s="59">
        <v>2530</v>
      </c>
      <c r="P49" s="60">
        <f>Table22457891011234567891011121314151617181920212223242526272832930313233343536373839404142434647484950[[#This Row],[PEMBULATAN]]*O49</f>
        <v>0</v>
      </c>
      <c r="Q49" s="124"/>
    </row>
    <row r="50" spans="1:17" ht="26.25" customHeight="1" x14ac:dyDescent="0.2">
      <c r="A50" s="13"/>
      <c r="B50" s="70"/>
      <c r="C50" s="68"/>
      <c r="D50" s="73"/>
      <c r="E50" s="12"/>
      <c r="F50" s="71"/>
      <c r="G50" s="12"/>
      <c r="H50" s="72"/>
      <c r="I50" s="15"/>
      <c r="J50" s="15"/>
      <c r="K50" s="15"/>
      <c r="L50" s="15"/>
      <c r="M50" s="76"/>
      <c r="N50" s="92"/>
      <c r="O50" s="59">
        <v>2530</v>
      </c>
      <c r="P50" s="60">
        <f>Table22457891011234567891011121314151617181920212223242526272832930313233343536373839404142434647484950[[#This Row],[PEMBULATAN]]*O50</f>
        <v>0</v>
      </c>
      <c r="Q50" s="124"/>
    </row>
    <row r="51" spans="1:17" ht="26.25" customHeight="1" x14ac:dyDescent="0.2">
      <c r="A51" s="13"/>
      <c r="B51" s="70"/>
      <c r="C51" s="68"/>
      <c r="D51" s="73"/>
      <c r="E51" s="12"/>
      <c r="F51" s="71"/>
      <c r="G51" s="12"/>
      <c r="H51" s="72"/>
      <c r="I51" s="15"/>
      <c r="J51" s="15"/>
      <c r="K51" s="15"/>
      <c r="L51" s="15"/>
      <c r="M51" s="76"/>
      <c r="N51" s="92"/>
      <c r="O51" s="59">
        <v>2530</v>
      </c>
      <c r="P51" s="60">
        <f>Table22457891011234567891011121314151617181920212223242526272832930313233343536373839404142434647484950[[#This Row],[PEMBULATAN]]*O51</f>
        <v>0</v>
      </c>
      <c r="Q51" s="124"/>
    </row>
    <row r="52" spans="1:17" ht="26.25" customHeight="1" x14ac:dyDescent="0.2">
      <c r="A52" s="13"/>
      <c r="B52" s="70"/>
      <c r="C52" s="68"/>
      <c r="D52" s="73"/>
      <c r="E52" s="12"/>
      <c r="F52" s="71"/>
      <c r="G52" s="12"/>
      <c r="H52" s="72"/>
      <c r="I52" s="15"/>
      <c r="J52" s="15"/>
      <c r="K52" s="15"/>
      <c r="L52" s="15"/>
      <c r="M52" s="76"/>
      <c r="N52" s="92"/>
      <c r="O52" s="59">
        <v>2530</v>
      </c>
      <c r="P52" s="60">
        <f>Table22457891011234567891011121314151617181920212223242526272832930313233343536373839404142434647484950[[#This Row],[PEMBULATAN]]*O52</f>
        <v>0</v>
      </c>
      <c r="Q52" s="124"/>
    </row>
    <row r="53" spans="1:17" ht="26.25" customHeight="1" x14ac:dyDescent="0.2">
      <c r="A53" s="13"/>
      <c r="B53" s="70"/>
      <c r="C53" s="68"/>
      <c r="D53" s="73"/>
      <c r="E53" s="12"/>
      <c r="F53" s="71"/>
      <c r="G53" s="12"/>
      <c r="H53" s="72"/>
      <c r="I53" s="15"/>
      <c r="J53" s="15"/>
      <c r="K53" s="15"/>
      <c r="L53" s="15"/>
      <c r="M53" s="76"/>
      <c r="N53" s="92"/>
      <c r="O53" s="59">
        <v>2530</v>
      </c>
      <c r="P53" s="60">
        <f>Table22457891011234567891011121314151617181920212223242526272832930313233343536373839404142434647484950[[#This Row],[PEMBULATAN]]*O53</f>
        <v>0</v>
      </c>
      <c r="Q53" s="124"/>
    </row>
    <row r="54" spans="1:17" ht="26.25" customHeight="1" x14ac:dyDescent="0.2">
      <c r="A54" s="13"/>
      <c r="B54" s="70"/>
      <c r="C54" s="68"/>
      <c r="D54" s="73"/>
      <c r="E54" s="12"/>
      <c r="F54" s="71"/>
      <c r="G54" s="12"/>
      <c r="H54" s="72"/>
      <c r="I54" s="15"/>
      <c r="J54" s="15"/>
      <c r="K54" s="15"/>
      <c r="L54" s="15"/>
      <c r="M54" s="76"/>
      <c r="N54" s="92"/>
      <c r="O54" s="59">
        <v>2530</v>
      </c>
      <c r="P54" s="60">
        <f>Table22457891011234567891011121314151617181920212223242526272832930313233343536373839404142434647484950[[#This Row],[PEMBULATAN]]*O54</f>
        <v>0</v>
      </c>
      <c r="Q54" s="124"/>
    </row>
    <row r="55" spans="1:17" ht="26.25" customHeight="1" x14ac:dyDescent="0.2">
      <c r="A55" s="13"/>
      <c r="B55" s="70"/>
      <c r="C55" s="68"/>
      <c r="D55" s="73"/>
      <c r="E55" s="12"/>
      <c r="F55" s="71"/>
      <c r="G55" s="12"/>
      <c r="H55" s="72"/>
      <c r="I55" s="15"/>
      <c r="J55" s="15"/>
      <c r="K55" s="15"/>
      <c r="L55" s="15"/>
      <c r="M55" s="76"/>
      <c r="N55" s="92"/>
      <c r="O55" s="59">
        <v>2530</v>
      </c>
      <c r="P55" s="60">
        <f>Table22457891011234567891011121314151617181920212223242526272832930313233343536373839404142434647484950[[#This Row],[PEMBULATAN]]*O55</f>
        <v>0</v>
      </c>
      <c r="Q55" s="124"/>
    </row>
    <row r="56" spans="1:17" ht="26.25" customHeight="1" x14ac:dyDescent="0.2">
      <c r="A56" s="13"/>
      <c r="B56" s="70"/>
      <c r="C56" s="68"/>
      <c r="D56" s="73"/>
      <c r="E56" s="12"/>
      <c r="F56" s="71"/>
      <c r="G56" s="12"/>
      <c r="H56" s="72"/>
      <c r="I56" s="15"/>
      <c r="J56" s="15"/>
      <c r="K56" s="15"/>
      <c r="L56" s="15"/>
      <c r="M56" s="76"/>
      <c r="N56" s="92"/>
      <c r="O56" s="59">
        <v>2530</v>
      </c>
      <c r="P56" s="60">
        <f>Table22457891011234567891011121314151617181920212223242526272832930313233343536373839404142434647484950[[#This Row],[PEMBULATAN]]*O56</f>
        <v>0</v>
      </c>
      <c r="Q56" s="124"/>
    </row>
    <row r="57" spans="1:17" ht="26.25" customHeight="1" x14ac:dyDescent="0.2">
      <c r="A57" s="13"/>
      <c r="B57" s="70"/>
      <c r="C57" s="68"/>
      <c r="D57" s="73"/>
      <c r="E57" s="12"/>
      <c r="F57" s="71"/>
      <c r="G57" s="12"/>
      <c r="H57" s="72"/>
      <c r="I57" s="15"/>
      <c r="J57" s="15"/>
      <c r="K57" s="15"/>
      <c r="L57" s="15"/>
      <c r="M57" s="76"/>
      <c r="N57" s="92"/>
      <c r="O57" s="59">
        <v>2530</v>
      </c>
      <c r="P57" s="60">
        <f>Table22457891011234567891011121314151617181920212223242526272832930313233343536373839404142434647484950[[#This Row],[PEMBULATAN]]*O57</f>
        <v>0</v>
      </c>
      <c r="Q57" s="124"/>
    </row>
    <row r="58" spans="1:17" ht="26.25" customHeight="1" x14ac:dyDescent="0.2">
      <c r="A58" s="13"/>
      <c r="B58" s="70"/>
      <c r="C58" s="68"/>
      <c r="D58" s="73"/>
      <c r="E58" s="12"/>
      <c r="F58" s="71"/>
      <c r="G58" s="12"/>
      <c r="H58" s="72"/>
      <c r="I58" s="15"/>
      <c r="J58" s="15"/>
      <c r="K58" s="15"/>
      <c r="L58" s="15"/>
      <c r="M58" s="76"/>
      <c r="N58" s="92"/>
      <c r="O58" s="59">
        <v>2530</v>
      </c>
      <c r="P58" s="60">
        <f>Table22457891011234567891011121314151617181920212223242526272832930313233343536373839404142434647484950[[#This Row],[PEMBULATAN]]*O58</f>
        <v>0</v>
      </c>
      <c r="Q58" s="124"/>
    </row>
    <row r="59" spans="1:17" ht="26.25" customHeight="1" x14ac:dyDescent="0.2">
      <c r="A59" s="13"/>
      <c r="B59" s="70"/>
      <c r="C59" s="68"/>
      <c r="D59" s="73"/>
      <c r="E59" s="12"/>
      <c r="F59" s="71"/>
      <c r="G59" s="12"/>
      <c r="H59" s="72"/>
      <c r="I59" s="15"/>
      <c r="J59" s="15"/>
      <c r="K59" s="15"/>
      <c r="L59" s="15"/>
      <c r="M59" s="76"/>
      <c r="N59" s="92"/>
      <c r="O59" s="59">
        <v>2530</v>
      </c>
      <c r="P59" s="60">
        <f>Table22457891011234567891011121314151617181920212223242526272832930313233343536373839404142434647484950[[#This Row],[PEMBULATAN]]*O59</f>
        <v>0</v>
      </c>
      <c r="Q59" s="124"/>
    </row>
    <row r="60" spans="1:17" ht="26.25" customHeight="1" x14ac:dyDescent="0.2">
      <c r="A60" s="13"/>
      <c r="B60" s="70"/>
      <c r="C60" s="68"/>
      <c r="D60" s="73"/>
      <c r="E60" s="12"/>
      <c r="F60" s="71"/>
      <c r="G60" s="12"/>
      <c r="H60" s="72"/>
      <c r="I60" s="15"/>
      <c r="J60" s="15"/>
      <c r="K60" s="15"/>
      <c r="L60" s="15"/>
      <c r="M60" s="76"/>
      <c r="N60" s="92"/>
      <c r="O60" s="59">
        <v>2530</v>
      </c>
      <c r="P60" s="60">
        <f>Table22457891011234567891011121314151617181920212223242526272832930313233343536373839404142434647484950[[#This Row],[PEMBULATAN]]*O60</f>
        <v>0</v>
      </c>
      <c r="Q60" s="124"/>
    </row>
    <row r="61" spans="1:17" ht="26.25" customHeight="1" x14ac:dyDescent="0.2">
      <c r="A61" s="13"/>
      <c r="B61" s="70"/>
      <c r="C61" s="68"/>
      <c r="D61" s="73"/>
      <c r="E61" s="12"/>
      <c r="F61" s="71"/>
      <c r="G61" s="12"/>
      <c r="H61" s="72"/>
      <c r="I61" s="15"/>
      <c r="J61" s="15"/>
      <c r="K61" s="15"/>
      <c r="L61" s="15"/>
      <c r="M61" s="76"/>
      <c r="N61" s="92"/>
      <c r="O61" s="59">
        <v>2530</v>
      </c>
      <c r="P61" s="60">
        <f>Table22457891011234567891011121314151617181920212223242526272832930313233343536373839404142434647484950[[#This Row],[PEMBULATAN]]*O61</f>
        <v>0</v>
      </c>
      <c r="Q61" s="124"/>
    </row>
    <row r="62" spans="1:17" ht="26.25" customHeight="1" x14ac:dyDescent="0.2">
      <c r="A62" s="13"/>
      <c r="B62" s="70"/>
      <c r="C62" s="68"/>
      <c r="D62" s="73"/>
      <c r="E62" s="12"/>
      <c r="F62" s="71"/>
      <c r="G62" s="12"/>
      <c r="H62" s="72"/>
      <c r="I62" s="15"/>
      <c r="J62" s="15"/>
      <c r="K62" s="15"/>
      <c r="L62" s="15"/>
      <c r="M62" s="76"/>
      <c r="N62" s="92"/>
      <c r="O62" s="59">
        <v>2530</v>
      </c>
      <c r="P62" s="60">
        <f>Table22457891011234567891011121314151617181920212223242526272832930313233343536373839404142434647484950[[#This Row],[PEMBULATAN]]*O62</f>
        <v>0</v>
      </c>
      <c r="Q62" s="124"/>
    </row>
    <row r="63" spans="1:17" ht="26.25" customHeight="1" x14ac:dyDescent="0.2">
      <c r="A63" s="13"/>
      <c r="B63" s="70"/>
      <c r="C63" s="68"/>
      <c r="D63" s="73"/>
      <c r="E63" s="12"/>
      <c r="F63" s="71"/>
      <c r="G63" s="12"/>
      <c r="H63" s="72"/>
      <c r="I63" s="15"/>
      <c r="J63" s="15"/>
      <c r="K63" s="15"/>
      <c r="L63" s="15"/>
      <c r="M63" s="76"/>
      <c r="N63" s="92"/>
      <c r="O63" s="59">
        <v>2530</v>
      </c>
      <c r="P63" s="60">
        <f>Table22457891011234567891011121314151617181920212223242526272832930313233343536373839404142434647484950[[#This Row],[PEMBULATAN]]*O63</f>
        <v>0</v>
      </c>
      <c r="Q63" s="124"/>
    </row>
    <row r="64" spans="1:17" ht="26.25" customHeight="1" x14ac:dyDescent="0.2">
      <c r="A64" s="13"/>
      <c r="B64" s="70"/>
      <c r="C64" s="68"/>
      <c r="D64" s="73"/>
      <c r="E64" s="12"/>
      <c r="F64" s="71"/>
      <c r="G64" s="12"/>
      <c r="H64" s="72"/>
      <c r="I64" s="15"/>
      <c r="J64" s="15"/>
      <c r="K64" s="15"/>
      <c r="L64" s="15"/>
      <c r="M64" s="76"/>
      <c r="N64" s="92"/>
      <c r="O64" s="59">
        <v>2530</v>
      </c>
      <c r="P64" s="60">
        <f>Table22457891011234567891011121314151617181920212223242526272832930313233343536373839404142434647484950[[#This Row],[PEMBULATAN]]*O64</f>
        <v>0</v>
      </c>
      <c r="Q64" s="124"/>
    </row>
    <row r="65" spans="1:17" ht="26.25" customHeight="1" x14ac:dyDescent="0.2">
      <c r="A65" s="13"/>
      <c r="B65" s="70"/>
      <c r="C65" s="68"/>
      <c r="D65" s="73"/>
      <c r="E65" s="12"/>
      <c r="F65" s="71"/>
      <c r="G65" s="12"/>
      <c r="H65" s="72"/>
      <c r="I65" s="15"/>
      <c r="J65" s="15"/>
      <c r="K65" s="15"/>
      <c r="L65" s="15"/>
      <c r="M65" s="76"/>
      <c r="N65" s="92"/>
      <c r="O65" s="59">
        <v>2530</v>
      </c>
      <c r="P65" s="60">
        <f>Table22457891011234567891011121314151617181920212223242526272832930313233343536373839404142434647484950[[#This Row],[PEMBULATAN]]*O65</f>
        <v>0</v>
      </c>
      <c r="Q65" s="124"/>
    </row>
    <row r="66" spans="1:17" ht="26.25" customHeight="1" x14ac:dyDescent="0.2">
      <c r="A66" s="13"/>
      <c r="B66" s="70"/>
      <c r="C66" s="68"/>
      <c r="D66" s="73"/>
      <c r="E66" s="12"/>
      <c r="F66" s="71"/>
      <c r="G66" s="12"/>
      <c r="H66" s="72"/>
      <c r="I66" s="15"/>
      <c r="J66" s="15"/>
      <c r="K66" s="15"/>
      <c r="L66" s="15"/>
      <c r="M66" s="76"/>
      <c r="N66" s="92"/>
      <c r="O66" s="59">
        <v>2530</v>
      </c>
      <c r="P66" s="60">
        <f>Table22457891011234567891011121314151617181920212223242526272832930313233343536373839404142434647484950[[#This Row],[PEMBULATAN]]*O66</f>
        <v>0</v>
      </c>
      <c r="Q66" s="124"/>
    </row>
    <row r="67" spans="1:17" ht="26.25" customHeight="1" x14ac:dyDescent="0.2">
      <c r="A67" s="13"/>
      <c r="B67" s="70"/>
      <c r="C67" s="68"/>
      <c r="D67" s="73"/>
      <c r="E67" s="12"/>
      <c r="F67" s="71"/>
      <c r="G67" s="12"/>
      <c r="H67" s="72"/>
      <c r="I67" s="15"/>
      <c r="J67" s="15"/>
      <c r="K67" s="15"/>
      <c r="L67" s="15"/>
      <c r="M67" s="76"/>
      <c r="N67" s="92"/>
      <c r="O67" s="59">
        <v>2530</v>
      </c>
      <c r="P67" s="60">
        <f>Table22457891011234567891011121314151617181920212223242526272832930313233343536373839404142434647484950[[#This Row],[PEMBULATAN]]*O67</f>
        <v>0</v>
      </c>
      <c r="Q67" s="124"/>
    </row>
    <row r="68" spans="1:17" ht="26.25" customHeight="1" x14ac:dyDescent="0.2">
      <c r="A68" s="13"/>
      <c r="B68" s="70"/>
      <c r="C68" s="68"/>
      <c r="D68" s="73"/>
      <c r="E68" s="12"/>
      <c r="F68" s="71"/>
      <c r="G68" s="12"/>
      <c r="H68" s="72"/>
      <c r="I68" s="15"/>
      <c r="J68" s="15"/>
      <c r="K68" s="15"/>
      <c r="L68" s="15"/>
      <c r="M68" s="76"/>
      <c r="N68" s="92"/>
      <c r="O68" s="59">
        <v>2530</v>
      </c>
      <c r="P68" s="60">
        <f>Table22457891011234567891011121314151617181920212223242526272832930313233343536373839404142434647484950[[#This Row],[PEMBULATAN]]*O68</f>
        <v>0</v>
      </c>
      <c r="Q68" s="124"/>
    </row>
    <row r="69" spans="1:17" ht="26.25" customHeight="1" x14ac:dyDescent="0.2">
      <c r="A69" s="13"/>
      <c r="B69" s="70"/>
      <c r="C69" s="68"/>
      <c r="D69" s="73"/>
      <c r="E69" s="12"/>
      <c r="F69" s="71"/>
      <c r="G69" s="12"/>
      <c r="H69" s="72"/>
      <c r="I69" s="15"/>
      <c r="J69" s="15"/>
      <c r="K69" s="15"/>
      <c r="L69" s="15"/>
      <c r="M69" s="76"/>
      <c r="N69" s="92"/>
      <c r="O69" s="59">
        <v>2530</v>
      </c>
      <c r="P69" s="60">
        <f>Table22457891011234567891011121314151617181920212223242526272832930313233343536373839404142434647484950[[#This Row],[PEMBULATAN]]*O69</f>
        <v>0</v>
      </c>
      <c r="Q69" s="124"/>
    </row>
    <row r="70" spans="1:17" ht="26.25" customHeight="1" x14ac:dyDescent="0.2">
      <c r="A70" s="13"/>
      <c r="B70" s="70"/>
      <c r="C70" s="68"/>
      <c r="D70" s="73"/>
      <c r="E70" s="12"/>
      <c r="F70" s="71"/>
      <c r="G70" s="12"/>
      <c r="H70" s="72"/>
      <c r="I70" s="15"/>
      <c r="J70" s="15"/>
      <c r="K70" s="15"/>
      <c r="L70" s="15"/>
      <c r="M70" s="76"/>
      <c r="N70" s="92"/>
      <c r="O70" s="59">
        <v>2530</v>
      </c>
      <c r="P70" s="60">
        <f>Table22457891011234567891011121314151617181920212223242526272832930313233343536373839404142434647484950[[#This Row],[PEMBULATAN]]*O70</f>
        <v>0</v>
      </c>
      <c r="Q70" s="124"/>
    </row>
    <row r="71" spans="1:17" ht="26.25" customHeight="1" x14ac:dyDescent="0.2">
      <c r="A71" s="13"/>
      <c r="B71" s="70"/>
      <c r="C71" s="68"/>
      <c r="D71" s="73"/>
      <c r="E71" s="12"/>
      <c r="F71" s="71"/>
      <c r="G71" s="12"/>
      <c r="H71" s="72"/>
      <c r="I71" s="15"/>
      <c r="J71" s="15"/>
      <c r="K71" s="15"/>
      <c r="L71" s="15"/>
      <c r="M71" s="76"/>
      <c r="N71" s="92"/>
      <c r="O71" s="59">
        <v>2530</v>
      </c>
      <c r="P71" s="60">
        <f>Table22457891011234567891011121314151617181920212223242526272832930313233343536373839404142434647484950[[#This Row],[PEMBULATAN]]*O71</f>
        <v>0</v>
      </c>
      <c r="Q71" s="124"/>
    </row>
    <row r="72" spans="1:17" ht="26.25" customHeight="1" x14ac:dyDescent="0.2">
      <c r="A72" s="13"/>
      <c r="B72" s="70"/>
      <c r="C72" s="68"/>
      <c r="D72" s="73"/>
      <c r="E72" s="12"/>
      <c r="F72" s="71"/>
      <c r="G72" s="12"/>
      <c r="H72" s="72"/>
      <c r="I72" s="15"/>
      <c r="J72" s="15"/>
      <c r="K72" s="15"/>
      <c r="L72" s="15"/>
      <c r="M72" s="76"/>
      <c r="N72" s="92"/>
      <c r="O72" s="59">
        <v>2530</v>
      </c>
      <c r="P72" s="60">
        <f>Table22457891011234567891011121314151617181920212223242526272832930313233343536373839404142434647484950[[#This Row],[PEMBULATAN]]*O72</f>
        <v>0</v>
      </c>
      <c r="Q72" s="124"/>
    </row>
    <row r="73" spans="1:17" ht="26.25" customHeight="1" x14ac:dyDescent="0.2">
      <c r="A73" s="13"/>
      <c r="B73" s="70"/>
      <c r="C73" s="68"/>
      <c r="D73" s="73"/>
      <c r="E73" s="12"/>
      <c r="F73" s="71"/>
      <c r="G73" s="12"/>
      <c r="H73" s="72"/>
      <c r="I73" s="15"/>
      <c r="J73" s="15"/>
      <c r="K73" s="15"/>
      <c r="L73" s="15"/>
      <c r="M73" s="76"/>
      <c r="N73" s="92"/>
      <c r="O73" s="59">
        <v>2530</v>
      </c>
      <c r="P73" s="60">
        <f>Table22457891011234567891011121314151617181920212223242526272832930313233343536373839404142434647484950[[#This Row],[PEMBULATAN]]*O73</f>
        <v>0</v>
      </c>
      <c r="Q73" s="124"/>
    </row>
    <row r="74" spans="1:17" ht="26.25" customHeight="1" x14ac:dyDescent="0.2">
      <c r="A74" s="13"/>
      <c r="B74" s="70"/>
      <c r="C74" s="68"/>
      <c r="D74" s="73"/>
      <c r="E74" s="12"/>
      <c r="F74" s="71"/>
      <c r="G74" s="12"/>
      <c r="H74" s="72"/>
      <c r="I74" s="15"/>
      <c r="J74" s="15"/>
      <c r="K74" s="15"/>
      <c r="L74" s="15"/>
      <c r="M74" s="76"/>
      <c r="N74" s="92"/>
      <c r="O74" s="59">
        <v>2530</v>
      </c>
      <c r="P74" s="60">
        <f>Table22457891011234567891011121314151617181920212223242526272832930313233343536373839404142434647484950[[#This Row],[PEMBULATAN]]*O74</f>
        <v>0</v>
      </c>
      <c r="Q74" s="124"/>
    </row>
    <row r="75" spans="1:17" ht="26.25" customHeight="1" x14ac:dyDescent="0.2">
      <c r="A75" s="13"/>
      <c r="B75" s="70"/>
      <c r="C75" s="68"/>
      <c r="D75" s="73"/>
      <c r="E75" s="12"/>
      <c r="F75" s="71"/>
      <c r="G75" s="12"/>
      <c r="H75" s="72"/>
      <c r="I75" s="15"/>
      <c r="J75" s="15"/>
      <c r="K75" s="15"/>
      <c r="L75" s="15"/>
      <c r="M75" s="76"/>
      <c r="N75" s="92"/>
      <c r="O75" s="59">
        <v>2530</v>
      </c>
      <c r="P75" s="60">
        <f>Table22457891011234567891011121314151617181920212223242526272832930313233343536373839404142434647484950[[#This Row],[PEMBULATAN]]*O75</f>
        <v>0</v>
      </c>
      <c r="Q75" s="124"/>
    </row>
    <row r="76" spans="1:17" ht="26.25" customHeight="1" x14ac:dyDescent="0.2">
      <c r="A76" s="13"/>
      <c r="B76" s="70"/>
      <c r="C76" s="68"/>
      <c r="D76" s="73"/>
      <c r="E76" s="12"/>
      <c r="F76" s="71"/>
      <c r="G76" s="12"/>
      <c r="H76" s="72"/>
      <c r="I76" s="15"/>
      <c r="J76" s="15"/>
      <c r="K76" s="15"/>
      <c r="L76" s="15"/>
      <c r="M76" s="76"/>
      <c r="N76" s="92"/>
      <c r="O76" s="59">
        <v>2530</v>
      </c>
      <c r="P76" s="60">
        <f>Table22457891011234567891011121314151617181920212223242526272832930313233343536373839404142434647484950[[#This Row],[PEMBULATAN]]*O76</f>
        <v>0</v>
      </c>
      <c r="Q76" s="124"/>
    </row>
    <row r="77" spans="1:17" ht="26.25" customHeight="1" x14ac:dyDescent="0.2">
      <c r="A77" s="13"/>
      <c r="B77" s="70"/>
      <c r="C77" s="68"/>
      <c r="D77" s="73"/>
      <c r="E77" s="12"/>
      <c r="F77" s="71"/>
      <c r="G77" s="12"/>
      <c r="H77" s="72"/>
      <c r="I77" s="15"/>
      <c r="J77" s="15"/>
      <c r="K77" s="15"/>
      <c r="L77" s="15"/>
      <c r="M77" s="76"/>
      <c r="N77" s="92"/>
      <c r="O77" s="59">
        <v>2530</v>
      </c>
      <c r="P77" s="60">
        <f>Table22457891011234567891011121314151617181920212223242526272832930313233343536373839404142434647484950[[#This Row],[PEMBULATAN]]*O77</f>
        <v>0</v>
      </c>
      <c r="Q77" s="124"/>
    </row>
    <row r="78" spans="1:17" ht="26.25" customHeight="1" x14ac:dyDescent="0.2">
      <c r="A78" s="13"/>
      <c r="B78" s="70"/>
      <c r="C78" s="68"/>
      <c r="D78" s="73"/>
      <c r="E78" s="12"/>
      <c r="F78" s="71"/>
      <c r="G78" s="12"/>
      <c r="H78" s="72"/>
      <c r="I78" s="15"/>
      <c r="J78" s="15"/>
      <c r="K78" s="15"/>
      <c r="L78" s="15"/>
      <c r="M78" s="76"/>
      <c r="N78" s="92"/>
      <c r="O78" s="59">
        <v>2530</v>
      </c>
      <c r="P78" s="60">
        <f>Table22457891011234567891011121314151617181920212223242526272832930313233343536373839404142434647484950[[#This Row],[PEMBULATAN]]*O78</f>
        <v>0</v>
      </c>
      <c r="Q78" s="124"/>
    </row>
    <row r="79" spans="1:17" ht="26.25" customHeight="1" x14ac:dyDescent="0.2">
      <c r="A79" s="13"/>
      <c r="B79" s="70"/>
      <c r="C79" s="68"/>
      <c r="D79" s="73"/>
      <c r="E79" s="12"/>
      <c r="F79" s="71"/>
      <c r="G79" s="12"/>
      <c r="H79" s="72"/>
      <c r="I79" s="15"/>
      <c r="J79" s="15"/>
      <c r="K79" s="15"/>
      <c r="L79" s="15"/>
      <c r="M79" s="76"/>
      <c r="N79" s="92"/>
      <c r="O79" s="59">
        <v>2530</v>
      </c>
      <c r="P79" s="60">
        <f>Table22457891011234567891011121314151617181920212223242526272832930313233343536373839404142434647484950[[#This Row],[PEMBULATAN]]*O79</f>
        <v>0</v>
      </c>
      <c r="Q79" s="124"/>
    </row>
    <row r="80" spans="1:17" ht="26.25" customHeight="1" x14ac:dyDescent="0.2">
      <c r="A80" s="13"/>
      <c r="B80" s="70"/>
      <c r="C80" s="68"/>
      <c r="D80" s="73"/>
      <c r="E80" s="12"/>
      <c r="F80" s="71"/>
      <c r="G80" s="12"/>
      <c r="H80" s="72"/>
      <c r="I80" s="15"/>
      <c r="J80" s="15"/>
      <c r="K80" s="15"/>
      <c r="L80" s="15"/>
      <c r="M80" s="76"/>
      <c r="N80" s="92"/>
      <c r="O80" s="59">
        <v>2530</v>
      </c>
      <c r="P80" s="60">
        <f>Table22457891011234567891011121314151617181920212223242526272832930313233343536373839404142434647484950[[#This Row],[PEMBULATAN]]*O80</f>
        <v>0</v>
      </c>
      <c r="Q80" s="124"/>
    </row>
    <row r="81" spans="1:17" ht="26.25" customHeight="1" x14ac:dyDescent="0.2">
      <c r="A81" s="13"/>
      <c r="B81" s="70"/>
      <c r="C81" s="68"/>
      <c r="D81" s="73"/>
      <c r="E81" s="12"/>
      <c r="F81" s="71"/>
      <c r="G81" s="12"/>
      <c r="H81" s="72"/>
      <c r="I81" s="15"/>
      <c r="J81" s="15"/>
      <c r="K81" s="15"/>
      <c r="L81" s="15"/>
      <c r="M81" s="76"/>
      <c r="N81" s="92"/>
      <c r="O81" s="59">
        <v>2530</v>
      </c>
      <c r="P81" s="60">
        <f>Table22457891011234567891011121314151617181920212223242526272832930313233343536373839404142434647484950[[#This Row],[PEMBULATAN]]*O81</f>
        <v>0</v>
      </c>
      <c r="Q81" s="124"/>
    </row>
    <row r="82" spans="1:17" ht="26.25" customHeight="1" x14ac:dyDescent="0.2">
      <c r="A82" s="13"/>
      <c r="B82" s="70"/>
      <c r="C82" s="68"/>
      <c r="D82" s="73"/>
      <c r="E82" s="12"/>
      <c r="F82" s="71"/>
      <c r="G82" s="12"/>
      <c r="H82" s="72"/>
      <c r="I82" s="15"/>
      <c r="J82" s="15"/>
      <c r="K82" s="15"/>
      <c r="L82" s="15"/>
      <c r="M82" s="76"/>
      <c r="N82" s="92"/>
      <c r="O82" s="59">
        <v>2530</v>
      </c>
      <c r="P82" s="60">
        <f>Table22457891011234567891011121314151617181920212223242526272832930313233343536373839404142434647484950[[#This Row],[PEMBULATAN]]*O82</f>
        <v>0</v>
      </c>
      <c r="Q82" s="124"/>
    </row>
    <row r="83" spans="1:17" ht="26.25" customHeight="1" x14ac:dyDescent="0.2">
      <c r="A83" s="13"/>
      <c r="B83" s="70"/>
      <c r="C83" s="68"/>
      <c r="D83" s="73"/>
      <c r="E83" s="12"/>
      <c r="F83" s="71"/>
      <c r="G83" s="12"/>
      <c r="H83" s="72"/>
      <c r="I83" s="15"/>
      <c r="J83" s="15"/>
      <c r="K83" s="15"/>
      <c r="L83" s="15"/>
      <c r="M83" s="76"/>
      <c r="N83" s="92"/>
      <c r="O83" s="59">
        <v>2530</v>
      </c>
      <c r="P83" s="60">
        <f>Table22457891011234567891011121314151617181920212223242526272832930313233343536373839404142434647484950[[#This Row],[PEMBULATAN]]*O83</f>
        <v>0</v>
      </c>
      <c r="Q83" s="124"/>
    </row>
    <row r="84" spans="1:17" ht="26.25" customHeight="1" x14ac:dyDescent="0.2">
      <c r="A84" s="13"/>
      <c r="B84" s="70"/>
      <c r="C84" s="68"/>
      <c r="D84" s="73"/>
      <c r="E84" s="12"/>
      <c r="F84" s="71"/>
      <c r="G84" s="12"/>
      <c r="H84" s="72"/>
      <c r="I84" s="15"/>
      <c r="J84" s="15"/>
      <c r="K84" s="15"/>
      <c r="L84" s="15"/>
      <c r="M84" s="76"/>
      <c r="N84" s="92"/>
      <c r="O84" s="59">
        <v>2530</v>
      </c>
      <c r="P84" s="60">
        <f>Table22457891011234567891011121314151617181920212223242526272832930313233343536373839404142434647484950[[#This Row],[PEMBULATAN]]*O84</f>
        <v>0</v>
      </c>
      <c r="Q84" s="124"/>
    </row>
    <row r="85" spans="1:17" ht="26.25" customHeight="1" x14ac:dyDescent="0.2">
      <c r="A85" s="13"/>
      <c r="B85" s="70"/>
      <c r="C85" s="68"/>
      <c r="D85" s="73"/>
      <c r="E85" s="12"/>
      <c r="F85" s="71"/>
      <c r="G85" s="12"/>
      <c r="H85" s="72"/>
      <c r="I85" s="15"/>
      <c r="J85" s="15"/>
      <c r="K85" s="15"/>
      <c r="L85" s="15"/>
      <c r="M85" s="76"/>
      <c r="N85" s="92"/>
      <c r="O85" s="59">
        <v>2530</v>
      </c>
      <c r="P85" s="60">
        <f>Table22457891011234567891011121314151617181920212223242526272832930313233343536373839404142434647484950[[#This Row],[PEMBULATAN]]*O85</f>
        <v>0</v>
      </c>
      <c r="Q85" s="124"/>
    </row>
    <row r="86" spans="1:17" ht="26.25" customHeight="1" x14ac:dyDescent="0.2">
      <c r="A86" s="13"/>
      <c r="B86" s="70"/>
      <c r="C86" s="68"/>
      <c r="D86" s="73"/>
      <c r="E86" s="12"/>
      <c r="F86" s="71"/>
      <c r="G86" s="12"/>
      <c r="H86" s="72"/>
      <c r="I86" s="15"/>
      <c r="J86" s="15"/>
      <c r="K86" s="15"/>
      <c r="L86" s="15"/>
      <c r="M86" s="76"/>
      <c r="N86" s="92"/>
      <c r="O86" s="59">
        <v>2530</v>
      </c>
      <c r="P86" s="60">
        <f>Table22457891011234567891011121314151617181920212223242526272832930313233343536373839404142434647484950[[#This Row],[PEMBULATAN]]*O86</f>
        <v>0</v>
      </c>
      <c r="Q86" s="124"/>
    </row>
    <row r="87" spans="1:17" ht="26.25" customHeight="1" x14ac:dyDescent="0.2">
      <c r="A87" s="13"/>
      <c r="B87" s="70"/>
      <c r="C87" s="68"/>
      <c r="D87" s="73"/>
      <c r="E87" s="12"/>
      <c r="F87" s="71"/>
      <c r="G87" s="12"/>
      <c r="H87" s="72"/>
      <c r="I87" s="15"/>
      <c r="J87" s="15"/>
      <c r="K87" s="15"/>
      <c r="L87" s="15"/>
      <c r="M87" s="76"/>
      <c r="N87" s="92"/>
      <c r="O87" s="59">
        <v>2530</v>
      </c>
      <c r="P87" s="60">
        <f>Table22457891011234567891011121314151617181920212223242526272832930313233343536373839404142434647484950[[#This Row],[PEMBULATAN]]*O87</f>
        <v>0</v>
      </c>
      <c r="Q87" s="124"/>
    </row>
    <row r="88" spans="1:17" ht="26.25" customHeight="1" x14ac:dyDescent="0.2">
      <c r="A88" s="13"/>
      <c r="B88" s="70"/>
      <c r="C88" s="68"/>
      <c r="D88" s="73"/>
      <c r="E88" s="12"/>
      <c r="F88" s="71"/>
      <c r="G88" s="12"/>
      <c r="H88" s="72"/>
      <c r="I88" s="15"/>
      <c r="J88" s="15"/>
      <c r="K88" s="15"/>
      <c r="L88" s="15"/>
      <c r="M88" s="76"/>
      <c r="N88" s="92"/>
      <c r="O88" s="59">
        <v>2530</v>
      </c>
      <c r="P88" s="60">
        <f>Table22457891011234567891011121314151617181920212223242526272832930313233343536373839404142434647484950[[#This Row],[PEMBULATAN]]*O88</f>
        <v>0</v>
      </c>
      <c r="Q88" s="124"/>
    </row>
    <row r="89" spans="1:17" ht="26.25" customHeight="1" x14ac:dyDescent="0.2">
      <c r="A89" s="13"/>
      <c r="B89" s="70"/>
      <c r="C89" s="68"/>
      <c r="D89" s="73"/>
      <c r="E89" s="12"/>
      <c r="F89" s="71"/>
      <c r="G89" s="12"/>
      <c r="H89" s="72"/>
      <c r="I89" s="15"/>
      <c r="J89" s="15"/>
      <c r="K89" s="15"/>
      <c r="L89" s="15"/>
      <c r="M89" s="76"/>
      <c r="N89" s="92"/>
      <c r="O89" s="59">
        <v>2530</v>
      </c>
      <c r="P89" s="60">
        <f>Table22457891011234567891011121314151617181920212223242526272832930313233343536373839404142434647484950[[#This Row],[PEMBULATAN]]*O89</f>
        <v>0</v>
      </c>
      <c r="Q89" s="124"/>
    </row>
    <row r="90" spans="1:17" ht="26.25" customHeight="1" x14ac:dyDescent="0.2">
      <c r="A90" s="13"/>
      <c r="B90" s="70"/>
      <c r="C90" s="68"/>
      <c r="D90" s="73"/>
      <c r="E90" s="12"/>
      <c r="F90" s="71"/>
      <c r="G90" s="12"/>
      <c r="H90" s="72"/>
      <c r="I90" s="15"/>
      <c r="J90" s="15"/>
      <c r="K90" s="15"/>
      <c r="L90" s="15"/>
      <c r="M90" s="76"/>
      <c r="N90" s="92"/>
      <c r="O90" s="59">
        <v>2530</v>
      </c>
      <c r="P90" s="60">
        <f>Table22457891011234567891011121314151617181920212223242526272832930313233343536373839404142434647484950[[#This Row],[PEMBULATAN]]*O90</f>
        <v>0</v>
      </c>
      <c r="Q90" s="124"/>
    </row>
    <row r="91" spans="1:17" ht="26.25" customHeight="1" x14ac:dyDescent="0.2">
      <c r="A91" s="13"/>
      <c r="B91" s="70"/>
      <c r="C91" s="68"/>
      <c r="D91" s="73"/>
      <c r="E91" s="12"/>
      <c r="F91" s="71"/>
      <c r="G91" s="12"/>
      <c r="H91" s="72"/>
      <c r="I91" s="15"/>
      <c r="J91" s="15"/>
      <c r="K91" s="15"/>
      <c r="L91" s="15"/>
      <c r="M91" s="76"/>
      <c r="N91" s="92"/>
      <c r="O91" s="59">
        <v>2530</v>
      </c>
      <c r="P91" s="60">
        <f>Table22457891011234567891011121314151617181920212223242526272832930313233343536373839404142434647484950[[#This Row],[PEMBULATAN]]*O91</f>
        <v>0</v>
      </c>
      <c r="Q91" s="124"/>
    </row>
    <row r="92" spans="1:17" ht="26.25" customHeight="1" x14ac:dyDescent="0.2">
      <c r="A92" s="13"/>
      <c r="B92" s="70"/>
      <c r="C92" s="68"/>
      <c r="D92" s="73"/>
      <c r="E92" s="12"/>
      <c r="F92" s="71"/>
      <c r="G92" s="12"/>
      <c r="H92" s="72"/>
      <c r="I92" s="15"/>
      <c r="J92" s="15"/>
      <c r="K92" s="15"/>
      <c r="L92" s="15"/>
      <c r="M92" s="76"/>
      <c r="N92" s="92"/>
      <c r="O92" s="59">
        <v>2530</v>
      </c>
      <c r="P92" s="60">
        <f>Table22457891011234567891011121314151617181920212223242526272832930313233343536373839404142434647484950[[#This Row],[PEMBULATAN]]*O92</f>
        <v>0</v>
      </c>
      <c r="Q92" s="124"/>
    </row>
    <row r="93" spans="1:17" ht="26.25" customHeight="1" x14ac:dyDescent="0.2">
      <c r="A93" s="13"/>
      <c r="B93" s="70"/>
      <c r="C93" s="68"/>
      <c r="D93" s="73"/>
      <c r="E93" s="12"/>
      <c r="F93" s="71"/>
      <c r="G93" s="12"/>
      <c r="H93" s="72"/>
      <c r="I93" s="15"/>
      <c r="J93" s="15"/>
      <c r="K93" s="15"/>
      <c r="L93" s="15"/>
      <c r="M93" s="76"/>
      <c r="N93" s="92"/>
      <c r="O93" s="59">
        <v>2530</v>
      </c>
      <c r="P93" s="60">
        <f>Table22457891011234567891011121314151617181920212223242526272832930313233343536373839404142434647484950[[#This Row],[PEMBULATAN]]*O93</f>
        <v>0</v>
      </c>
      <c r="Q93" s="124"/>
    </row>
    <row r="94" spans="1:17" ht="26.25" customHeight="1" x14ac:dyDescent="0.2">
      <c r="A94" s="13"/>
      <c r="B94" s="70"/>
      <c r="C94" s="68"/>
      <c r="D94" s="73"/>
      <c r="E94" s="12"/>
      <c r="F94" s="71"/>
      <c r="G94" s="12"/>
      <c r="H94" s="72"/>
      <c r="I94" s="15"/>
      <c r="J94" s="15"/>
      <c r="K94" s="15"/>
      <c r="L94" s="15"/>
      <c r="M94" s="76"/>
      <c r="N94" s="92"/>
      <c r="O94" s="59">
        <v>2530</v>
      </c>
      <c r="P94" s="60">
        <f>Table22457891011234567891011121314151617181920212223242526272832930313233343536373839404142434647484950[[#This Row],[PEMBULATAN]]*O94</f>
        <v>0</v>
      </c>
      <c r="Q94" s="124"/>
    </row>
    <row r="95" spans="1:17" ht="26.25" customHeight="1" x14ac:dyDescent="0.2">
      <c r="A95" s="13"/>
      <c r="B95" s="70"/>
      <c r="C95" s="68"/>
      <c r="D95" s="73"/>
      <c r="E95" s="12"/>
      <c r="F95" s="71"/>
      <c r="G95" s="12"/>
      <c r="H95" s="72"/>
      <c r="I95" s="15"/>
      <c r="J95" s="15"/>
      <c r="K95" s="15"/>
      <c r="L95" s="15"/>
      <c r="M95" s="76"/>
      <c r="N95" s="92"/>
      <c r="O95" s="59">
        <v>2530</v>
      </c>
      <c r="P95" s="60">
        <f>Table22457891011234567891011121314151617181920212223242526272832930313233343536373839404142434647484950[[#This Row],[PEMBULATAN]]*O95</f>
        <v>0</v>
      </c>
      <c r="Q95" s="124"/>
    </row>
    <row r="96" spans="1:17" ht="26.25" customHeight="1" x14ac:dyDescent="0.2">
      <c r="A96" s="13"/>
      <c r="B96" s="70"/>
      <c r="C96" s="68"/>
      <c r="D96" s="73"/>
      <c r="E96" s="12"/>
      <c r="F96" s="71"/>
      <c r="G96" s="12"/>
      <c r="H96" s="72"/>
      <c r="I96" s="15"/>
      <c r="J96" s="15"/>
      <c r="K96" s="15"/>
      <c r="L96" s="15"/>
      <c r="M96" s="76"/>
      <c r="N96" s="92"/>
      <c r="O96" s="59">
        <v>2530</v>
      </c>
      <c r="P96" s="60">
        <f>Table22457891011234567891011121314151617181920212223242526272832930313233343536373839404142434647484950[[#This Row],[PEMBULATAN]]*O96</f>
        <v>0</v>
      </c>
      <c r="Q96" s="124"/>
    </row>
    <row r="97" spans="1:17" ht="26.25" customHeight="1" x14ac:dyDescent="0.2">
      <c r="A97" s="13"/>
      <c r="B97" s="70"/>
      <c r="C97" s="68"/>
      <c r="D97" s="73"/>
      <c r="E97" s="12"/>
      <c r="F97" s="71"/>
      <c r="G97" s="12"/>
      <c r="H97" s="72"/>
      <c r="I97" s="15"/>
      <c r="J97" s="15"/>
      <c r="K97" s="15"/>
      <c r="L97" s="15"/>
      <c r="M97" s="76"/>
      <c r="N97" s="92"/>
      <c r="O97" s="59">
        <v>2530</v>
      </c>
      <c r="P97" s="60">
        <f>Table22457891011234567891011121314151617181920212223242526272832930313233343536373839404142434647484950[[#This Row],[PEMBULATAN]]*O97</f>
        <v>0</v>
      </c>
      <c r="Q97" s="124"/>
    </row>
    <row r="98" spans="1:17" ht="26.25" customHeight="1" x14ac:dyDescent="0.2">
      <c r="A98" s="13"/>
      <c r="B98" s="70"/>
      <c r="C98" s="68"/>
      <c r="D98" s="73"/>
      <c r="E98" s="12"/>
      <c r="F98" s="71"/>
      <c r="G98" s="12"/>
      <c r="H98" s="72"/>
      <c r="I98" s="15"/>
      <c r="J98" s="15"/>
      <c r="K98" s="15"/>
      <c r="L98" s="15"/>
      <c r="M98" s="76"/>
      <c r="N98" s="92"/>
      <c r="O98" s="59">
        <v>2530</v>
      </c>
      <c r="P98" s="60">
        <f>Table22457891011234567891011121314151617181920212223242526272832930313233343536373839404142434647484950[[#This Row],[PEMBULATAN]]*O98</f>
        <v>0</v>
      </c>
      <c r="Q98" s="124"/>
    </row>
    <row r="99" spans="1:17" ht="26.25" customHeight="1" x14ac:dyDescent="0.2">
      <c r="A99" s="13"/>
      <c r="B99" s="70"/>
      <c r="C99" s="68"/>
      <c r="D99" s="73"/>
      <c r="E99" s="12"/>
      <c r="F99" s="71"/>
      <c r="G99" s="12"/>
      <c r="H99" s="72"/>
      <c r="I99" s="15"/>
      <c r="J99" s="15"/>
      <c r="K99" s="15"/>
      <c r="L99" s="15"/>
      <c r="M99" s="76"/>
      <c r="N99" s="92"/>
      <c r="O99" s="59">
        <v>2530</v>
      </c>
      <c r="P99" s="60">
        <f>Table22457891011234567891011121314151617181920212223242526272832930313233343536373839404142434647484950[[#This Row],[PEMBULATAN]]*O99</f>
        <v>0</v>
      </c>
      <c r="Q99" s="124"/>
    </row>
    <row r="100" spans="1:17" ht="26.25" customHeight="1" x14ac:dyDescent="0.2">
      <c r="A100" s="13"/>
      <c r="B100" s="70"/>
      <c r="C100" s="68"/>
      <c r="D100" s="73"/>
      <c r="E100" s="12"/>
      <c r="F100" s="71"/>
      <c r="G100" s="12"/>
      <c r="H100" s="72"/>
      <c r="I100" s="15"/>
      <c r="J100" s="15"/>
      <c r="K100" s="15"/>
      <c r="L100" s="15"/>
      <c r="M100" s="76"/>
      <c r="N100" s="92"/>
      <c r="O100" s="59">
        <v>2530</v>
      </c>
      <c r="P100" s="60">
        <f>Table22457891011234567891011121314151617181920212223242526272832930313233343536373839404142434647484950[[#This Row],[PEMBULATAN]]*O100</f>
        <v>0</v>
      </c>
      <c r="Q100" s="124"/>
    </row>
    <row r="101" spans="1:17" ht="26.25" customHeight="1" x14ac:dyDescent="0.2">
      <c r="A101" s="13"/>
      <c r="B101" s="70"/>
      <c r="C101" s="68"/>
      <c r="D101" s="73"/>
      <c r="E101" s="12"/>
      <c r="F101" s="71"/>
      <c r="G101" s="12"/>
      <c r="H101" s="72"/>
      <c r="I101" s="15"/>
      <c r="J101" s="15"/>
      <c r="K101" s="15"/>
      <c r="L101" s="15"/>
      <c r="M101" s="76"/>
      <c r="N101" s="92"/>
      <c r="O101" s="59">
        <v>2530</v>
      </c>
      <c r="P101" s="60">
        <f>Table22457891011234567891011121314151617181920212223242526272832930313233343536373839404142434647484950[[#This Row],[PEMBULATAN]]*O101</f>
        <v>0</v>
      </c>
      <c r="Q101" s="124"/>
    </row>
    <row r="102" spans="1:17" ht="26.25" customHeight="1" x14ac:dyDescent="0.2">
      <c r="A102" s="13"/>
      <c r="B102" s="70"/>
      <c r="C102" s="68"/>
      <c r="D102" s="73"/>
      <c r="E102" s="12"/>
      <c r="F102" s="71"/>
      <c r="G102" s="12"/>
      <c r="H102" s="72"/>
      <c r="I102" s="15"/>
      <c r="J102" s="15"/>
      <c r="K102" s="15"/>
      <c r="L102" s="15"/>
      <c r="M102" s="76"/>
      <c r="N102" s="92"/>
      <c r="O102" s="59">
        <v>2530</v>
      </c>
      <c r="P102" s="60">
        <f>Table22457891011234567891011121314151617181920212223242526272832930313233343536373839404142434647484950[[#This Row],[PEMBULATAN]]*O102</f>
        <v>0</v>
      </c>
      <c r="Q102" s="124"/>
    </row>
    <row r="103" spans="1:17" ht="26.25" customHeight="1" x14ac:dyDescent="0.2">
      <c r="A103" s="13"/>
      <c r="B103" s="70"/>
      <c r="C103" s="68"/>
      <c r="D103" s="73"/>
      <c r="E103" s="12"/>
      <c r="F103" s="71"/>
      <c r="G103" s="12"/>
      <c r="H103" s="72"/>
      <c r="I103" s="15"/>
      <c r="J103" s="15"/>
      <c r="K103" s="15"/>
      <c r="L103" s="15"/>
      <c r="M103" s="76"/>
      <c r="N103" s="92"/>
      <c r="O103" s="59">
        <v>2530</v>
      </c>
      <c r="P103" s="60">
        <f>Table22457891011234567891011121314151617181920212223242526272832930313233343536373839404142434647484950[[#This Row],[PEMBULATAN]]*O103</f>
        <v>0</v>
      </c>
      <c r="Q103" s="124"/>
    </row>
    <row r="104" spans="1:17" ht="26.25" customHeight="1" x14ac:dyDescent="0.2">
      <c r="A104" s="13"/>
      <c r="B104" s="70"/>
      <c r="C104" s="68"/>
      <c r="D104" s="73"/>
      <c r="E104" s="12"/>
      <c r="F104" s="71"/>
      <c r="G104" s="12"/>
      <c r="H104" s="72"/>
      <c r="I104" s="15"/>
      <c r="J104" s="15"/>
      <c r="K104" s="15"/>
      <c r="L104" s="15"/>
      <c r="M104" s="76"/>
      <c r="N104" s="92"/>
      <c r="O104" s="59">
        <v>2530</v>
      </c>
      <c r="P104" s="60">
        <f>Table22457891011234567891011121314151617181920212223242526272832930313233343536373839404142434647484950[[#This Row],[PEMBULATAN]]*O104</f>
        <v>0</v>
      </c>
      <c r="Q104" s="124"/>
    </row>
    <row r="105" spans="1:17" ht="26.25" customHeight="1" x14ac:dyDescent="0.2">
      <c r="A105" s="13"/>
      <c r="B105" s="70"/>
      <c r="C105" s="68"/>
      <c r="D105" s="73"/>
      <c r="E105" s="12"/>
      <c r="F105" s="71"/>
      <c r="G105" s="12"/>
      <c r="H105" s="72"/>
      <c r="I105" s="15"/>
      <c r="J105" s="15"/>
      <c r="K105" s="15"/>
      <c r="L105" s="15"/>
      <c r="M105" s="76"/>
      <c r="N105" s="92"/>
      <c r="O105" s="59">
        <v>2530</v>
      </c>
      <c r="P105" s="60">
        <f>Table22457891011234567891011121314151617181920212223242526272832930313233343536373839404142434647484950[[#This Row],[PEMBULATAN]]*O105</f>
        <v>0</v>
      </c>
      <c r="Q105" s="124"/>
    </row>
    <row r="106" spans="1:17" ht="26.25" customHeight="1" x14ac:dyDescent="0.2">
      <c r="A106" s="13"/>
      <c r="B106" s="70"/>
      <c r="C106" s="68"/>
      <c r="D106" s="73"/>
      <c r="E106" s="12"/>
      <c r="F106" s="71"/>
      <c r="G106" s="12"/>
      <c r="H106" s="72"/>
      <c r="I106" s="15"/>
      <c r="J106" s="15"/>
      <c r="K106" s="15"/>
      <c r="L106" s="15"/>
      <c r="M106" s="76"/>
      <c r="N106" s="92"/>
      <c r="O106" s="59">
        <v>2530</v>
      </c>
      <c r="P106" s="60">
        <f>Table22457891011234567891011121314151617181920212223242526272832930313233343536373839404142434647484950[[#This Row],[PEMBULATAN]]*O106</f>
        <v>0</v>
      </c>
      <c r="Q106" s="124"/>
    </row>
    <row r="107" spans="1:17" ht="26.25" customHeight="1" x14ac:dyDescent="0.2">
      <c r="A107" s="13"/>
      <c r="B107" s="70"/>
      <c r="C107" s="68"/>
      <c r="D107" s="73"/>
      <c r="E107" s="12"/>
      <c r="F107" s="71"/>
      <c r="G107" s="12"/>
      <c r="H107" s="72"/>
      <c r="I107" s="15"/>
      <c r="J107" s="15"/>
      <c r="K107" s="15"/>
      <c r="L107" s="15"/>
      <c r="M107" s="76"/>
      <c r="N107" s="92"/>
      <c r="O107" s="59">
        <v>2530</v>
      </c>
      <c r="P107" s="60">
        <f>Table22457891011234567891011121314151617181920212223242526272832930313233343536373839404142434647484950[[#This Row],[PEMBULATAN]]*O107</f>
        <v>0</v>
      </c>
      <c r="Q107" s="124"/>
    </row>
    <row r="108" spans="1:17" ht="26.25" customHeight="1" x14ac:dyDescent="0.2">
      <c r="A108" s="13"/>
      <c r="B108" s="70"/>
      <c r="C108" s="68"/>
      <c r="D108" s="73"/>
      <c r="E108" s="12"/>
      <c r="F108" s="71"/>
      <c r="G108" s="12"/>
      <c r="H108" s="72"/>
      <c r="I108" s="15"/>
      <c r="J108" s="15"/>
      <c r="K108" s="15"/>
      <c r="L108" s="15"/>
      <c r="M108" s="76"/>
      <c r="N108" s="92"/>
      <c r="O108" s="59">
        <v>2530</v>
      </c>
      <c r="P108" s="60">
        <f>Table22457891011234567891011121314151617181920212223242526272832930313233343536373839404142434647484950[[#This Row],[PEMBULATAN]]*O108</f>
        <v>0</v>
      </c>
      <c r="Q108" s="124"/>
    </row>
    <row r="109" spans="1:17" ht="26.25" customHeight="1" x14ac:dyDescent="0.2">
      <c r="A109" s="13"/>
      <c r="B109" s="70"/>
      <c r="C109" s="68"/>
      <c r="D109" s="73"/>
      <c r="E109" s="12"/>
      <c r="F109" s="71"/>
      <c r="G109" s="12"/>
      <c r="H109" s="72"/>
      <c r="I109" s="15"/>
      <c r="J109" s="15"/>
      <c r="K109" s="15"/>
      <c r="L109" s="15"/>
      <c r="M109" s="76"/>
      <c r="N109" s="92"/>
      <c r="O109" s="59">
        <v>2530</v>
      </c>
      <c r="P109" s="60">
        <f>Table22457891011234567891011121314151617181920212223242526272832930313233343536373839404142434647484950[[#This Row],[PEMBULATAN]]*O109</f>
        <v>0</v>
      </c>
      <c r="Q109" s="124"/>
    </row>
    <row r="110" spans="1:17" ht="26.25" customHeight="1" x14ac:dyDescent="0.2">
      <c r="A110" s="13"/>
      <c r="B110" s="70"/>
      <c r="C110" s="68"/>
      <c r="D110" s="73"/>
      <c r="E110" s="12"/>
      <c r="F110" s="71"/>
      <c r="G110" s="12"/>
      <c r="H110" s="72"/>
      <c r="I110" s="15"/>
      <c r="J110" s="15"/>
      <c r="K110" s="15"/>
      <c r="L110" s="15"/>
      <c r="M110" s="76"/>
      <c r="N110" s="92"/>
      <c r="O110" s="59">
        <v>2530</v>
      </c>
      <c r="P110" s="60">
        <f>Table22457891011234567891011121314151617181920212223242526272832930313233343536373839404142434647484950[[#This Row],[PEMBULATAN]]*O110</f>
        <v>0</v>
      </c>
      <c r="Q110" s="124"/>
    </row>
    <row r="111" spans="1:17" ht="26.25" customHeight="1" x14ac:dyDescent="0.2">
      <c r="A111" s="13"/>
      <c r="B111" s="70"/>
      <c r="C111" s="68"/>
      <c r="D111" s="73"/>
      <c r="E111" s="12"/>
      <c r="F111" s="71"/>
      <c r="G111" s="12"/>
      <c r="H111" s="72"/>
      <c r="I111" s="15"/>
      <c r="J111" s="15"/>
      <c r="K111" s="15"/>
      <c r="L111" s="15"/>
      <c r="M111" s="76"/>
      <c r="N111" s="92"/>
      <c r="O111" s="59">
        <v>2530</v>
      </c>
      <c r="P111" s="60">
        <f>Table22457891011234567891011121314151617181920212223242526272832930313233343536373839404142434647484950[[#This Row],[PEMBULATAN]]*O111</f>
        <v>0</v>
      </c>
      <c r="Q111" s="124"/>
    </row>
    <row r="112" spans="1:17" ht="26.25" customHeight="1" x14ac:dyDescent="0.2">
      <c r="A112" s="13"/>
      <c r="B112" s="70"/>
      <c r="C112" s="68"/>
      <c r="D112" s="73"/>
      <c r="E112" s="12"/>
      <c r="F112" s="71"/>
      <c r="G112" s="12"/>
      <c r="H112" s="72"/>
      <c r="I112" s="15"/>
      <c r="J112" s="15"/>
      <c r="K112" s="15"/>
      <c r="L112" s="15"/>
      <c r="M112" s="76"/>
      <c r="N112" s="92"/>
      <c r="O112" s="59">
        <v>2530</v>
      </c>
      <c r="P112" s="60">
        <f>Table22457891011234567891011121314151617181920212223242526272832930313233343536373839404142434647484950[[#This Row],[PEMBULATAN]]*O112</f>
        <v>0</v>
      </c>
      <c r="Q112" s="124"/>
    </row>
    <row r="113" spans="1:17" ht="26.25" customHeight="1" x14ac:dyDescent="0.2">
      <c r="A113" s="13"/>
      <c r="B113" s="70"/>
      <c r="C113" s="68"/>
      <c r="D113" s="73"/>
      <c r="E113" s="12"/>
      <c r="F113" s="71"/>
      <c r="G113" s="12"/>
      <c r="H113" s="72"/>
      <c r="I113" s="15"/>
      <c r="J113" s="15"/>
      <c r="K113" s="15"/>
      <c r="L113" s="15"/>
      <c r="M113" s="76"/>
      <c r="N113" s="92"/>
      <c r="O113" s="59">
        <v>2530</v>
      </c>
      <c r="P113" s="60">
        <f>Table22457891011234567891011121314151617181920212223242526272832930313233343536373839404142434647484950[[#This Row],[PEMBULATAN]]*O113</f>
        <v>0</v>
      </c>
      <c r="Q113" s="124"/>
    </row>
    <row r="114" spans="1:17" ht="26.25" customHeight="1" x14ac:dyDescent="0.2">
      <c r="A114" s="13"/>
      <c r="B114" s="70"/>
      <c r="C114" s="68"/>
      <c r="D114" s="73"/>
      <c r="E114" s="12"/>
      <c r="F114" s="71"/>
      <c r="G114" s="12"/>
      <c r="H114" s="72"/>
      <c r="I114" s="15"/>
      <c r="J114" s="15"/>
      <c r="K114" s="15"/>
      <c r="L114" s="15"/>
      <c r="M114" s="76"/>
      <c r="N114" s="92"/>
      <c r="O114" s="59">
        <v>2530</v>
      </c>
      <c r="P114" s="60">
        <f>Table22457891011234567891011121314151617181920212223242526272832930313233343536373839404142434647484950[[#This Row],[PEMBULATAN]]*O114</f>
        <v>0</v>
      </c>
      <c r="Q114" s="124"/>
    </row>
    <row r="115" spans="1:17" ht="26.25" customHeight="1" x14ac:dyDescent="0.2">
      <c r="A115" s="13"/>
      <c r="B115" s="70"/>
      <c r="C115" s="68"/>
      <c r="D115" s="73"/>
      <c r="E115" s="12"/>
      <c r="F115" s="71"/>
      <c r="G115" s="12"/>
      <c r="H115" s="72"/>
      <c r="I115" s="15"/>
      <c r="J115" s="15"/>
      <c r="K115" s="15"/>
      <c r="L115" s="15"/>
      <c r="M115" s="76"/>
      <c r="N115" s="92"/>
      <c r="O115" s="59">
        <v>2530</v>
      </c>
      <c r="P115" s="60">
        <f>Table22457891011234567891011121314151617181920212223242526272832930313233343536373839404142434647484950[[#This Row],[PEMBULATAN]]*O115</f>
        <v>0</v>
      </c>
      <c r="Q115" s="124"/>
    </row>
    <row r="116" spans="1:17" ht="26.25" customHeight="1" x14ac:dyDescent="0.2">
      <c r="A116" s="13"/>
      <c r="B116" s="70"/>
      <c r="C116" s="68"/>
      <c r="D116" s="73"/>
      <c r="E116" s="12"/>
      <c r="F116" s="71"/>
      <c r="G116" s="12"/>
      <c r="H116" s="72"/>
      <c r="I116" s="15"/>
      <c r="J116" s="15"/>
      <c r="K116" s="15"/>
      <c r="L116" s="15"/>
      <c r="M116" s="76"/>
      <c r="N116" s="92"/>
      <c r="O116" s="59">
        <v>2530</v>
      </c>
      <c r="P116" s="60">
        <f>Table22457891011234567891011121314151617181920212223242526272832930313233343536373839404142434647484950[[#This Row],[PEMBULATAN]]*O116</f>
        <v>0</v>
      </c>
      <c r="Q116" s="124"/>
    </row>
    <row r="117" spans="1:17" ht="26.25" customHeight="1" x14ac:dyDescent="0.2">
      <c r="A117" s="13"/>
      <c r="B117" s="70"/>
      <c r="C117" s="68"/>
      <c r="D117" s="73"/>
      <c r="E117" s="12"/>
      <c r="F117" s="71"/>
      <c r="G117" s="12"/>
      <c r="H117" s="72"/>
      <c r="I117" s="15"/>
      <c r="J117" s="15"/>
      <c r="K117" s="15"/>
      <c r="L117" s="15"/>
      <c r="M117" s="76"/>
      <c r="N117" s="92"/>
      <c r="O117" s="59">
        <v>2530</v>
      </c>
      <c r="P117" s="60">
        <f>Table22457891011234567891011121314151617181920212223242526272832930313233343536373839404142434647484950[[#This Row],[PEMBULATAN]]*O117</f>
        <v>0</v>
      </c>
      <c r="Q117" s="124"/>
    </row>
    <row r="118" spans="1:17" ht="26.25" customHeight="1" x14ac:dyDescent="0.2">
      <c r="A118" s="13"/>
      <c r="B118" s="70"/>
      <c r="C118" s="68"/>
      <c r="D118" s="73"/>
      <c r="E118" s="12"/>
      <c r="F118" s="71"/>
      <c r="G118" s="12"/>
      <c r="H118" s="72"/>
      <c r="I118" s="15"/>
      <c r="J118" s="15"/>
      <c r="K118" s="15"/>
      <c r="L118" s="15"/>
      <c r="M118" s="76"/>
      <c r="N118" s="92"/>
      <c r="O118" s="59">
        <v>2530</v>
      </c>
      <c r="P118" s="60">
        <f>Table22457891011234567891011121314151617181920212223242526272832930313233343536373839404142434647484950[[#This Row],[PEMBULATAN]]*O118</f>
        <v>0</v>
      </c>
      <c r="Q118" s="124"/>
    </row>
    <row r="119" spans="1:17" ht="26.25" customHeight="1" x14ac:dyDescent="0.2">
      <c r="A119" s="13"/>
      <c r="B119" s="70"/>
      <c r="C119" s="68"/>
      <c r="D119" s="73"/>
      <c r="E119" s="12"/>
      <c r="F119" s="71"/>
      <c r="G119" s="12"/>
      <c r="H119" s="72"/>
      <c r="I119" s="15"/>
      <c r="J119" s="15"/>
      <c r="K119" s="15"/>
      <c r="L119" s="15"/>
      <c r="M119" s="76"/>
      <c r="N119" s="92"/>
      <c r="O119" s="59">
        <v>2530</v>
      </c>
      <c r="P119" s="60">
        <f>Table22457891011234567891011121314151617181920212223242526272832930313233343536373839404142434647484950[[#This Row],[PEMBULATAN]]*O119</f>
        <v>0</v>
      </c>
      <c r="Q119" s="124"/>
    </row>
    <row r="120" spans="1:17" ht="26.25" customHeight="1" x14ac:dyDescent="0.2">
      <c r="A120" s="13"/>
      <c r="B120" s="70"/>
      <c r="C120" s="68"/>
      <c r="D120" s="73"/>
      <c r="E120" s="12"/>
      <c r="F120" s="71"/>
      <c r="G120" s="12"/>
      <c r="H120" s="72"/>
      <c r="I120" s="15"/>
      <c r="J120" s="15"/>
      <c r="K120" s="15"/>
      <c r="L120" s="15"/>
      <c r="M120" s="76"/>
      <c r="N120" s="92"/>
      <c r="O120" s="59">
        <v>2530</v>
      </c>
      <c r="P120" s="60">
        <f>Table22457891011234567891011121314151617181920212223242526272832930313233343536373839404142434647484950[[#This Row],[PEMBULATAN]]*O120</f>
        <v>0</v>
      </c>
      <c r="Q120" s="124"/>
    </row>
    <row r="121" spans="1:17" ht="26.25" customHeight="1" x14ac:dyDescent="0.2">
      <c r="A121" s="13"/>
      <c r="B121" s="70"/>
      <c r="C121" s="68"/>
      <c r="D121" s="73"/>
      <c r="E121" s="12"/>
      <c r="F121" s="71"/>
      <c r="G121" s="12"/>
      <c r="H121" s="72"/>
      <c r="I121" s="15"/>
      <c r="J121" s="15"/>
      <c r="K121" s="15"/>
      <c r="L121" s="15"/>
      <c r="M121" s="76"/>
      <c r="N121" s="92"/>
      <c r="O121" s="59">
        <v>2530</v>
      </c>
      <c r="P121" s="60">
        <f>Table22457891011234567891011121314151617181920212223242526272832930313233343536373839404142434647484950[[#This Row],[PEMBULATAN]]*O121</f>
        <v>0</v>
      </c>
      <c r="Q121" s="124"/>
    </row>
    <row r="122" spans="1:17" ht="26.25" customHeight="1" x14ac:dyDescent="0.2">
      <c r="A122" s="13"/>
      <c r="B122" s="70"/>
      <c r="C122" s="68"/>
      <c r="D122" s="73"/>
      <c r="E122" s="12"/>
      <c r="F122" s="71"/>
      <c r="G122" s="12"/>
      <c r="H122" s="72"/>
      <c r="I122" s="15"/>
      <c r="J122" s="15"/>
      <c r="K122" s="15"/>
      <c r="L122" s="15"/>
      <c r="M122" s="76"/>
      <c r="N122" s="92"/>
      <c r="O122" s="59">
        <v>2530</v>
      </c>
      <c r="P122" s="60">
        <f>Table22457891011234567891011121314151617181920212223242526272832930313233343536373839404142434647484950[[#This Row],[PEMBULATAN]]*O122</f>
        <v>0</v>
      </c>
      <c r="Q122" s="124"/>
    </row>
    <row r="123" spans="1:17" ht="26.25" customHeight="1" x14ac:dyDescent="0.2">
      <c r="A123" s="13"/>
      <c r="B123" s="70"/>
      <c r="C123" s="68"/>
      <c r="D123" s="73"/>
      <c r="E123" s="12"/>
      <c r="F123" s="71"/>
      <c r="G123" s="12"/>
      <c r="H123" s="72"/>
      <c r="I123" s="15"/>
      <c r="J123" s="15"/>
      <c r="K123" s="15"/>
      <c r="L123" s="15"/>
      <c r="M123" s="76"/>
      <c r="N123" s="92"/>
      <c r="O123" s="59">
        <v>2530</v>
      </c>
      <c r="P123" s="60">
        <f>Table22457891011234567891011121314151617181920212223242526272832930313233343536373839404142434647484950[[#This Row],[PEMBULATAN]]*O123</f>
        <v>0</v>
      </c>
      <c r="Q123" s="124"/>
    </row>
    <row r="124" spans="1:17" ht="26.25" customHeight="1" x14ac:dyDescent="0.2">
      <c r="A124" s="13"/>
      <c r="B124" s="70"/>
      <c r="C124" s="68"/>
      <c r="D124" s="73"/>
      <c r="E124" s="12"/>
      <c r="F124" s="71"/>
      <c r="G124" s="12"/>
      <c r="H124" s="72"/>
      <c r="I124" s="15"/>
      <c r="J124" s="15"/>
      <c r="K124" s="15"/>
      <c r="L124" s="15"/>
      <c r="M124" s="76"/>
      <c r="N124" s="92"/>
      <c r="O124" s="59">
        <v>2530</v>
      </c>
      <c r="P124" s="60">
        <f>Table22457891011234567891011121314151617181920212223242526272832930313233343536373839404142434647484950[[#This Row],[PEMBULATAN]]*O124</f>
        <v>0</v>
      </c>
      <c r="Q124" s="124"/>
    </row>
    <row r="125" spans="1:17" ht="26.25" customHeight="1" x14ac:dyDescent="0.2">
      <c r="A125" s="13"/>
      <c r="B125" s="70"/>
      <c r="C125" s="68"/>
      <c r="D125" s="73"/>
      <c r="E125" s="12"/>
      <c r="F125" s="71"/>
      <c r="G125" s="12"/>
      <c r="H125" s="72"/>
      <c r="I125" s="15"/>
      <c r="J125" s="15"/>
      <c r="K125" s="15"/>
      <c r="L125" s="15"/>
      <c r="M125" s="76"/>
      <c r="N125" s="92"/>
      <c r="O125" s="59">
        <v>2530</v>
      </c>
      <c r="P125" s="60">
        <f>Table22457891011234567891011121314151617181920212223242526272832930313233343536373839404142434647484950[[#This Row],[PEMBULATAN]]*O125</f>
        <v>0</v>
      </c>
      <c r="Q125" s="124"/>
    </row>
    <row r="126" spans="1:17" ht="26.25" customHeight="1" x14ac:dyDescent="0.2">
      <c r="A126" s="13"/>
      <c r="B126" s="70"/>
      <c r="C126" s="68"/>
      <c r="D126" s="73"/>
      <c r="E126" s="12"/>
      <c r="F126" s="71"/>
      <c r="G126" s="12"/>
      <c r="H126" s="72"/>
      <c r="I126" s="15"/>
      <c r="J126" s="15"/>
      <c r="K126" s="15"/>
      <c r="L126" s="15"/>
      <c r="M126" s="76"/>
      <c r="N126" s="92"/>
      <c r="O126" s="59">
        <v>2530</v>
      </c>
      <c r="P126" s="60">
        <f>Table22457891011234567891011121314151617181920212223242526272832930313233343536373839404142434647484950[[#This Row],[PEMBULATAN]]*O126</f>
        <v>0</v>
      </c>
      <c r="Q126" s="124"/>
    </row>
    <row r="127" spans="1:17" ht="26.25" customHeight="1" x14ac:dyDescent="0.2">
      <c r="A127" s="13"/>
      <c r="B127" s="70"/>
      <c r="C127" s="68"/>
      <c r="D127" s="73"/>
      <c r="E127" s="12"/>
      <c r="F127" s="71"/>
      <c r="G127" s="12"/>
      <c r="H127" s="72"/>
      <c r="I127" s="15"/>
      <c r="J127" s="15"/>
      <c r="K127" s="15"/>
      <c r="L127" s="15"/>
      <c r="M127" s="76"/>
      <c r="N127" s="92"/>
      <c r="O127" s="59">
        <v>2530</v>
      </c>
      <c r="P127" s="60">
        <f>Table22457891011234567891011121314151617181920212223242526272832930313233343536373839404142434647484950[[#This Row],[PEMBULATAN]]*O127</f>
        <v>0</v>
      </c>
      <c r="Q127" s="124"/>
    </row>
    <row r="128" spans="1:17" ht="26.25" customHeight="1" x14ac:dyDescent="0.2">
      <c r="A128" s="13"/>
      <c r="B128" s="70"/>
      <c r="C128" s="68"/>
      <c r="D128" s="73"/>
      <c r="E128" s="12"/>
      <c r="F128" s="71"/>
      <c r="G128" s="12"/>
      <c r="H128" s="72"/>
      <c r="I128" s="15"/>
      <c r="J128" s="15"/>
      <c r="K128" s="15"/>
      <c r="L128" s="15"/>
      <c r="M128" s="76"/>
      <c r="N128" s="92"/>
      <c r="O128" s="59">
        <v>2530</v>
      </c>
      <c r="P128" s="60">
        <f>Table22457891011234567891011121314151617181920212223242526272832930313233343536373839404142434647484950[[#This Row],[PEMBULATAN]]*O128</f>
        <v>0</v>
      </c>
      <c r="Q128" s="124"/>
    </row>
    <row r="129" spans="1:17" ht="26.25" customHeight="1" x14ac:dyDescent="0.2">
      <c r="A129" s="13"/>
      <c r="B129" s="70"/>
      <c r="C129" s="68"/>
      <c r="D129" s="73"/>
      <c r="E129" s="12"/>
      <c r="F129" s="71"/>
      <c r="G129" s="12"/>
      <c r="H129" s="72"/>
      <c r="I129" s="15"/>
      <c r="J129" s="15"/>
      <c r="K129" s="15"/>
      <c r="L129" s="15"/>
      <c r="M129" s="76"/>
      <c r="N129" s="92"/>
      <c r="O129" s="59">
        <v>2530</v>
      </c>
      <c r="P129" s="60">
        <f>Table22457891011234567891011121314151617181920212223242526272832930313233343536373839404142434647484950[[#This Row],[PEMBULATAN]]*O129</f>
        <v>0</v>
      </c>
      <c r="Q129" s="124"/>
    </row>
    <row r="130" spans="1:17" ht="26.25" customHeight="1" x14ac:dyDescent="0.2">
      <c r="A130" s="13"/>
      <c r="B130" s="70"/>
      <c r="C130" s="68"/>
      <c r="D130" s="73"/>
      <c r="E130" s="12"/>
      <c r="F130" s="71"/>
      <c r="G130" s="12"/>
      <c r="H130" s="72"/>
      <c r="I130" s="15"/>
      <c r="J130" s="15"/>
      <c r="K130" s="15"/>
      <c r="L130" s="15"/>
      <c r="M130" s="76"/>
      <c r="N130" s="92"/>
      <c r="O130" s="59">
        <v>2530</v>
      </c>
      <c r="P130" s="60">
        <f>Table22457891011234567891011121314151617181920212223242526272832930313233343536373839404142434647484950[[#This Row],[PEMBULATAN]]*O130</f>
        <v>0</v>
      </c>
      <c r="Q130" s="124"/>
    </row>
    <row r="131" spans="1:17" ht="26.25" customHeight="1" x14ac:dyDescent="0.2">
      <c r="A131" s="13"/>
      <c r="B131" s="70"/>
      <c r="C131" s="68"/>
      <c r="D131" s="73"/>
      <c r="E131" s="12"/>
      <c r="F131" s="71"/>
      <c r="G131" s="12"/>
      <c r="H131" s="72"/>
      <c r="I131" s="15"/>
      <c r="J131" s="15"/>
      <c r="K131" s="15"/>
      <c r="L131" s="15"/>
      <c r="M131" s="76"/>
      <c r="N131" s="92"/>
      <c r="O131" s="59">
        <v>2530</v>
      </c>
      <c r="P131" s="60">
        <f>Table22457891011234567891011121314151617181920212223242526272832930313233343536373839404142434647484950[[#This Row],[PEMBULATAN]]*O131</f>
        <v>0</v>
      </c>
      <c r="Q131" s="124"/>
    </row>
    <row r="132" spans="1:17" ht="26.25" customHeight="1" x14ac:dyDescent="0.2">
      <c r="A132" s="13"/>
      <c r="B132" s="70"/>
      <c r="C132" s="68"/>
      <c r="D132" s="73"/>
      <c r="E132" s="12"/>
      <c r="F132" s="71"/>
      <c r="G132" s="12"/>
      <c r="H132" s="72"/>
      <c r="I132" s="15"/>
      <c r="J132" s="15"/>
      <c r="K132" s="15"/>
      <c r="L132" s="15"/>
      <c r="M132" s="76"/>
      <c r="N132" s="92"/>
      <c r="O132" s="59">
        <v>2530</v>
      </c>
      <c r="P132" s="60">
        <f>Table22457891011234567891011121314151617181920212223242526272832930313233343536373839404142434647484950[[#This Row],[PEMBULATAN]]*O132</f>
        <v>0</v>
      </c>
      <c r="Q132" s="124"/>
    </row>
    <row r="133" spans="1:17" ht="26.25" customHeight="1" x14ac:dyDescent="0.2">
      <c r="A133" s="13"/>
      <c r="B133" s="70"/>
      <c r="C133" s="68"/>
      <c r="D133" s="73"/>
      <c r="E133" s="12"/>
      <c r="F133" s="71"/>
      <c r="G133" s="12"/>
      <c r="H133" s="72"/>
      <c r="I133" s="15"/>
      <c r="J133" s="15"/>
      <c r="K133" s="15"/>
      <c r="L133" s="15"/>
      <c r="M133" s="76"/>
      <c r="N133" s="92"/>
      <c r="O133" s="59">
        <v>2530</v>
      </c>
      <c r="P133" s="60">
        <f>Table22457891011234567891011121314151617181920212223242526272832930313233343536373839404142434647484950[[#This Row],[PEMBULATAN]]*O133</f>
        <v>0</v>
      </c>
      <c r="Q133" s="124"/>
    </row>
    <row r="134" spans="1:17" ht="26.25" customHeight="1" x14ac:dyDescent="0.2">
      <c r="A134" s="13"/>
      <c r="B134" s="70"/>
      <c r="C134" s="68"/>
      <c r="D134" s="73"/>
      <c r="E134" s="12"/>
      <c r="F134" s="71"/>
      <c r="G134" s="12"/>
      <c r="H134" s="72"/>
      <c r="I134" s="15"/>
      <c r="J134" s="15"/>
      <c r="K134" s="15"/>
      <c r="L134" s="15"/>
      <c r="M134" s="76"/>
      <c r="N134" s="92"/>
      <c r="O134" s="59">
        <v>2530</v>
      </c>
      <c r="P134" s="60">
        <f>Table22457891011234567891011121314151617181920212223242526272832930313233343536373839404142434647484950[[#This Row],[PEMBULATAN]]*O134</f>
        <v>0</v>
      </c>
      <c r="Q134" s="124"/>
    </row>
    <row r="135" spans="1:17" ht="26.25" customHeight="1" x14ac:dyDescent="0.2">
      <c r="A135" s="13"/>
      <c r="B135" s="70"/>
      <c r="C135" s="68"/>
      <c r="D135" s="73"/>
      <c r="E135" s="12"/>
      <c r="F135" s="71"/>
      <c r="G135" s="12"/>
      <c r="H135" s="72"/>
      <c r="I135" s="15"/>
      <c r="J135" s="15"/>
      <c r="K135" s="15"/>
      <c r="L135" s="15"/>
      <c r="M135" s="76"/>
      <c r="N135" s="92"/>
      <c r="O135" s="59">
        <v>2530</v>
      </c>
      <c r="P135" s="60">
        <f>Table22457891011234567891011121314151617181920212223242526272832930313233343536373839404142434647484950[[#This Row],[PEMBULATAN]]*O135</f>
        <v>0</v>
      </c>
      <c r="Q135" s="124"/>
    </row>
    <row r="136" spans="1:17" ht="26.25" customHeight="1" x14ac:dyDescent="0.2">
      <c r="A136" s="13"/>
      <c r="B136" s="70"/>
      <c r="C136" s="68"/>
      <c r="D136" s="73"/>
      <c r="E136" s="12"/>
      <c r="F136" s="71"/>
      <c r="G136" s="12"/>
      <c r="H136" s="72"/>
      <c r="I136" s="15"/>
      <c r="J136" s="15"/>
      <c r="K136" s="15"/>
      <c r="L136" s="15"/>
      <c r="M136" s="76"/>
      <c r="N136" s="92"/>
      <c r="O136" s="59">
        <v>2530</v>
      </c>
      <c r="P136" s="60">
        <f>Table22457891011234567891011121314151617181920212223242526272832930313233343536373839404142434647484950[[#This Row],[PEMBULATAN]]*O136</f>
        <v>0</v>
      </c>
      <c r="Q136" s="124"/>
    </row>
    <row r="137" spans="1:17" ht="26.25" customHeight="1" x14ac:dyDescent="0.2">
      <c r="A137" s="13"/>
      <c r="B137" s="70"/>
      <c r="C137" s="68"/>
      <c r="D137" s="73"/>
      <c r="E137" s="12"/>
      <c r="F137" s="71"/>
      <c r="G137" s="12"/>
      <c r="H137" s="72"/>
      <c r="I137" s="15"/>
      <c r="J137" s="15"/>
      <c r="K137" s="15"/>
      <c r="L137" s="15"/>
      <c r="M137" s="76"/>
      <c r="N137" s="92"/>
      <c r="O137" s="59">
        <v>2530</v>
      </c>
      <c r="P137" s="60">
        <f>Table22457891011234567891011121314151617181920212223242526272832930313233343536373839404142434647484950[[#This Row],[PEMBULATAN]]*O137</f>
        <v>0</v>
      </c>
      <c r="Q137" s="124"/>
    </row>
    <row r="138" spans="1:17" ht="26.25" customHeight="1" x14ac:dyDescent="0.2">
      <c r="A138" s="13"/>
      <c r="B138" s="70"/>
      <c r="C138" s="68"/>
      <c r="D138" s="73"/>
      <c r="E138" s="12"/>
      <c r="F138" s="71"/>
      <c r="G138" s="12"/>
      <c r="H138" s="72"/>
      <c r="I138" s="15"/>
      <c r="J138" s="15"/>
      <c r="K138" s="15"/>
      <c r="L138" s="15"/>
      <c r="M138" s="76"/>
      <c r="N138" s="92"/>
      <c r="O138" s="59">
        <v>2530</v>
      </c>
      <c r="P138" s="60">
        <f>Table22457891011234567891011121314151617181920212223242526272832930313233343536373839404142434647484950[[#This Row],[PEMBULATAN]]*O138</f>
        <v>0</v>
      </c>
      <c r="Q138" s="124"/>
    </row>
    <row r="139" spans="1:17" ht="26.25" customHeight="1" x14ac:dyDescent="0.2">
      <c r="A139" s="13"/>
      <c r="B139" s="70"/>
      <c r="C139" s="68"/>
      <c r="D139" s="73"/>
      <c r="E139" s="12"/>
      <c r="F139" s="71"/>
      <c r="G139" s="12"/>
      <c r="H139" s="72"/>
      <c r="I139" s="15"/>
      <c r="J139" s="15"/>
      <c r="K139" s="15"/>
      <c r="L139" s="15"/>
      <c r="M139" s="76"/>
      <c r="N139" s="92"/>
      <c r="O139" s="59">
        <v>2530</v>
      </c>
      <c r="P139" s="60">
        <f>Table22457891011234567891011121314151617181920212223242526272832930313233343536373839404142434647484950[[#This Row],[PEMBULATAN]]*O139</f>
        <v>0</v>
      </c>
      <c r="Q139" s="124"/>
    </row>
    <row r="140" spans="1:17" ht="26.25" customHeight="1" x14ac:dyDescent="0.2">
      <c r="A140" s="13"/>
      <c r="B140" s="70"/>
      <c r="C140" s="68"/>
      <c r="D140" s="73"/>
      <c r="E140" s="12"/>
      <c r="F140" s="71"/>
      <c r="G140" s="12"/>
      <c r="H140" s="72"/>
      <c r="I140" s="15"/>
      <c r="J140" s="15"/>
      <c r="K140" s="15"/>
      <c r="L140" s="15"/>
      <c r="M140" s="76"/>
      <c r="N140" s="92"/>
      <c r="O140" s="59">
        <v>2530</v>
      </c>
      <c r="P140" s="60">
        <f>Table22457891011234567891011121314151617181920212223242526272832930313233343536373839404142434647484950[[#This Row],[PEMBULATAN]]*O140</f>
        <v>0</v>
      </c>
      <c r="Q140" s="124"/>
    </row>
    <row r="141" spans="1:17" ht="26.25" customHeight="1" x14ac:dyDescent="0.2">
      <c r="A141" s="13"/>
      <c r="B141" s="70"/>
      <c r="C141" s="68"/>
      <c r="D141" s="73"/>
      <c r="E141" s="12"/>
      <c r="F141" s="71"/>
      <c r="G141" s="12"/>
      <c r="H141" s="72"/>
      <c r="I141" s="15"/>
      <c r="J141" s="15"/>
      <c r="K141" s="15"/>
      <c r="L141" s="15"/>
      <c r="M141" s="76"/>
      <c r="N141" s="92"/>
      <c r="O141" s="59">
        <v>2530</v>
      </c>
      <c r="P141" s="60">
        <f>Table22457891011234567891011121314151617181920212223242526272832930313233343536373839404142434647484950[[#This Row],[PEMBULATAN]]*O141</f>
        <v>0</v>
      </c>
      <c r="Q141" s="124"/>
    </row>
    <row r="142" spans="1:17" ht="26.25" customHeight="1" x14ac:dyDescent="0.2">
      <c r="A142" s="13"/>
      <c r="B142" s="70"/>
      <c r="C142" s="68"/>
      <c r="D142" s="73"/>
      <c r="E142" s="12"/>
      <c r="F142" s="71"/>
      <c r="G142" s="12"/>
      <c r="H142" s="72"/>
      <c r="I142" s="15"/>
      <c r="J142" s="15"/>
      <c r="K142" s="15"/>
      <c r="L142" s="15"/>
      <c r="M142" s="76"/>
      <c r="N142" s="92"/>
      <c r="O142" s="59">
        <v>2530</v>
      </c>
      <c r="P142" s="60">
        <f>Table22457891011234567891011121314151617181920212223242526272832930313233343536373839404142434647484950[[#This Row],[PEMBULATAN]]*O142</f>
        <v>0</v>
      </c>
      <c r="Q142" s="124"/>
    </row>
    <row r="143" spans="1:17" ht="26.25" customHeight="1" x14ac:dyDescent="0.2">
      <c r="A143" s="13"/>
      <c r="B143" s="70"/>
      <c r="C143" s="68"/>
      <c r="D143" s="73"/>
      <c r="E143" s="12"/>
      <c r="F143" s="71"/>
      <c r="G143" s="12"/>
      <c r="H143" s="72"/>
      <c r="I143" s="15"/>
      <c r="J143" s="15"/>
      <c r="K143" s="15"/>
      <c r="L143" s="15"/>
      <c r="M143" s="76"/>
      <c r="N143" s="92"/>
      <c r="O143" s="59">
        <v>2530</v>
      </c>
      <c r="P143" s="60">
        <f>Table22457891011234567891011121314151617181920212223242526272832930313233343536373839404142434647484950[[#This Row],[PEMBULATAN]]*O143</f>
        <v>0</v>
      </c>
      <c r="Q143" s="124"/>
    </row>
    <row r="144" spans="1:17" ht="26.25" customHeight="1" x14ac:dyDescent="0.2">
      <c r="A144" s="13"/>
      <c r="B144" s="70"/>
      <c r="C144" s="68"/>
      <c r="D144" s="73"/>
      <c r="E144" s="12"/>
      <c r="F144" s="71"/>
      <c r="G144" s="12"/>
      <c r="H144" s="72"/>
      <c r="I144" s="15"/>
      <c r="J144" s="15"/>
      <c r="K144" s="15"/>
      <c r="L144" s="15"/>
      <c r="M144" s="76"/>
      <c r="N144" s="92"/>
      <c r="O144" s="59">
        <v>2530</v>
      </c>
      <c r="P144" s="60">
        <f>Table22457891011234567891011121314151617181920212223242526272832930313233343536373839404142434647484950[[#This Row],[PEMBULATAN]]*O144</f>
        <v>0</v>
      </c>
      <c r="Q144" s="124"/>
    </row>
    <row r="145" spans="1:17" ht="26.25" customHeight="1" x14ac:dyDescent="0.2">
      <c r="A145" s="13"/>
      <c r="B145" s="70"/>
      <c r="C145" s="68"/>
      <c r="D145" s="73"/>
      <c r="E145" s="12"/>
      <c r="F145" s="71"/>
      <c r="G145" s="12"/>
      <c r="H145" s="72"/>
      <c r="I145" s="15"/>
      <c r="J145" s="15"/>
      <c r="K145" s="15"/>
      <c r="L145" s="15"/>
      <c r="M145" s="76"/>
      <c r="N145" s="92"/>
      <c r="O145" s="59">
        <v>2530</v>
      </c>
      <c r="P145" s="60">
        <f>Table22457891011234567891011121314151617181920212223242526272832930313233343536373839404142434647484950[[#This Row],[PEMBULATAN]]*O145</f>
        <v>0</v>
      </c>
      <c r="Q145" s="124"/>
    </row>
    <row r="146" spans="1:17" ht="26.25" customHeight="1" x14ac:dyDescent="0.2">
      <c r="A146" s="13"/>
      <c r="B146" s="70"/>
      <c r="C146" s="68"/>
      <c r="D146" s="73"/>
      <c r="E146" s="12"/>
      <c r="F146" s="71"/>
      <c r="G146" s="12"/>
      <c r="H146" s="72"/>
      <c r="I146" s="15"/>
      <c r="J146" s="15"/>
      <c r="K146" s="15"/>
      <c r="L146" s="15"/>
      <c r="M146" s="76"/>
      <c r="N146" s="92"/>
      <c r="O146" s="59">
        <v>2530</v>
      </c>
      <c r="P146" s="60">
        <f>Table22457891011234567891011121314151617181920212223242526272832930313233343536373839404142434647484950[[#This Row],[PEMBULATAN]]*O146</f>
        <v>0</v>
      </c>
      <c r="Q146" s="124"/>
    </row>
    <row r="147" spans="1:17" ht="26.25" customHeight="1" x14ac:dyDescent="0.2">
      <c r="A147" s="13"/>
      <c r="B147" s="70"/>
      <c r="C147" s="68"/>
      <c r="D147" s="73"/>
      <c r="E147" s="12"/>
      <c r="F147" s="71"/>
      <c r="G147" s="12"/>
      <c r="H147" s="72"/>
      <c r="I147" s="15"/>
      <c r="J147" s="15"/>
      <c r="K147" s="15"/>
      <c r="L147" s="15"/>
      <c r="M147" s="76"/>
      <c r="N147" s="92"/>
      <c r="O147" s="59">
        <v>2530</v>
      </c>
      <c r="P147" s="60">
        <f>Table22457891011234567891011121314151617181920212223242526272832930313233343536373839404142434647484950[[#This Row],[PEMBULATAN]]*O147</f>
        <v>0</v>
      </c>
      <c r="Q147" s="124"/>
    </row>
    <row r="148" spans="1:17" ht="26.25" customHeight="1" x14ac:dyDescent="0.2">
      <c r="A148" s="13"/>
      <c r="B148" s="70"/>
      <c r="C148" s="68"/>
      <c r="D148" s="73"/>
      <c r="E148" s="12"/>
      <c r="F148" s="71"/>
      <c r="G148" s="12"/>
      <c r="H148" s="72"/>
      <c r="I148" s="15"/>
      <c r="J148" s="15"/>
      <c r="K148" s="15"/>
      <c r="L148" s="15"/>
      <c r="M148" s="76"/>
      <c r="N148" s="92"/>
      <c r="O148" s="59">
        <v>2530</v>
      </c>
      <c r="P148" s="60">
        <f>Table22457891011234567891011121314151617181920212223242526272832930313233343536373839404142434647484950[[#This Row],[PEMBULATAN]]*O148</f>
        <v>0</v>
      </c>
      <c r="Q148" s="124"/>
    </row>
    <row r="149" spans="1:17" ht="26.25" customHeight="1" x14ac:dyDescent="0.2">
      <c r="A149" s="13"/>
      <c r="B149" s="70"/>
      <c r="C149" s="68"/>
      <c r="D149" s="73"/>
      <c r="E149" s="12"/>
      <c r="F149" s="71"/>
      <c r="G149" s="12"/>
      <c r="H149" s="72"/>
      <c r="I149" s="15"/>
      <c r="J149" s="15"/>
      <c r="K149" s="15"/>
      <c r="L149" s="15"/>
      <c r="M149" s="76"/>
      <c r="N149" s="92"/>
      <c r="O149" s="59">
        <v>2530</v>
      </c>
      <c r="P149" s="60">
        <f>Table22457891011234567891011121314151617181920212223242526272832930313233343536373839404142434647484950[[#This Row],[PEMBULATAN]]*O149</f>
        <v>0</v>
      </c>
      <c r="Q149" s="124"/>
    </row>
    <row r="150" spans="1:17" ht="26.25" customHeight="1" x14ac:dyDescent="0.2">
      <c r="A150" s="13"/>
      <c r="B150" s="70"/>
      <c r="C150" s="68"/>
      <c r="D150" s="73"/>
      <c r="E150" s="12"/>
      <c r="F150" s="71"/>
      <c r="G150" s="12"/>
      <c r="H150" s="72"/>
      <c r="I150" s="15"/>
      <c r="J150" s="15"/>
      <c r="K150" s="15"/>
      <c r="L150" s="15"/>
      <c r="M150" s="76"/>
      <c r="N150" s="92"/>
      <c r="O150" s="59">
        <v>2530</v>
      </c>
      <c r="P150" s="60">
        <f>Table22457891011234567891011121314151617181920212223242526272832930313233343536373839404142434647484950[[#This Row],[PEMBULATAN]]*O150</f>
        <v>0</v>
      </c>
      <c r="Q150" s="124"/>
    </row>
    <row r="151" spans="1:17" ht="26.25" customHeight="1" x14ac:dyDescent="0.2">
      <c r="A151" s="13"/>
      <c r="B151" s="70"/>
      <c r="C151" s="68"/>
      <c r="D151" s="73"/>
      <c r="E151" s="12"/>
      <c r="F151" s="71"/>
      <c r="G151" s="12"/>
      <c r="H151" s="72"/>
      <c r="I151" s="15"/>
      <c r="J151" s="15"/>
      <c r="K151" s="15"/>
      <c r="L151" s="15"/>
      <c r="M151" s="76"/>
      <c r="N151" s="92"/>
      <c r="O151" s="59">
        <v>2530</v>
      </c>
      <c r="P151" s="60">
        <f>Table22457891011234567891011121314151617181920212223242526272832930313233343536373839404142434647484950[[#This Row],[PEMBULATAN]]*O151</f>
        <v>0</v>
      </c>
      <c r="Q151" s="124"/>
    </row>
    <row r="152" spans="1:17" ht="26.25" customHeight="1" x14ac:dyDescent="0.2">
      <c r="A152" s="13"/>
      <c r="B152" s="70"/>
      <c r="C152" s="68"/>
      <c r="D152" s="73"/>
      <c r="E152" s="12"/>
      <c r="F152" s="71"/>
      <c r="G152" s="12"/>
      <c r="H152" s="72"/>
      <c r="I152" s="15"/>
      <c r="J152" s="15"/>
      <c r="K152" s="15"/>
      <c r="L152" s="15"/>
      <c r="M152" s="76"/>
      <c r="N152" s="92"/>
      <c r="O152" s="59">
        <v>2530</v>
      </c>
      <c r="P152" s="60">
        <f>Table22457891011234567891011121314151617181920212223242526272832930313233343536373839404142434647484950[[#This Row],[PEMBULATAN]]*O152</f>
        <v>0</v>
      </c>
      <c r="Q152" s="124"/>
    </row>
    <row r="153" spans="1:17" ht="26.25" customHeight="1" x14ac:dyDescent="0.2">
      <c r="A153" s="13"/>
      <c r="B153" s="70"/>
      <c r="C153" s="68"/>
      <c r="D153" s="73"/>
      <c r="E153" s="12"/>
      <c r="F153" s="71"/>
      <c r="G153" s="12"/>
      <c r="H153" s="72"/>
      <c r="I153" s="15"/>
      <c r="J153" s="15"/>
      <c r="K153" s="15"/>
      <c r="L153" s="15"/>
      <c r="M153" s="76"/>
      <c r="N153" s="92"/>
      <c r="O153" s="59">
        <v>2530</v>
      </c>
      <c r="P153" s="60">
        <f>Table22457891011234567891011121314151617181920212223242526272832930313233343536373839404142434647484950[[#This Row],[PEMBULATAN]]*O153</f>
        <v>0</v>
      </c>
      <c r="Q153" s="124"/>
    </row>
    <row r="154" spans="1:17" ht="26.25" customHeight="1" x14ac:dyDescent="0.2">
      <c r="A154" s="13"/>
      <c r="B154" s="70"/>
      <c r="C154" s="68"/>
      <c r="D154" s="73"/>
      <c r="E154" s="12"/>
      <c r="F154" s="71"/>
      <c r="G154" s="12"/>
      <c r="H154" s="72"/>
      <c r="I154" s="15"/>
      <c r="J154" s="15"/>
      <c r="K154" s="15"/>
      <c r="L154" s="15"/>
      <c r="M154" s="76"/>
      <c r="N154" s="92"/>
      <c r="O154" s="59">
        <v>2530</v>
      </c>
      <c r="P154" s="60">
        <f>Table22457891011234567891011121314151617181920212223242526272832930313233343536373839404142434647484950[[#This Row],[PEMBULATAN]]*O154</f>
        <v>0</v>
      </c>
      <c r="Q154" s="124"/>
    </row>
    <row r="155" spans="1:17" ht="26.25" customHeight="1" x14ac:dyDescent="0.2">
      <c r="A155" s="13"/>
      <c r="B155" s="70"/>
      <c r="C155" s="68"/>
      <c r="D155" s="73"/>
      <c r="E155" s="12"/>
      <c r="F155" s="71"/>
      <c r="G155" s="12"/>
      <c r="H155" s="72"/>
      <c r="I155" s="15"/>
      <c r="J155" s="15"/>
      <c r="K155" s="15"/>
      <c r="L155" s="15"/>
      <c r="M155" s="76"/>
      <c r="N155" s="92"/>
      <c r="O155" s="59">
        <v>2530</v>
      </c>
      <c r="P155" s="60">
        <f>Table22457891011234567891011121314151617181920212223242526272832930313233343536373839404142434647484950[[#This Row],[PEMBULATAN]]*O155</f>
        <v>0</v>
      </c>
      <c r="Q155" s="124"/>
    </row>
    <row r="156" spans="1:17" ht="26.25" customHeight="1" x14ac:dyDescent="0.2">
      <c r="A156" s="13"/>
      <c r="B156" s="70"/>
      <c r="C156" s="68"/>
      <c r="D156" s="73"/>
      <c r="E156" s="12"/>
      <c r="F156" s="71"/>
      <c r="G156" s="12"/>
      <c r="H156" s="72"/>
      <c r="I156" s="15"/>
      <c r="J156" s="15"/>
      <c r="K156" s="15"/>
      <c r="L156" s="15"/>
      <c r="M156" s="76"/>
      <c r="N156" s="92"/>
      <c r="O156" s="59">
        <v>2530</v>
      </c>
      <c r="P156" s="60">
        <f>Table22457891011234567891011121314151617181920212223242526272832930313233343536373839404142434647484950[[#This Row],[PEMBULATAN]]*O156</f>
        <v>0</v>
      </c>
      <c r="Q156" s="124"/>
    </row>
    <row r="157" spans="1:17" ht="26.25" customHeight="1" x14ac:dyDescent="0.2">
      <c r="A157" s="13"/>
      <c r="B157" s="70"/>
      <c r="C157" s="68"/>
      <c r="D157" s="73"/>
      <c r="E157" s="12"/>
      <c r="F157" s="71"/>
      <c r="G157" s="12"/>
      <c r="H157" s="72"/>
      <c r="I157" s="15"/>
      <c r="J157" s="15"/>
      <c r="K157" s="15"/>
      <c r="L157" s="15"/>
      <c r="M157" s="76"/>
      <c r="N157" s="92"/>
      <c r="O157" s="59">
        <v>2530</v>
      </c>
      <c r="P157" s="60">
        <f>Table22457891011234567891011121314151617181920212223242526272832930313233343536373839404142434647484950[[#This Row],[PEMBULATAN]]*O157</f>
        <v>0</v>
      </c>
      <c r="Q157" s="124"/>
    </row>
    <row r="158" spans="1:17" ht="26.25" customHeight="1" x14ac:dyDescent="0.2">
      <c r="A158" s="13"/>
      <c r="B158" s="70"/>
      <c r="C158" s="68"/>
      <c r="D158" s="73"/>
      <c r="E158" s="12"/>
      <c r="F158" s="71"/>
      <c r="G158" s="12"/>
      <c r="H158" s="72"/>
      <c r="I158" s="15"/>
      <c r="J158" s="15"/>
      <c r="K158" s="15"/>
      <c r="L158" s="15"/>
      <c r="M158" s="76"/>
      <c r="N158" s="92"/>
      <c r="O158" s="59">
        <v>2530</v>
      </c>
      <c r="P158" s="60">
        <f>Table22457891011234567891011121314151617181920212223242526272832930313233343536373839404142434647484950[[#This Row],[PEMBULATAN]]*O158</f>
        <v>0</v>
      </c>
      <c r="Q158" s="124"/>
    </row>
    <row r="159" spans="1:17" ht="26.25" customHeight="1" x14ac:dyDescent="0.2">
      <c r="A159" s="13"/>
      <c r="B159" s="70"/>
      <c r="C159" s="68"/>
      <c r="D159" s="73"/>
      <c r="E159" s="12"/>
      <c r="F159" s="71"/>
      <c r="G159" s="12"/>
      <c r="H159" s="72"/>
      <c r="I159" s="15"/>
      <c r="J159" s="15"/>
      <c r="K159" s="15"/>
      <c r="L159" s="15"/>
      <c r="M159" s="76"/>
      <c r="N159" s="92"/>
      <c r="O159" s="59">
        <v>2530</v>
      </c>
      <c r="P159" s="60">
        <f>Table22457891011234567891011121314151617181920212223242526272832930313233343536373839404142434647484950[[#This Row],[PEMBULATAN]]*O159</f>
        <v>0</v>
      </c>
      <c r="Q159" s="124"/>
    </row>
    <row r="160" spans="1:17" ht="26.25" customHeight="1" x14ac:dyDescent="0.2">
      <c r="A160" s="13"/>
      <c r="B160" s="70"/>
      <c r="C160" s="68"/>
      <c r="D160" s="73"/>
      <c r="E160" s="12"/>
      <c r="F160" s="71"/>
      <c r="G160" s="12"/>
      <c r="H160" s="72"/>
      <c r="I160" s="15"/>
      <c r="J160" s="15"/>
      <c r="K160" s="15"/>
      <c r="L160" s="15"/>
      <c r="M160" s="76"/>
      <c r="N160" s="92"/>
      <c r="O160" s="59">
        <v>2530</v>
      </c>
      <c r="P160" s="60">
        <f>Table22457891011234567891011121314151617181920212223242526272832930313233343536373839404142434647484950[[#This Row],[PEMBULATAN]]*O160</f>
        <v>0</v>
      </c>
      <c r="Q160" s="124"/>
    </row>
    <row r="161" spans="1:17" ht="26.25" customHeight="1" x14ac:dyDescent="0.2">
      <c r="A161" s="13"/>
      <c r="B161" s="70"/>
      <c r="C161" s="68"/>
      <c r="D161" s="73"/>
      <c r="E161" s="12"/>
      <c r="F161" s="71"/>
      <c r="G161" s="12"/>
      <c r="H161" s="72"/>
      <c r="I161" s="15"/>
      <c r="J161" s="15"/>
      <c r="K161" s="15"/>
      <c r="L161" s="15"/>
      <c r="M161" s="76"/>
      <c r="N161" s="92"/>
      <c r="O161" s="59">
        <v>2530</v>
      </c>
      <c r="P161" s="60">
        <f>Table22457891011234567891011121314151617181920212223242526272832930313233343536373839404142434647484950[[#This Row],[PEMBULATAN]]*O161</f>
        <v>0</v>
      </c>
      <c r="Q161" s="124"/>
    </row>
    <row r="162" spans="1:17" ht="26.25" customHeight="1" x14ac:dyDescent="0.2">
      <c r="A162" s="13"/>
      <c r="B162" s="70"/>
      <c r="C162" s="68"/>
      <c r="D162" s="73"/>
      <c r="E162" s="12"/>
      <c r="F162" s="71"/>
      <c r="G162" s="12"/>
      <c r="H162" s="72"/>
      <c r="I162" s="15"/>
      <c r="J162" s="15"/>
      <c r="K162" s="15"/>
      <c r="L162" s="15"/>
      <c r="M162" s="76"/>
      <c r="N162" s="92"/>
      <c r="O162" s="59">
        <v>2530</v>
      </c>
      <c r="P162" s="60">
        <f>Table22457891011234567891011121314151617181920212223242526272832930313233343536373839404142434647484950[[#This Row],[PEMBULATAN]]*O162</f>
        <v>0</v>
      </c>
      <c r="Q162" s="124"/>
    </row>
    <row r="163" spans="1:17" ht="26.25" customHeight="1" x14ac:dyDescent="0.2">
      <c r="A163" s="13"/>
      <c r="B163" s="70"/>
      <c r="C163" s="68"/>
      <c r="D163" s="73"/>
      <c r="E163" s="12"/>
      <c r="F163" s="71"/>
      <c r="G163" s="12"/>
      <c r="H163" s="72"/>
      <c r="I163" s="15"/>
      <c r="J163" s="15"/>
      <c r="K163" s="15"/>
      <c r="L163" s="15"/>
      <c r="M163" s="76"/>
      <c r="N163" s="92"/>
      <c r="O163" s="59">
        <v>2530</v>
      </c>
      <c r="P163" s="60">
        <f>Table22457891011234567891011121314151617181920212223242526272832930313233343536373839404142434647484950[[#This Row],[PEMBULATAN]]*O163</f>
        <v>0</v>
      </c>
      <c r="Q163" s="124"/>
    </row>
    <row r="164" spans="1:17" ht="26.25" customHeight="1" x14ac:dyDescent="0.2">
      <c r="A164" s="13"/>
      <c r="B164" s="70"/>
      <c r="C164" s="68"/>
      <c r="D164" s="73"/>
      <c r="E164" s="12"/>
      <c r="F164" s="71"/>
      <c r="G164" s="12"/>
      <c r="H164" s="72"/>
      <c r="I164" s="15"/>
      <c r="J164" s="15"/>
      <c r="K164" s="15"/>
      <c r="L164" s="15"/>
      <c r="M164" s="76"/>
      <c r="N164" s="92"/>
      <c r="O164" s="59">
        <v>2530</v>
      </c>
      <c r="P164" s="60">
        <f>Table22457891011234567891011121314151617181920212223242526272832930313233343536373839404142434647484950[[#This Row],[PEMBULATAN]]*O164</f>
        <v>0</v>
      </c>
      <c r="Q164" s="124"/>
    </row>
    <row r="165" spans="1:17" ht="26.25" customHeight="1" x14ac:dyDescent="0.2">
      <c r="A165" s="13"/>
      <c r="B165" s="70"/>
      <c r="C165" s="68"/>
      <c r="D165" s="73"/>
      <c r="E165" s="12"/>
      <c r="F165" s="71"/>
      <c r="G165" s="12"/>
      <c r="H165" s="72"/>
      <c r="I165" s="15"/>
      <c r="J165" s="15"/>
      <c r="K165" s="15"/>
      <c r="L165" s="15"/>
      <c r="M165" s="76"/>
      <c r="N165" s="92"/>
      <c r="O165" s="59">
        <v>2530</v>
      </c>
      <c r="P165" s="60">
        <f>Table22457891011234567891011121314151617181920212223242526272832930313233343536373839404142434647484950[[#This Row],[PEMBULATAN]]*O165</f>
        <v>0</v>
      </c>
      <c r="Q165" s="124"/>
    </row>
    <row r="166" spans="1:17" ht="26.25" customHeight="1" x14ac:dyDescent="0.2">
      <c r="A166" s="13"/>
      <c r="B166" s="70"/>
      <c r="C166" s="68"/>
      <c r="D166" s="73"/>
      <c r="E166" s="12"/>
      <c r="F166" s="71"/>
      <c r="G166" s="12"/>
      <c r="H166" s="72"/>
      <c r="I166" s="15"/>
      <c r="J166" s="15"/>
      <c r="K166" s="15"/>
      <c r="L166" s="15"/>
      <c r="M166" s="76"/>
      <c r="N166" s="92"/>
      <c r="O166" s="59">
        <v>2530</v>
      </c>
      <c r="P166" s="60">
        <f>Table22457891011234567891011121314151617181920212223242526272832930313233343536373839404142434647484950[[#This Row],[PEMBULATAN]]*O166</f>
        <v>0</v>
      </c>
      <c r="Q166" s="124"/>
    </row>
    <row r="167" spans="1:17" ht="26.25" customHeight="1" x14ac:dyDescent="0.2">
      <c r="A167" s="13"/>
      <c r="B167" s="70"/>
      <c r="C167" s="68"/>
      <c r="D167" s="73"/>
      <c r="E167" s="12"/>
      <c r="F167" s="71"/>
      <c r="G167" s="12"/>
      <c r="H167" s="72"/>
      <c r="I167" s="15"/>
      <c r="J167" s="15"/>
      <c r="K167" s="15"/>
      <c r="L167" s="15"/>
      <c r="M167" s="76"/>
      <c r="N167" s="92"/>
      <c r="O167" s="59">
        <v>2530</v>
      </c>
      <c r="P167" s="60">
        <f>Table22457891011234567891011121314151617181920212223242526272832930313233343536373839404142434647484950[[#This Row],[PEMBULATAN]]*O167</f>
        <v>0</v>
      </c>
      <c r="Q167" s="124"/>
    </row>
    <row r="168" spans="1:17" ht="26.25" customHeight="1" x14ac:dyDescent="0.2">
      <c r="A168" s="13"/>
      <c r="B168" s="70"/>
      <c r="C168" s="68"/>
      <c r="D168" s="73"/>
      <c r="E168" s="12"/>
      <c r="F168" s="71"/>
      <c r="G168" s="12"/>
      <c r="H168" s="72"/>
      <c r="I168" s="15"/>
      <c r="J168" s="15"/>
      <c r="K168" s="15"/>
      <c r="L168" s="15"/>
      <c r="M168" s="76"/>
      <c r="N168" s="92"/>
      <c r="O168" s="59">
        <v>2530</v>
      </c>
      <c r="P168" s="60">
        <f>Table22457891011234567891011121314151617181920212223242526272832930313233343536373839404142434647484950[[#This Row],[PEMBULATAN]]*O168</f>
        <v>0</v>
      </c>
      <c r="Q168" s="124"/>
    </row>
    <row r="169" spans="1:17" ht="26.25" customHeight="1" x14ac:dyDescent="0.2">
      <c r="A169" s="13"/>
      <c r="B169" s="70"/>
      <c r="C169" s="68"/>
      <c r="D169" s="73"/>
      <c r="E169" s="12"/>
      <c r="F169" s="71"/>
      <c r="G169" s="12"/>
      <c r="H169" s="72"/>
      <c r="I169" s="15"/>
      <c r="J169" s="15"/>
      <c r="K169" s="15"/>
      <c r="L169" s="15"/>
      <c r="M169" s="76"/>
      <c r="N169" s="92"/>
      <c r="O169" s="59">
        <v>2530</v>
      </c>
      <c r="P169" s="60">
        <f>Table22457891011234567891011121314151617181920212223242526272832930313233343536373839404142434647484950[[#This Row],[PEMBULATAN]]*O169</f>
        <v>0</v>
      </c>
      <c r="Q169" s="124"/>
    </row>
    <row r="170" spans="1:17" ht="26.25" customHeight="1" x14ac:dyDescent="0.2">
      <c r="A170" s="13"/>
      <c r="B170" s="70"/>
      <c r="C170" s="68"/>
      <c r="D170" s="73"/>
      <c r="E170" s="12"/>
      <c r="F170" s="71"/>
      <c r="G170" s="12"/>
      <c r="H170" s="72"/>
      <c r="I170" s="15"/>
      <c r="J170" s="15"/>
      <c r="K170" s="15"/>
      <c r="L170" s="15"/>
      <c r="M170" s="76"/>
      <c r="N170" s="92"/>
      <c r="O170" s="59">
        <v>2530</v>
      </c>
      <c r="P170" s="60">
        <f>Table22457891011234567891011121314151617181920212223242526272832930313233343536373839404142434647484950[[#This Row],[PEMBULATAN]]*O170</f>
        <v>0</v>
      </c>
      <c r="Q170" s="124"/>
    </row>
    <row r="171" spans="1:17" ht="26.25" customHeight="1" x14ac:dyDescent="0.2">
      <c r="A171" s="13"/>
      <c r="B171" s="70"/>
      <c r="C171" s="68"/>
      <c r="D171" s="73"/>
      <c r="E171" s="12"/>
      <c r="F171" s="71"/>
      <c r="G171" s="12"/>
      <c r="H171" s="72"/>
      <c r="I171" s="15"/>
      <c r="J171" s="15"/>
      <c r="K171" s="15"/>
      <c r="L171" s="15"/>
      <c r="M171" s="76"/>
      <c r="N171" s="92"/>
      <c r="O171" s="59">
        <v>2530</v>
      </c>
      <c r="P171" s="60">
        <f>Table22457891011234567891011121314151617181920212223242526272832930313233343536373839404142434647484950[[#This Row],[PEMBULATAN]]*O171</f>
        <v>0</v>
      </c>
      <c r="Q171" s="124"/>
    </row>
    <row r="172" spans="1:17" ht="26.25" customHeight="1" x14ac:dyDescent="0.2">
      <c r="A172" s="13"/>
      <c r="B172" s="70"/>
      <c r="C172" s="68"/>
      <c r="D172" s="73"/>
      <c r="E172" s="12"/>
      <c r="F172" s="71"/>
      <c r="G172" s="12"/>
      <c r="H172" s="72"/>
      <c r="I172" s="15"/>
      <c r="J172" s="15"/>
      <c r="K172" s="15"/>
      <c r="L172" s="15"/>
      <c r="M172" s="76"/>
      <c r="N172" s="92"/>
      <c r="O172" s="59">
        <v>2530</v>
      </c>
      <c r="P172" s="60">
        <f>Table22457891011234567891011121314151617181920212223242526272832930313233343536373839404142434647484950[[#This Row],[PEMBULATAN]]*O172</f>
        <v>0</v>
      </c>
      <c r="Q172" s="124"/>
    </row>
    <row r="173" spans="1:17" ht="26.25" customHeight="1" x14ac:dyDescent="0.2">
      <c r="A173" s="13"/>
      <c r="B173" s="70"/>
      <c r="C173" s="68"/>
      <c r="D173" s="73"/>
      <c r="E173" s="12"/>
      <c r="F173" s="71"/>
      <c r="G173" s="12"/>
      <c r="H173" s="72"/>
      <c r="I173" s="15"/>
      <c r="J173" s="15"/>
      <c r="K173" s="15"/>
      <c r="L173" s="15"/>
      <c r="M173" s="76"/>
      <c r="N173" s="92"/>
      <c r="O173" s="59">
        <v>2530</v>
      </c>
      <c r="P173" s="60">
        <f>Table22457891011234567891011121314151617181920212223242526272832930313233343536373839404142434647484950[[#This Row],[PEMBULATAN]]*O173</f>
        <v>0</v>
      </c>
      <c r="Q173" s="124"/>
    </row>
    <row r="174" spans="1:17" ht="26.25" customHeight="1" x14ac:dyDescent="0.2">
      <c r="A174" s="13"/>
      <c r="B174" s="70"/>
      <c r="C174" s="68"/>
      <c r="D174" s="73"/>
      <c r="E174" s="12"/>
      <c r="F174" s="71"/>
      <c r="G174" s="12"/>
      <c r="H174" s="72"/>
      <c r="I174" s="15"/>
      <c r="J174" s="15"/>
      <c r="K174" s="15"/>
      <c r="L174" s="15"/>
      <c r="M174" s="76"/>
      <c r="N174" s="92"/>
      <c r="O174" s="59">
        <v>2530</v>
      </c>
      <c r="P174" s="60">
        <f>Table22457891011234567891011121314151617181920212223242526272832930313233343536373839404142434647484950[[#This Row],[PEMBULATAN]]*O174</f>
        <v>0</v>
      </c>
      <c r="Q174" s="124"/>
    </row>
    <row r="175" spans="1:17" ht="26.25" customHeight="1" x14ac:dyDescent="0.2">
      <c r="A175" s="13"/>
      <c r="B175" s="70"/>
      <c r="C175" s="68"/>
      <c r="D175" s="73"/>
      <c r="E175" s="12"/>
      <c r="F175" s="71"/>
      <c r="G175" s="12"/>
      <c r="H175" s="72"/>
      <c r="I175" s="15"/>
      <c r="J175" s="15"/>
      <c r="K175" s="15"/>
      <c r="L175" s="15"/>
      <c r="M175" s="76"/>
      <c r="N175" s="92"/>
      <c r="O175" s="59">
        <v>2530</v>
      </c>
      <c r="P175" s="60">
        <f>Table22457891011234567891011121314151617181920212223242526272832930313233343536373839404142434647484950[[#This Row],[PEMBULATAN]]*O175</f>
        <v>0</v>
      </c>
      <c r="Q175" s="124"/>
    </row>
    <row r="176" spans="1:17" ht="26.25" customHeight="1" x14ac:dyDescent="0.2">
      <c r="A176" s="13"/>
      <c r="B176" s="70"/>
      <c r="C176" s="68"/>
      <c r="D176" s="73"/>
      <c r="E176" s="12"/>
      <c r="F176" s="71"/>
      <c r="G176" s="12"/>
      <c r="H176" s="72"/>
      <c r="I176" s="15"/>
      <c r="J176" s="15"/>
      <c r="K176" s="15"/>
      <c r="L176" s="15"/>
      <c r="M176" s="76"/>
      <c r="N176" s="92"/>
      <c r="O176" s="59">
        <v>2530</v>
      </c>
      <c r="P176" s="60">
        <f>Table22457891011234567891011121314151617181920212223242526272832930313233343536373839404142434647484950[[#This Row],[PEMBULATAN]]*O176</f>
        <v>0</v>
      </c>
      <c r="Q176" s="124"/>
    </row>
    <row r="177" spans="1:17" ht="26.25" customHeight="1" x14ac:dyDescent="0.2">
      <c r="A177" s="13"/>
      <c r="B177" s="70"/>
      <c r="C177" s="68"/>
      <c r="D177" s="73"/>
      <c r="E177" s="12"/>
      <c r="F177" s="71"/>
      <c r="G177" s="12"/>
      <c r="H177" s="72"/>
      <c r="I177" s="15"/>
      <c r="J177" s="15"/>
      <c r="K177" s="15"/>
      <c r="L177" s="15"/>
      <c r="M177" s="76"/>
      <c r="N177" s="92"/>
      <c r="O177" s="59">
        <v>2530</v>
      </c>
      <c r="P177" s="60">
        <f>Table22457891011234567891011121314151617181920212223242526272832930313233343536373839404142434647484950[[#This Row],[PEMBULATAN]]*O177</f>
        <v>0</v>
      </c>
      <c r="Q177" s="124"/>
    </row>
    <row r="178" spans="1:17" ht="26.25" customHeight="1" x14ac:dyDescent="0.2">
      <c r="A178" s="13"/>
      <c r="B178" s="70"/>
      <c r="C178" s="68"/>
      <c r="D178" s="73"/>
      <c r="E178" s="12"/>
      <c r="F178" s="71"/>
      <c r="G178" s="12"/>
      <c r="H178" s="72"/>
      <c r="I178" s="15"/>
      <c r="J178" s="15"/>
      <c r="K178" s="15"/>
      <c r="L178" s="15"/>
      <c r="M178" s="76"/>
      <c r="N178" s="92"/>
      <c r="O178" s="59">
        <v>2530</v>
      </c>
      <c r="P178" s="60">
        <f>Table22457891011234567891011121314151617181920212223242526272832930313233343536373839404142434647484950[[#This Row],[PEMBULATAN]]*O178</f>
        <v>0</v>
      </c>
      <c r="Q178" s="124"/>
    </row>
    <row r="179" spans="1:17" ht="26.25" customHeight="1" x14ac:dyDescent="0.2">
      <c r="A179" s="13"/>
      <c r="B179" s="70"/>
      <c r="C179" s="68"/>
      <c r="D179" s="73"/>
      <c r="E179" s="12"/>
      <c r="F179" s="71"/>
      <c r="G179" s="12"/>
      <c r="H179" s="72"/>
      <c r="I179" s="15"/>
      <c r="J179" s="15"/>
      <c r="K179" s="15"/>
      <c r="L179" s="15"/>
      <c r="M179" s="76"/>
      <c r="N179" s="92"/>
      <c r="O179" s="59">
        <v>2530</v>
      </c>
      <c r="P179" s="60">
        <f>Table22457891011234567891011121314151617181920212223242526272832930313233343536373839404142434647484950[[#This Row],[PEMBULATAN]]*O179</f>
        <v>0</v>
      </c>
      <c r="Q179" s="124"/>
    </row>
    <row r="180" spans="1:17" ht="26.25" customHeight="1" x14ac:dyDescent="0.2">
      <c r="A180" s="13"/>
      <c r="B180" s="70"/>
      <c r="C180" s="68"/>
      <c r="D180" s="73"/>
      <c r="E180" s="12"/>
      <c r="F180" s="71"/>
      <c r="G180" s="12"/>
      <c r="H180" s="72"/>
      <c r="I180" s="15"/>
      <c r="J180" s="15"/>
      <c r="K180" s="15"/>
      <c r="L180" s="15"/>
      <c r="M180" s="76"/>
      <c r="N180" s="92"/>
      <c r="O180" s="59">
        <v>2530</v>
      </c>
      <c r="P180" s="60">
        <f>Table22457891011234567891011121314151617181920212223242526272832930313233343536373839404142434647484950[[#This Row],[PEMBULATAN]]*O180</f>
        <v>0</v>
      </c>
      <c r="Q180" s="124"/>
    </row>
    <row r="181" spans="1:17" ht="26.25" customHeight="1" x14ac:dyDescent="0.2">
      <c r="A181" s="13"/>
      <c r="B181" s="70"/>
      <c r="C181" s="68"/>
      <c r="D181" s="73"/>
      <c r="E181" s="12"/>
      <c r="F181" s="71"/>
      <c r="G181" s="12"/>
      <c r="H181" s="72"/>
      <c r="I181" s="15"/>
      <c r="J181" s="15"/>
      <c r="K181" s="15"/>
      <c r="L181" s="15"/>
      <c r="M181" s="76"/>
      <c r="N181" s="92"/>
      <c r="O181" s="59">
        <v>2530</v>
      </c>
      <c r="P181" s="60">
        <f>Table22457891011234567891011121314151617181920212223242526272832930313233343536373839404142434647484950[[#This Row],[PEMBULATAN]]*O181</f>
        <v>0</v>
      </c>
      <c r="Q181" s="124"/>
    </row>
    <row r="182" spans="1:17" ht="26.25" customHeight="1" x14ac:dyDescent="0.2">
      <c r="A182" s="13"/>
      <c r="B182" s="70"/>
      <c r="C182" s="68"/>
      <c r="D182" s="73"/>
      <c r="E182" s="12"/>
      <c r="F182" s="71"/>
      <c r="G182" s="12"/>
      <c r="H182" s="72"/>
      <c r="I182" s="15"/>
      <c r="J182" s="15"/>
      <c r="K182" s="15"/>
      <c r="L182" s="15"/>
      <c r="M182" s="76"/>
      <c r="N182" s="92"/>
      <c r="O182" s="59">
        <v>2530</v>
      </c>
      <c r="P182" s="60">
        <f>Table22457891011234567891011121314151617181920212223242526272832930313233343536373839404142434647484950[[#This Row],[PEMBULATAN]]*O182</f>
        <v>0</v>
      </c>
      <c r="Q182" s="124"/>
    </row>
    <row r="183" spans="1:17" ht="26.25" customHeight="1" x14ac:dyDescent="0.2">
      <c r="A183" s="13"/>
      <c r="B183" s="70"/>
      <c r="C183" s="68"/>
      <c r="D183" s="73"/>
      <c r="E183" s="12"/>
      <c r="F183" s="71"/>
      <c r="G183" s="12"/>
      <c r="H183" s="72"/>
      <c r="I183" s="15"/>
      <c r="J183" s="15"/>
      <c r="K183" s="15"/>
      <c r="L183" s="15"/>
      <c r="M183" s="76"/>
      <c r="N183" s="92"/>
      <c r="O183" s="59">
        <v>2530</v>
      </c>
      <c r="P183" s="60">
        <f>Table22457891011234567891011121314151617181920212223242526272832930313233343536373839404142434647484950[[#This Row],[PEMBULATAN]]*O183</f>
        <v>0</v>
      </c>
      <c r="Q183" s="124"/>
    </row>
    <row r="184" spans="1:17" ht="26.25" customHeight="1" x14ac:dyDescent="0.2">
      <c r="A184" s="13"/>
      <c r="B184" s="70"/>
      <c r="C184" s="68"/>
      <c r="D184" s="73"/>
      <c r="E184" s="12"/>
      <c r="F184" s="71"/>
      <c r="G184" s="12"/>
      <c r="H184" s="72"/>
      <c r="I184" s="15"/>
      <c r="J184" s="15"/>
      <c r="K184" s="15"/>
      <c r="L184" s="15"/>
      <c r="M184" s="76"/>
      <c r="N184" s="92"/>
      <c r="O184" s="59">
        <v>2530</v>
      </c>
      <c r="P184" s="60">
        <f>Table22457891011234567891011121314151617181920212223242526272832930313233343536373839404142434647484950[[#This Row],[PEMBULATAN]]*O184</f>
        <v>0</v>
      </c>
      <c r="Q184" s="124"/>
    </row>
    <row r="185" spans="1:17" ht="26.25" customHeight="1" x14ac:dyDescent="0.2">
      <c r="A185" s="13"/>
      <c r="B185" s="70"/>
      <c r="C185" s="68"/>
      <c r="D185" s="73"/>
      <c r="E185" s="12"/>
      <c r="F185" s="71"/>
      <c r="G185" s="12"/>
      <c r="H185" s="72"/>
      <c r="I185" s="15"/>
      <c r="J185" s="15"/>
      <c r="K185" s="15"/>
      <c r="L185" s="15"/>
      <c r="M185" s="76"/>
      <c r="N185" s="92"/>
      <c r="O185" s="59">
        <v>2530</v>
      </c>
      <c r="P185" s="60">
        <f>Table22457891011234567891011121314151617181920212223242526272832930313233343536373839404142434647484950[[#This Row],[PEMBULATAN]]*O185</f>
        <v>0</v>
      </c>
      <c r="Q185" s="124"/>
    </row>
    <row r="186" spans="1:17" ht="26.25" customHeight="1" x14ac:dyDescent="0.2">
      <c r="A186" s="13"/>
      <c r="B186" s="70"/>
      <c r="C186" s="68"/>
      <c r="D186" s="73"/>
      <c r="E186" s="12"/>
      <c r="F186" s="71"/>
      <c r="G186" s="12"/>
      <c r="H186" s="72"/>
      <c r="I186" s="15"/>
      <c r="J186" s="15"/>
      <c r="K186" s="15"/>
      <c r="L186" s="15"/>
      <c r="M186" s="76"/>
      <c r="N186" s="92"/>
      <c r="O186" s="59">
        <v>2530</v>
      </c>
      <c r="P186" s="60">
        <f>Table22457891011234567891011121314151617181920212223242526272832930313233343536373839404142434647484950[[#This Row],[PEMBULATAN]]*O186</f>
        <v>0</v>
      </c>
      <c r="Q186" s="124"/>
    </row>
    <row r="187" spans="1:17" ht="26.25" customHeight="1" x14ac:dyDescent="0.2">
      <c r="A187" s="13"/>
      <c r="B187" s="70"/>
      <c r="C187" s="68"/>
      <c r="D187" s="73"/>
      <c r="E187" s="12"/>
      <c r="F187" s="71"/>
      <c r="G187" s="12"/>
      <c r="H187" s="72"/>
      <c r="I187" s="15"/>
      <c r="J187" s="15"/>
      <c r="K187" s="15"/>
      <c r="L187" s="15"/>
      <c r="M187" s="76"/>
      <c r="N187" s="92"/>
      <c r="O187" s="59">
        <v>2530</v>
      </c>
      <c r="P187" s="60">
        <f>Table22457891011234567891011121314151617181920212223242526272832930313233343536373839404142434647484950[[#This Row],[PEMBULATAN]]*O187</f>
        <v>0</v>
      </c>
      <c r="Q187" s="124"/>
    </row>
    <row r="188" spans="1:17" ht="26.25" customHeight="1" x14ac:dyDescent="0.2">
      <c r="A188" s="13"/>
      <c r="B188" s="70"/>
      <c r="C188" s="68"/>
      <c r="D188" s="73"/>
      <c r="E188" s="12"/>
      <c r="F188" s="71"/>
      <c r="G188" s="12"/>
      <c r="H188" s="72"/>
      <c r="I188" s="15"/>
      <c r="J188" s="15"/>
      <c r="K188" s="15"/>
      <c r="L188" s="15"/>
      <c r="M188" s="76"/>
      <c r="N188" s="92"/>
      <c r="O188" s="59">
        <v>2530</v>
      </c>
      <c r="P188" s="60">
        <f>Table22457891011234567891011121314151617181920212223242526272832930313233343536373839404142434647484950[[#This Row],[PEMBULATAN]]*O188</f>
        <v>0</v>
      </c>
      <c r="Q188" s="124"/>
    </row>
    <row r="189" spans="1:17" ht="26.25" customHeight="1" x14ac:dyDescent="0.2">
      <c r="A189" s="13"/>
      <c r="B189" s="70"/>
      <c r="C189" s="68"/>
      <c r="D189" s="73"/>
      <c r="E189" s="12"/>
      <c r="F189" s="71"/>
      <c r="G189" s="12"/>
      <c r="H189" s="72"/>
      <c r="I189" s="15"/>
      <c r="J189" s="15"/>
      <c r="K189" s="15"/>
      <c r="L189" s="15"/>
      <c r="M189" s="76"/>
      <c r="N189" s="92"/>
      <c r="O189" s="59">
        <v>2530</v>
      </c>
      <c r="P189" s="60">
        <f>Table22457891011234567891011121314151617181920212223242526272832930313233343536373839404142434647484950[[#This Row],[PEMBULATAN]]*O189</f>
        <v>0</v>
      </c>
      <c r="Q189" s="124"/>
    </row>
    <row r="190" spans="1:17" ht="26.25" customHeight="1" x14ac:dyDescent="0.2">
      <c r="A190" s="13"/>
      <c r="B190" s="70"/>
      <c r="C190" s="68"/>
      <c r="D190" s="73"/>
      <c r="E190" s="12"/>
      <c r="F190" s="71"/>
      <c r="G190" s="12"/>
      <c r="H190" s="72"/>
      <c r="I190" s="15"/>
      <c r="J190" s="15"/>
      <c r="K190" s="15"/>
      <c r="L190" s="15"/>
      <c r="M190" s="76"/>
      <c r="N190" s="92"/>
      <c r="O190" s="59">
        <v>2530</v>
      </c>
      <c r="P190" s="60">
        <f>Table22457891011234567891011121314151617181920212223242526272832930313233343536373839404142434647484950[[#This Row],[PEMBULATAN]]*O190</f>
        <v>0</v>
      </c>
      <c r="Q190" s="124"/>
    </row>
    <row r="191" spans="1:17" ht="26.25" customHeight="1" x14ac:dyDescent="0.2">
      <c r="A191" s="13"/>
      <c r="B191" s="70"/>
      <c r="C191" s="68"/>
      <c r="D191" s="73"/>
      <c r="E191" s="12"/>
      <c r="F191" s="71"/>
      <c r="G191" s="12"/>
      <c r="H191" s="72"/>
      <c r="I191" s="15"/>
      <c r="J191" s="15"/>
      <c r="K191" s="15"/>
      <c r="L191" s="15"/>
      <c r="M191" s="76"/>
      <c r="N191" s="92"/>
      <c r="O191" s="59">
        <v>2530</v>
      </c>
      <c r="P191" s="60">
        <f>Table22457891011234567891011121314151617181920212223242526272832930313233343536373839404142434647484950[[#This Row],[PEMBULATAN]]*O191</f>
        <v>0</v>
      </c>
      <c r="Q191" s="124"/>
    </row>
    <row r="192" spans="1:17" ht="26.25" customHeight="1" x14ac:dyDescent="0.2">
      <c r="A192" s="13"/>
      <c r="B192" s="70"/>
      <c r="C192" s="68"/>
      <c r="D192" s="73"/>
      <c r="E192" s="12"/>
      <c r="F192" s="71"/>
      <c r="G192" s="12"/>
      <c r="H192" s="72"/>
      <c r="I192" s="15"/>
      <c r="J192" s="15"/>
      <c r="K192" s="15"/>
      <c r="L192" s="15"/>
      <c r="M192" s="76"/>
      <c r="N192" s="92"/>
      <c r="O192" s="59">
        <v>2530</v>
      </c>
      <c r="P192" s="60">
        <f>Table22457891011234567891011121314151617181920212223242526272832930313233343536373839404142434647484950[[#This Row],[PEMBULATAN]]*O192</f>
        <v>0</v>
      </c>
      <c r="Q192" s="124"/>
    </row>
    <row r="193" spans="1:17" ht="26.25" customHeight="1" x14ac:dyDescent="0.2">
      <c r="A193" s="13"/>
      <c r="B193" s="70"/>
      <c r="C193" s="68"/>
      <c r="D193" s="73"/>
      <c r="E193" s="12"/>
      <c r="F193" s="71"/>
      <c r="G193" s="12"/>
      <c r="H193" s="72"/>
      <c r="I193" s="15"/>
      <c r="J193" s="15"/>
      <c r="K193" s="15"/>
      <c r="L193" s="15"/>
      <c r="M193" s="76"/>
      <c r="N193" s="92"/>
      <c r="O193" s="59">
        <v>2530</v>
      </c>
      <c r="P193" s="60">
        <f>Table22457891011234567891011121314151617181920212223242526272832930313233343536373839404142434647484950[[#This Row],[PEMBULATAN]]*O193</f>
        <v>0</v>
      </c>
      <c r="Q193" s="124"/>
    </row>
    <row r="194" spans="1:17" ht="26.25" customHeight="1" x14ac:dyDescent="0.2">
      <c r="A194" s="13"/>
      <c r="B194" s="70"/>
      <c r="C194" s="68"/>
      <c r="D194" s="73"/>
      <c r="E194" s="12"/>
      <c r="F194" s="71"/>
      <c r="G194" s="12"/>
      <c r="H194" s="72"/>
      <c r="I194" s="15"/>
      <c r="J194" s="15"/>
      <c r="K194" s="15"/>
      <c r="L194" s="15"/>
      <c r="M194" s="76"/>
      <c r="N194" s="92"/>
      <c r="O194" s="59">
        <v>2530</v>
      </c>
      <c r="P194" s="60">
        <f>Table22457891011234567891011121314151617181920212223242526272832930313233343536373839404142434647484950[[#This Row],[PEMBULATAN]]*O194</f>
        <v>0</v>
      </c>
      <c r="Q194" s="124"/>
    </row>
    <row r="195" spans="1:17" ht="26.25" customHeight="1" x14ac:dyDescent="0.2">
      <c r="A195" s="13"/>
      <c r="B195" s="70"/>
      <c r="C195" s="68"/>
      <c r="D195" s="73"/>
      <c r="E195" s="12"/>
      <c r="F195" s="71"/>
      <c r="G195" s="12"/>
      <c r="H195" s="72"/>
      <c r="I195" s="15"/>
      <c r="J195" s="15"/>
      <c r="K195" s="15"/>
      <c r="L195" s="15"/>
      <c r="M195" s="76"/>
      <c r="N195" s="92"/>
      <c r="O195" s="59">
        <v>2530</v>
      </c>
      <c r="P195" s="60">
        <f>Table22457891011234567891011121314151617181920212223242526272832930313233343536373839404142434647484950[[#This Row],[PEMBULATAN]]*O195</f>
        <v>0</v>
      </c>
      <c r="Q195" s="124"/>
    </row>
    <row r="196" spans="1:17" ht="26.25" customHeight="1" x14ac:dyDescent="0.2">
      <c r="A196" s="13"/>
      <c r="B196" s="70"/>
      <c r="C196" s="68"/>
      <c r="D196" s="73"/>
      <c r="E196" s="12"/>
      <c r="F196" s="71"/>
      <c r="G196" s="12"/>
      <c r="H196" s="72"/>
      <c r="I196" s="15"/>
      <c r="J196" s="15"/>
      <c r="K196" s="15"/>
      <c r="L196" s="15"/>
      <c r="M196" s="76"/>
      <c r="N196" s="92"/>
      <c r="O196" s="59">
        <v>2530</v>
      </c>
      <c r="P196" s="60">
        <f>Table22457891011234567891011121314151617181920212223242526272832930313233343536373839404142434647484950[[#This Row],[PEMBULATAN]]*O196</f>
        <v>0</v>
      </c>
      <c r="Q196" s="124"/>
    </row>
    <row r="197" spans="1:17" ht="26.25" customHeight="1" x14ac:dyDescent="0.2">
      <c r="A197" s="13"/>
      <c r="B197" s="70"/>
      <c r="C197" s="68"/>
      <c r="D197" s="73"/>
      <c r="E197" s="12"/>
      <c r="F197" s="71"/>
      <c r="G197" s="12"/>
      <c r="H197" s="72"/>
      <c r="I197" s="15"/>
      <c r="J197" s="15"/>
      <c r="K197" s="15"/>
      <c r="L197" s="15"/>
      <c r="M197" s="76"/>
      <c r="N197" s="92"/>
      <c r="O197" s="59">
        <v>2530</v>
      </c>
      <c r="P197" s="60">
        <f>Table22457891011234567891011121314151617181920212223242526272832930313233343536373839404142434647484950[[#This Row],[PEMBULATAN]]*O197</f>
        <v>0</v>
      </c>
      <c r="Q197" s="124"/>
    </row>
    <row r="198" spans="1:17" ht="26.25" customHeight="1" x14ac:dyDescent="0.2">
      <c r="A198" s="13"/>
      <c r="B198" s="70"/>
      <c r="C198" s="68"/>
      <c r="D198" s="73"/>
      <c r="E198" s="12"/>
      <c r="F198" s="71"/>
      <c r="G198" s="12"/>
      <c r="H198" s="72"/>
      <c r="I198" s="15"/>
      <c r="J198" s="15"/>
      <c r="K198" s="15"/>
      <c r="L198" s="15"/>
      <c r="M198" s="76"/>
      <c r="N198" s="92"/>
      <c r="O198" s="59">
        <v>2530</v>
      </c>
      <c r="P198" s="60">
        <f>Table22457891011234567891011121314151617181920212223242526272832930313233343536373839404142434647484950[[#This Row],[PEMBULATAN]]*O198</f>
        <v>0</v>
      </c>
      <c r="Q198" s="124"/>
    </row>
    <row r="199" spans="1:17" ht="26.25" customHeight="1" x14ac:dyDescent="0.2">
      <c r="A199" s="13"/>
      <c r="B199" s="70"/>
      <c r="C199" s="68"/>
      <c r="D199" s="73"/>
      <c r="E199" s="12"/>
      <c r="F199" s="71"/>
      <c r="G199" s="12"/>
      <c r="H199" s="72"/>
      <c r="I199" s="15"/>
      <c r="J199" s="15"/>
      <c r="K199" s="15"/>
      <c r="L199" s="15"/>
      <c r="M199" s="76"/>
      <c r="N199" s="92"/>
      <c r="O199" s="59">
        <v>2530</v>
      </c>
      <c r="P199" s="60">
        <f>Table22457891011234567891011121314151617181920212223242526272832930313233343536373839404142434647484950[[#This Row],[PEMBULATAN]]*O199</f>
        <v>0</v>
      </c>
      <c r="Q199" s="124"/>
    </row>
    <row r="200" spans="1:17" ht="26.25" customHeight="1" x14ac:dyDescent="0.2">
      <c r="A200" s="13"/>
      <c r="B200" s="70"/>
      <c r="C200" s="68"/>
      <c r="D200" s="73"/>
      <c r="E200" s="12"/>
      <c r="F200" s="71"/>
      <c r="G200" s="12"/>
      <c r="H200" s="72"/>
      <c r="I200" s="15"/>
      <c r="J200" s="15"/>
      <c r="K200" s="15"/>
      <c r="L200" s="15"/>
      <c r="M200" s="76"/>
      <c r="N200" s="92"/>
      <c r="O200" s="59">
        <v>2530</v>
      </c>
      <c r="P200" s="60">
        <f>Table22457891011234567891011121314151617181920212223242526272832930313233343536373839404142434647484950[[#This Row],[PEMBULATAN]]*O200</f>
        <v>0</v>
      </c>
      <c r="Q200" s="124"/>
    </row>
    <row r="201" spans="1:17" ht="26.25" customHeight="1" x14ac:dyDescent="0.2">
      <c r="A201" s="13"/>
      <c r="B201" s="70"/>
      <c r="C201" s="68"/>
      <c r="D201" s="73"/>
      <c r="E201" s="12"/>
      <c r="F201" s="71"/>
      <c r="G201" s="12"/>
      <c r="H201" s="72"/>
      <c r="I201" s="15"/>
      <c r="J201" s="15"/>
      <c r="K201" s="15"/>
      <c r="L201" s="15"/>
      <c r="M201" s="76"/>
      <c r="N201" s="92"/>
      <c r="O201" s="59">
        <v>2530</v>
      </c>
      <c r="P201" s="60">
        <f>Table22457891011234567891011121314151617181920212223242526272832930313233343536373839404142434647484950[[#This Row],[PEMBULATAN]]*O201</f>
        <v>0</v>
      </c>
      <c r="Q201" s="124"/>
    </row>
    <row r="202" spans="1:17" ht="26.25" customHeight="1" x14ac:dyDescent="0.2">
      <c r="A202" s="13"/>
      <c r="B202" s="70"/>
      <c r="C202" s="68"/>
      <c r="D202" s="73"/>
      <c r="E202" s="12"/>
      <c r="F202" s="71"/>
      <c r="G202" s="12"/>
      <c r="H202" s="72"/>
      <c r="I202" s="15"/>
      <c r="J202" s="15"/>
      <c r="K202" s="15"/>
      <c r="L202" s="15"/>
      <c r="M202" s="76"/>
      <c r="N202" s="92"/>
      <c r="O202" s="59">
        <v>2530</v>
      </c>
      <c r="P202" s="60">
        <f>Table22457891011234567891011121314151617181920212223242526272832930313233343536373839404142434647484950[[#This Row],[PEMBULATAN]]*O202</f>
        <v>0</v>
      </c>
      <c r="Q202" s="124"/>
    </row>
    <row r="203" spans="1:17" ht="26.25" customHeight="1" x14ac:dyDescent="0.2">
      <c r="A203" s="13"/>
      <c r="B203" s="70"/>
      <c r="C203" s="68"/>
      <c r="D203" s="73"/>
      <c r="E203" s="12"/>
      <c r="F203" s="71"/>
      <c r="G203" s="12"/>
      <c r="H203" s="72"/>
      <c r="I203" s="15"/>
      <c r="J203" s="15"/>
      <c r="K203" s="15"/>
      <c r="L203" s="15"/>
      <c r="M203" s="76"/>
      <c r="N203" s="92"/>
      <c r="O203" s="59">
        <v>2530</v>
      </c>
      <c r="P203" s="60">
        <f>Table22457891011234567891011121314151617181920212223242526272832930313233343536373839404142434647484950[[#This Row],[PEMBULATAN]]*O203</f>
        <v>0</v>
      </c>
      <c r="Q203" s="124"/>
    </row>
    <row r="204" spans="1:17" ht="26.25" customHeight="1" x14ac:dyDescent="0.2">
      <c r="A204" s="13"/>
      <c r="B204" s="70"/>
      <c r="C204" s="68"/>
      <c r="D204" s="73"/>
      <c r="E204" s="12"/>
      <c r="F204" s="71"/>
      <c r="G204" s="12"/>
      <c r="H204" s="72"/>
      <c r="I204" s="15"/>
      <c r="J204" s="15"/>
      <c r="K204" s="15"/>
      <c r="L204" s="15"/>
      <c r="M204" s="76"/>
      <c r="N204" s="92"/>
      <c r="O204" s="59">
        <v>2530</v>
      </c>
      <c r="P204" s="60">
        <f>Table22457891011234567891011121314151617181920212223242526272832930313233343536373839404142434647484950[[#This Row],[PEMBULATAN]]*O204</f>
        <v>0</v>
      </c>
      <c r="Q204" s="124"/>
    </row>
    <row r="205" spans="1:17" ht="26.25" customHeight="1" x14ac:dyDescent="0.2">
      <c r="A205" s="13"/>
      <c r="B205" s="70"/>
      <c r="C205" s="68"/>
      <c r="D205" s="73"/>
      <c r="E205" s="12"/>
      <c r="F205" s="71"/>
      <c r="G205" s="12"/>
      <c r="H205" s="72"/>
      <c r="I205" s="15"/>
      <c r="J205" s="15"/>
      <c r="K205" s="15"/>
      <c r="L205" s="15"/>
      <c r="M205" s="76"/>
      <c r="N205" s="92"/>
      <c r="O205" s="59">
        <v>2530</v>
      </c>
      <c r="P205" s="60">
        <f>Table22457891011234567891011121314151617181920212223242526272832930313233343536373839404142434647484950[[#This Row],[PEMBULATAN]]*O205</f>
        <v>0</v>
      </c>
      <c r="Q205" s="124"/>
    </row>
    <row r="206" spans="1:17" ht="26.25" customHeight="1" x14ac:dyDescent="0.2">
      <c r="A206" s="13"/>
      <c r="B206" s="70"/>
      <c r="C206" s="68"/>
      <c r="D206" s="73"/>
      <c r="E206" s="12"/>
      <c r="F206" s="71"/>
      <c r="G206" s="12"/>
      <c r="H206" s="72"/>
      <c r="I206" s="15"/>
      <c r="J206" s="15"/>
      <c r="K206" s="15"/>
      <c r="L206" s="15"/>
      <c r="M206" s="76"/>
      <c r="N206" s="92"/>
      <c r="O206" s="59">
        <v>2530</v>
      </c>
      <c r="P206" s="60">
        <f>Table22457891011234567891011121314151617181920212223242526272832930313233343536373839404142434647484950[[#This Row],[PEMBULATAN]]*O206</f>
        <v>0</v>
      </c>
      <c r="Q206" s="124"/>
    </row>
    <row r="207" spans="1:17" ht="26.25" customHeight="1" x14ac:dyDescent="0.2">
      <c r="A207" s="13"/>
      <c r="B207" s="70"/>
      <c r="C207" s="68"/>
      <c r="D207" s="73"/>
      <c r="E207" s="12"/>
      <c r="F207" s="71"/>
      <c r="G207" s="12"/>
      <c r="H207" s="72"/>
      <c r="I207" s="15"/>
      <c r="J207" s="15"/>
      <c r="K207" s="15"/>
      <c r="L207" s="15"/>
      <c r="M207" s="76"/>
      <c r="N207" s="92"/>
      <c r="O207" s="59">
        <v>2530</v>
      </c>
      <c r="P207" s="60">
        <f>Table22457891011234567891011121314151617181920212223242526272832930313233343536373839404142434647484950[[#This Row],[PEMBULATAN]]*O207</f>
        <v>0</v>
      </c>
      <c r="Q207" s="124"/>
    </row>
    <row r="208" spans="1:17" ht="26.25" customHeight="1" x14ac:dyDescent="0.2">
      <c r="A208" s="13"/>
      <c r="B208" s="70"/>
      <c r="C208" s="68"/>
      <c r="D208" s="73"/>
      <c r="E208" s="12"/>
      <c r="F208" s="71"/>
      <c r="G208" s="12"/>
      <c r="H208" s="72"/>
      <c r="I208" s="15"/>
      <c r="J208" s="15"/>
      <c r="K208" s="15"/>
      <c r="L208" s="15"/>
      <c r="M208" s="76"/>
      <c r="N208" s="92"/>
      <c r="O208" s="59">
        <v>2530</v>
      </c>
      <c r="P208" s="60">
        <f>Table22457891011234567891011121314151617181920212223242526272832930313233343536373839404142434647484950[[#This Row],[PEMBULATAN]]*O208</f>
        <v>0</v>
      </c>
      <c r="Q208" s="124"/>
    </row>
    <row r="209" spans="1:17" ht="26.25" customHeight="1" x14ac:dyDescent="0.2">
      <c r="A209" s="13"/>
      <c r="B209" s="70"/>
      <c r="C209" s="68"/>
      <c r="D209" s="73"/>
      <c r="E209" s="12"/>
      <c r="F209" s="71"/>
      <c r="G209" s="12"/>
      <c r="H209" s="72"/>
      <c r="I209" s="15"/>
      <c r="J209" s="15"/>
      <c r="K209" s="15"/>
      <c r="L209" s="15"/>
      <c r="M209" s="76"/>
      <c r="N209" s="92"/>
      <c r="O209" s="59">
        <v>2530</v>
      </c>
      <c r="P209" s="60">
        <f>Table22457891011234567891011121314151617181920212223242526272832930313233343536373839404142434647484950[[#This Row],[PEMBULATAN]]*O209</f>
        <v>0</v>
      </c>
      <c r="Q209" s="124"/>
    </row>
    <row r="210" spans="1:17" ht="26.25" customHeight="1" x14ac:dyDescent="0.2">
      <c r="A210" s="13"/>
      <c r="B210" s="70"/>
      <c r="C210" s="68"/>
      <c r="D210" s="73"/>
      <c r="E210" s="12"/>
      <c r="F210" s="71"/>
      <c r="G210" s="12"/>
      <c r="H210" s="72"/>
      <c r="I210" s="15"/>
      <c r="J210" s="15"/>
      <c r="K210" s="15"/>
      <c r="L210" s="15"/>
      <c r="M210" s="76"/>
      <c r="N210" s="92"/>
      <c r="O210" s="59">
        <v>2530</v>
      </c>
      <c r="P210" s="60">
        <f>Table22457891011234567891011121314151617181920212223242526272832930313233343536373839404142434647484950[[#This Row],[PEMBULATAN]]*O210</f>
        <v>0</v>
      </c>
      <c r="Q210" s="124"/>
    </row>
    <row r="211" spans="1:17" ht="26.25" customHeight="1" x14ac:dyDescent="0.2">
      <c r="A211" s="13"/>
      <c r="B211" s="70"/>
      <c r="C211" s="68"/>
      <c r="D211" s="73"/>
      <c r="E211" s="12"/>
      <c r="F211" s="71"/>
      <c r="G211" s="12"/>
      <c r="H211" s="72"/>
      <c r="I211" s="15"/>
      <c r="J211" s="15"/>
      <c r="K211" s="15"/>
      <c r="L211" s="15"/>
      <c r="M211" s="76"/>
      <c r="N211" s="92"/>
      <c r="O211" s="59">
        <v>2530</v>
      </c>
      <c r="P211" s="60">
        <f>Table22457891011234567891011121314151617181920212223242526272832930313233343536373839404142434647484950[[#This Row],[PEMBULATAN]]*O211</f>
        <v>0</v>
      </c>
      <c r="Q211" s="124"/>
    </row>
    <row r="212" spans="1:17" ht="26.25" customHeight="1" x14ac:dyDescent="0.2">
      <c r="A212" s="13"/>
      <c r="B212" s="70"/>
      <c r="C212" s="68"/>
      <c r="D212" s="73"/>
      <c r="E212" s="12"/>
      <c r="F212" s="71"/>
      <c r="G212" s="12"/>
      <c r="H212" s="72"/>
      <c r="I212" s="15"/>
      <c r="J212" s="15"/>
      <c r="K212" s="15"/>
      <c r="L212" s="15"/>
      <c r="M212" s="76"/>
      <c r="N212" s="92"/>
      <c r="O212" s="59">
        <v>2530</v>
      </c>
      <c r="P212" s="60">
        <f>Table22457891011234567891011121314151617181920212223242526272832930313233343536373839404142434647484950[[#This Row],[PEMBULATAN]]*O212</f>
        <v>0</v>
      </c>
      <c r="Q212" s="124"/>
    </row>
    <row r="213" spans="1:17" ht="26.25" customHeight="1" x14ac:dyDescent="0.2">
      <c r="A213" s="13"/>
      <c r="B213" s="70"/>
      <c r="C213" s="68"/>
      <c r="D213" s="73"/>
      <c r="E213" s="12"/>
      <c r="F213" s="71"/>
      <c r="G213" s="12"/>
      <c r="H213" s="72"/>
      <c r="I213" s="15"/>
      <c r="J213" s="15"/>
      <c r="K213" s="15"/>
      <c r="L213" s="15"/>
      <c r="M213" s="76"/>
      <c r="N213" s="92"/>
      <c r="O213" s="59">
        <v>2530</v>
      </c>
      <c r="P213" s="60">
        <f>Table22457891011234567891011121314151617181920212223242526272832930313233343536373839404142434647484950[[#This Row],[PEMBULATAN]]*O213</f>
        <v>0</v>
      </c>
      <c r="Q213" s="124"/>
    </row>
    <row r="214" spans="1:17" ht="26.25" customHeight="1" x14ac:dyDescent="0.2">
      <c r="A214" s="13"/>
      <c r="B214" s="70"/>
      <c r="C214" s="68"/>
      <c r="D214" s="73"/>
      <c r="E214" s="12"/>
      <c r="F214" s="71"/>
      <c r="G214" s="12"/>
      <c r="H214" s="72"/>
      <c r="I214" s="15"/>
      <c r="J214" s="15"/>
      <c r="K214" s="15"/>
      <c r="L214" s="15"/>
      <c r="M214" s="76"/>
      <c r="N214" s="92"/>
      <c r="O214" s="59">
        <v>2530</v>
      </c>
      <c r="P214" s="60">
        <f>Table22457891011234567891011121314151617181920212223242526272832930313233343536373839404142434647484950[[#This Row],[PEMBULATAN]]*O214</f>
        <v>0</v>
      </c>
      <c r="Q214" s="124"/>
    </row>
    <row r="215" spans="1:17" ht="26.25" customHeight="1" x14ac:dyDescent="0.2">
      <c r="A215" s="13"/>
      <c r="B215" s="70"/>
      <c r="C215" s="68"/>
      <c r="D215" s="73"/>
      <c r="E215" s="12"/>
      <c r="F215" s="71"/>
      <c r="G215" s="12"/>
      <c r="H215" s="72"/>
      <c r="I215" s="15"/>
      <c r="J215" s="15"/>
      <c r="K215" s="15"/>
      <c r="L215" s="15"/>
      <c r="M215" s="76"/>
      <c r="N215" s="92"/>
      <c r="O215" s="59">
        <v>2530</v>
      </c>
      <c r="P215" s="60">
        <f>Table22457891011234567891011121314151617181920212223242526272832930313233343536373839404142434647484950[[#This Row],[PEMBULATAN]]*O215</f>
        <v>0</v>
      </c>
      <c r="Q215" s="124"/>
    </row>
    <row r="216" spans="1:17" ht="26.25" customHeight="1" x14ac:dyDescent="0.2">
      <c r="A216" s="13"/>
      <c r="B216" s="70"/>
      <c r="C216" s="68"/>
      <c r="D216" s="73"/>
      <c r="E216" s="12"/>
      <c r="F216" s="71"/>
      <c r="G216" s="12"/>
      <c r="H216" s="72"/>
      <c r="I216" s="15"/>
      <c r="J216" s="15"/>
      <c r="K216" s="15"/>
      <c r="L216" s="15"/>
      <c r="M216" s="76"/>
      <c r="N216" s="92"/>
      <c r="O216" s="59">
        <v>2530</v>
      </c>
      <c r="P216" s="60">
        <f>Table22457891011234567891011121314151617181920212223242526272832930313233343536373839404142434647484950[[#This Row],[PEMBULATAN]]*O216</f>
        <v>0</v>
      </c>
      <c r="Q216" s="124"/>
    </row>
    <row r="217" spans="1:17" ht="26.25" customHeight="1" x14ac:dyDescent="0.2">
      <c r="A217" s="13"/>
      <c r="B217" s="70"/>
      <c r="C217" s="68"/>
      <c r="D217" s="73"/>
      <c r="E217" s="12"/>
      <c r="F217" s="71"/>
      <c r="G217" s="12"/>
      <c r="H217" s="72"/>
      <c r="I217" s="15"/>
      <c r="J217" s="15"/>
      <c r="K217" s="15"/>
      <c r="L217" s="15"/>
      <c r="M217" s="76"/>
      <c r="N217" s="92"/>
      <c r="O217" s="59">
        <v>2530</v>
      </c>
      <c r="P217" s="60">
        <f>Table22457891011234567891011121314151617181920212223242526272832930313233343536373839404142434647484950[[#This Row],[PEMBULATAN]]*O217</f>
        <v>0</v>
      </c>
      <c r="Q217" s="124"/>
    </row>
    <row r="218" spans="1:17" ht="26.25" customHeight="1" x14ac:dyDescent="0.2">
      <c r="A218" s="13"/>
      <c r="B218" s="70"/>
      <c r="C218" s="68"/>
      <c r="D218" s="73"/>
      <c r="E218" s="12"/>
      <c r="F218" s="71"/>
      <c r="G218" s="12"/>
      <c r="H218" s="72"/>
      <c r="I218" s="15"/>
      <c r="J218" s="15"/>
      <c r="K218" s="15"/>
      <c r="L218" s="15"/>
      <c r="M218" s="76"/>
      <c r="N218" s="92"/>
      <c r="O218" s="59">
        <v>2530</v>
      </c>
      <c r="P218" s="60">
        <f>Table22457891011234567891011121314151617181920212223242526272832930313233343536373839404142434647484950[[#This Row],[PEMBULATAN]]*O218</f>
        <v>0</v>
      </c>
      <c r="Q218" s="124"/>
    </row>
    <row r="219" spans="1:17" ht="26.25" customHeight="1" x14ac:dyDescent="0.2">
      <c r="A219" s="78"/>
      <c r="B219" s="69"/>
      <c r="C219" s="68"/>
      <c r="D219" s="73"/>
      <c r="E219" s="12"/>
      <c r="F219" s="71"/>
      <c r="G219" s="12"/>
      <c r="H219" s="72"/>
      <c r="I219" s="15"/>
      <c r="J219" s="15"/>
      <c r="K219" s="15"/>
      <c r="L219" s="15"/>
      <c r="M219" s="76"/>
      <c r="N219" s="92"/>
      <c r="O219" s="59">
        <v>2530</v>
      </c>
      <c r="P219" s="60">
        <f>Table22457891011234567891011121314151617181920212223242526272832930313233343536373839404142434647484950[[#This Row],[PEMBULATAN]]*O219</f>
        <v>0</v>
      </c>
      <c r="Q219" s="124"/>
    </row>
    <row r="220" spans="1:17" ht="26.25" customHeight="1" x14ac:dyDescent="0.2">
      <c r="A220" s="13"/>
      <c r="B220" s="70"/>
      <c r="C220" s="68"/>
      <c r="D220" s="73"/>
      <c r="E220" s="12"/>
      <c r="F220" s="71"/>
      <c r="G220" s="12"/>
      <c r="H220" s="72"/>
      <c r="I220" s="15"/>
      <c r="J220" s="15"/>
      <c r="K220" s="15"/>
      <c r="L220" s="15"/>
      <c r="M220" s="76"/>
      <c r="N220" s="92"/>
      <c r="O220" s="59">
        <v>2530</v>
      </c>
      <c r="P220" s="60">
        <f>Table22457891011234567891011121314151617181920212223242526272832930313233343536373839404142434647484950[[#This Row],[PEMBULATAN]]*O220</f>
        <v>0</v>
      </c>
      <c r="Q220" s="124"/>
    </row>
    <row r="221" spans="1:17" ht="26.25" customHeight="1" x14ac:dyDescent="0.2">
      <c r="A221" s="13"/>
      <c r="B221" s="70"/>
      <c r="C221" s="68"/>
      <c r="D221" s="73"/>
      <c r="E221" s="12"/>
      <c r="F221" s="71"/>
      <c r="G221" s="12"/>
      <c r="H221" s="72"/>
      <c r="I221" s="15"/>
      <c r="J221" s="15"/>
      <c r="K221" s="15"/>
      <c r="L221" s="15"/>
      <c r="M221" s="76"/>
      <c r="N221" s="92"/>
      <c r="O221" s="59">
        <v>2530</v>
      </c>
      <c r="P221" s="60">
        <f>Table22457891011234567891011121314151617181920212223242526272832930313233343536373839404142434647484950[[#This Row],[PEMBULATAN]]*O221</f>
        <v>0</v>
      </c>
      <c r="Q221" s="124"/>
    </row>
    <row r="222" spans="1:17" ht="26.25" customHeight="1" x14ac:dyDescent="0.2">
      <c r="A222" s="13"/>
      <c r="B222" s="70"/>
      <c r="C222" s="68"/>
      <c r="D222" s="73"/>
      <c r="E222" s="12"/>
      <c r="F222" s="71"/>
      <c r="G222" s="12"/>
      <c r="H222" s="72"/>
      <c r="I222" s="15"/>
      <c r="J222" s="15"/>
      <c r="K222" s="15"/>
      <c r="L222" s="15"/>
      <c r="M222" s="76"/>
      <c r="N222" s="92"/>
      <c r="O222" s="59">
        <v>2530</v>
      </c>
      <c r="P222" s="60">
        <f>Table22457891011234567891011121314151617181920212223242526272832930313233343536373839404142434647484950[[#This Row],[PEMBULATAN]]*O222</f>
        <v>0</v>
      </c>
      <c r="Q222" s="124"/>
    </row>
    <row r="223" spans="1:17" ht="26.25" customHeight="1" x14ac:dyDescent="0.2">
      <c r="A223" s="13"/>
      <c r="B223" s="70"/>
      <c r="C223" s="68"/>
      <c r="D223" s="73"/>
      <c r="E223" s="12"/>
      <c r="F223" s="71"/>
      <c r="G223" s="12"/>
      <c r="H223" s="72"/>
      <c r="I223" s="15"/>
      <c r="J223" s="15"/>
      <c r="K223" s="15"/>
      <c r="L223" s="15"/>
      <c r="M223" s="76"/>
      <c r="N223" s="92"/>
      <c r="O223" s="59">
        <v>2530</v>
      </c>
      <c r="P223" s="60">
        <f>Table22457891011234567891011121314151617181920212223242526272832930313233343536373839404142434647484950[[#This Row],[PEMBULATAN]]*O223</f>
        <v>0</v>
      </c>
      <c r="Q223" s="124"/>
    </row>
    <row r="224" spans="1:17" ht="26.25" customHeight="1" x14ac:dyDescent="0.2">
      <c r="A224" s="13"/>
      <c r="B224" s="70"/>
      <c r="C224" s="68"/>
      <c r="D224" s="73"/>
      <c r="E224" s="12"/>
      <c r="F224" s="71"/>
      <c r="G224" s="12"/>
      <c r="H224" s="72"/>
      <c r="I224" s="15"/>
      <c r="J224" s="15"/>
      <c r="K224" s="15"/>
      <c r="L224" s="15"/>
      <c r="M224" s="76"/>
      <c r="N224" s="92"/>
      <c r="O224" s="59">
        <v>2530</v>
      </c>
      <c r="P224" s="60">
        <f>Table22457891011234567891011121314151617181920212223242526272832930313233343536373839404142434647484950[[#This Row],[PEMBULATAN]]*O224</f>
        <v>0</v>
      </c>
      <c r="Q224" s="124"/>
    </row>
    <row r="225" spans="1:17" ht="26.25" customHeight="1" x14ac:dyDescent="0.2">
      <c r="A225" s="13"/>
      <c r="B225" s="70"/>
      <c r="C225" s="68"/>
      <c r="D225" s="73"/>
      <c r="E225" s="12"/>
      <c r="F225" s="71"/>
      <c r="G225" s="12"/>
      <c r="H225" s="72"/>
      <c r="I225" s="15"/>
      <c r="J225" s="15"/>
      <c r="K225" s="15"/>
      <c r="L225" s="15"/>
      <c r="M225" s="76"/>
      <c r="N225" s="92"/>
      <c r="O225" s="59">
        <v>2530</v>
      </c>
      <c r="P225" s="60">
        <f>Table22457891011234567891011121314151617181920212223242526272832930313233343536373839404142434647484950[[#This Row],[PEMBULATAN]]*O225</f>
        <v>0</v>
      </c>
      <c r="Q225" s="124"/>
    </row>
    <row r="226" spans="1:17" ht="26.25" customHeight="1" x14ac:dyDescent="0.2">
      <c r="A226" s="13"/>
      <c r="B226" s="70"/>
      <c r="C226" s="68"/>
      <c r="D226" s="73"/>
      <c r="E226" s="12"/>
      <c r="F226" s="71"/>
      <c r="G226" s="12"/>
      <c r="H226" s="72"/>
      <c r="I226" s="15"/>
      <c r="J226" s="15"/>
      <c r="K226" s="15"/>
      <c r="L226" s="15"/>
      <c r="M226" s="76"/>
      <c r="N226" s="92"/>
      <c r="O226" s="59">
        <v>2530</v>
      </c>
      <c r="P226" s="60">
        <f>Table22457891011234567891011121314151617181920212223242526272832930313233343536373839404142434647484950[[#This Row],[PEMBULATAN]]*O226</f>
        <v>0</v>
      </c>
      <c r="Q226" s="124"/>
    </row>
    <row r="227" spans="1:17" ht="26.25" customHeight="1" x14ac:dyDescent="0.2">
      <c r="A227" s="13"/>
      <c r="B227" s="70"/>
      <c r="C227" s="68"/>
      <c r="D227" s="73"/>
      <c r="E227" s="12"/>
      <c r="F227" s="71"/>
      <c r="G227" s="12"/>
      <c r="H227" s="72"/>
      <c r="I227" s="15"/>
      <c r="J227" s="15"/>
      <c r="K227" s="15"/>
      <c r="L227" s="15"/>
      <c r="M227" s="76"/>
      <c r="N227" s="92"/>
      <c r="O227" s="59">
        <v>2530</v>
      </c>
      <c r="P227" s="60">
        <f>Table22457891011234567891011121314151617181920212223242526272832930313233343536373839404142434647484950[[#This Row],[PEMBULATAN]]*O227</f>
        <v>0</v>
      </c>
      <c r="Q227" s="124"/>
    </row>
    <row r="228" spans="1:17" ht="26.25" customHeight="1" x14ac:dyDescent="0.2">
      <c r="A228" s="13"/>
      <c r="B228" s="70"/>
      <c r="C228" s="68"/>
      <c r="D228" s="73"/>
      <c r="E228" s="12"/>
      <c r="F228" s="71"/>
      <c r="G228" s="12"/>
      <c r="H228" s="72"/>
      <c r="I228" s="15"/>
      <c r="J228" s="15"/>
      <c r="K228" s="15"/>
      <c r="L228" s="15"/>
      <c r="M228" s="76"/>
      <c r="N228" s="92"/>
      <c r="O228" s="59">
        <v>2530</v>
      </c>
      <c r="P228" s="60">
        <f>Table22457891011234567891011121314151617181920212223242526272832930313233343536373839404142434647484950[[#This Row],[PEMBULATAN]]*O228</f>
        <v>0</v>
      </c>
      <c r="Q228" s="124"/>
    </row>
    <row r="229" spans="1:17" ht="26.25" customHeight="1" x14ac:dyDescent="0.2">
      <c r="A229" s="78"/>
      <c r="B229" s="69"/>
      <c r="C229" s="68"/>
      <c r="D229" s="73"/>
      <c r="E229" s="12"/>
      <c r="F229" s="71"/>
      <c r="G229" s="12"/>
      <c r="H229" s="72"/>
      <c r="I229" s="15"/>
      <c r="J229" s="15"/>
      <c r="K229" s="15"/>
      <c r="L229" s="15"/>
      <c r="M229" s="76"/>
      <c r="N229" s="92"/>
      <c r="O229" s="59">
        <v>2530</v>
      </c>
      <c r="P229" s="60">
        <f>Table22457891011234567891011121314151617181920212223242526272832930313233343536373839404142434647484950[[#This Row],[PEMBULATAN]]*O229</f>
        <v>0</v>
      </c>
      <c r="Q229" s="124"/>
    </row>
    <row r="230" spans="1:17" ht="26.25" customHeight="1" x14ac:dyDescent="0.2">
      <c r="A230" s="13"/>
      <c r="B230" s="70"/>
      <c r="C230" s="68"/>
      <c r="D230" s="73"/>
      <c r="E230" s="12"/>
      <c r="F230" s="71"/>
      <c r="G230" s="12"/>
      <c r="H230" s="72"/>
      <c r="I230" s="15"/>
      <c r="J230" s="15"/>
      <c r="K230" s="15"/>
      <c r="L230" s="15"/>
      <c r="M230" s="76"/>
      <c r="N230" s="92"/>
      <c r="O230" s="59">
        <v>2530</v>
      </c>
      <c r="P230" s="60">
        <f>Table22457891011234567891011121314151617181920212223242526272832930313233343536373839404142434647484950[[#This Row],[PEMBULATAN]]*O230</f>
        <v>0</v>
      </c>
      <c r="Q230" s="125"/>
    </row>
    <row r="231" spans="1:17" ht="22.5" customHeight="1" x14ac:dyDescent="0.2">
      <c r="A231" s="118" t="s">
        <v>30</v>
      </c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20"/>
      <c r="M231" s="74">
        <f>SUBTOTAL(109,Table22457891011234567891011121314151617181920212223242526272832930313233343536373839404142434647484950[KG VOLUME])</f>
        <v>0</v>
      </c>
      <c r="N231" s="63">
        <f>SUM(N3:N230)</f>
        <v>0</v>
      </c>
      <c r="O231" s="121">
        <f>SUM(P3:P230)</f>
        <v>0</v>
      </c>
      <c r="P231" s="122"/>
    </row>
    <row r="232" spans="1:17" ht="18" customHeight="1" x14ac:dyDescent="0.2">
      <c r="A232" s="81"/>
      <c r="B232" s="53" t="s">
        <v>41</v>
      </c>
      <c r="C232" s="52"/>
      <c r="D232" s="54" t="s">
        <v>42</v>
      </c>
      <c r="E232" s="81"/>
      <c r="F232" s="81"/>
      <c r="G232" s="81"/>
      <c r="H232" s="81"/>
      <c r="I232" s="81"/>
      <c r="J232" s="81"/>
      <c r="K232" s="81"/>
      <c r="L232" s="81"/>
      <c r="M232" s="82"/>
      <c r="N232" s="83" t="s">
        <v>50</v>
      </c>
      <c r="O232" s="84"/>
      <c r="P232" s="84">
        <f>O231*10%</f>
        <v>0</v>
      </c>
    </row>
    <row r="233" spans="1:17" ht="18" customHeight="1" thickBot="1" x14ac:dyDescent="0.25">
      <c r="A233" s="81"/>
      <c r="B233" s="53"/>
      <c r="C233" s="52"/>
      <c r="D233" s="54"/>
      <c r="E233" s="81"/>
      <c r="F233" s="81"/>
      <c r="G233" s="81"/>
      <c r="H233" s="81"/>
      <c r="I233" s="81"/>
      <c r="J233" s="81"/>
      <c r="K233" s="81"/>
      <c r="L233" s="81"/>
      <c r="M233" s="82"/>
      <c r="N233" s="85" t="s">
        <v>51</v>
      </c>
      <c r="O233" s="86"/>
      <c r="P233" s="86">
        <f>O231-P232</f>
        <v>0</v>
      </c>
    </row>
    <row r="234" spans="1:17" ht="18" customHeight="1" x14ac:dyDescent="0.2">
      <c r="A234" s="10"/>
      <c r="H234" s="58"/>
      <c r="N234" s="57" t="s">
        <v>56</v>
      </c>
      <c r="P234" s="64">
        <f>P233*1.1%</f>
        <v>0</v>
      </c>
    </row>
    <row r="235" spans="1:17" ht="18" customHeight="1" thickBot="1" x14ac:dyDescent="0.25">
      <c r="A235" s="10"/>
      <c r="H235" s="58"/>
      <c r="N235" s="57" t="s">
        <v>52</v>
      </c>
      <c r="P235" s="66">
        <f>P233*2%</f>
        <v>0</v>
      </c>
    </row>
    <row r="236" spans="1:17" ht="18" customHeight="1" x14ac:dyDescent="0.2">
      <c r="A236" s="10"/>
      <c r="H236" s="58"/>
      <c r="N236" s="61" t="s">
        <v>31</v>
      </c>
      <c r="O236" s="62"/>
      <c r="P236" s="65">
        <f>P233+P234-P235</f>
        <v>0</v>
      </c>
    </row>
    <row r="238" spans="1:17" x14ac:dyDescent="0.2">
      <c r="A238" s="10"/>
      <c r="H238" s="58"/>
      <c r="P238" s="66"/>
    </row>
    <row r="239" spans="1:17" x14ac:dyDescent="0.2">
      <c r="A239" s="10"/>
      <c r="H239" s="58"/>
      <c r="O239" s="55"/>
      <c r="P239" s="66"/>
    </row>
    <row r="240" spans="1:17" s="3" customFormat="1" x14ac:dyDescent="0.25">
      <c r="A240" s="10"/>
      <c r="B240" s="2"/>
      <c r="C240" s="2"/>
      <c r="E240" s="11"/>
      <c r="H240" s="58"/>
      <c r="N240" s="14"/>
      <c r="O240" s="14"/>
      <c r="P240" s="14"/>
    </row>
    <row r="241" spans="1:16" s="3" customFormat="1" x14ac:dyDescent="0.25">
      <c r="A241" s="10"/>
      <c r="B241" s="2"/>
      <c r="C241" s="2"/>
      <c r="E241" s="11"/>
      <c r="H241" s="58"/>
      <c r="N241" s="14"/>
      <c r="O241" s="14"/>
      <c r="P241" s="14"/>
    </row>
    <row r="242" spans="1:16" s="3" customFormat="1" x14ac:dyDescent="0.25">
      <c r="A242" s="10"/>
      <c r="B242" s="2"/>
      <c r="C242" s="2"/>
      <c r="E242" s="11"/>
      <c r="H242" s="58"/>
      <c r="N242" s="14"/>
      <c r="O242" s="14"/>
      <c r="P242" s="14"/>
    </row>
    <row r="243" spans="1:16" s="3" customFormat="1" x14ac:dyDescent="0.25">
      <c r="A243" s="10"/>
      <c r="B243" s="2"/>
      <c r="C243" s="2"/>
      <c r="E243" s="11"/>
      <c r="H243" s="58"/>
      <c r="N243" s="14"/>
      <c r="O243" s="14"/>
      <c r="P243" s="14"/>
    </row>
    <row r="244" spans="1:16" s="3" customFormat="1" x14ac:dyDescent="0.25">
      <c r="A244" s="10"/>
      <c r="B244" s="2"/>
      <c r="C244" s="2"/>
      <c r="E244" s="11"/>
      <c r="H244" s="58"/>
      <c r="N244" s="14"/>
      <c r="O244" s="14"/>
      <c r="P244" s="14"/>
    </row>
    <row r="245" spans="1:16" s="3" customFormat="1" x14ac:dyDescent="0.25">
      <c r="A245" s="10"/>
      <c r="B245" s="2"/>
      <c r="C245" s="2"/>
      <c r="E245" s="11"/>
      <c r="H245" s="58"/>
      <c r="N245" s="14"/>
      <c r="O245" s="14"/>
      <c r="P245" s="14"/>
    </row>
    <row r="246" spans="1:16" s="3" customFormat="1" x14ac:dyDescent="0.25">
      <c r="A246" s="10"/>
      <c r="B246" s="2"/>
      <c r="C246" s="2"/>
      <c r="E246" s="11"/>
      <c r="H246" s="58"/>
      <c r="N246" s="14"/>
      <c r="O246" s="14"/>
      <c r="P246" s="14"/>
    </row>
    <row r="247" spans="1:16" s="3" customFormat="1" x14ac:dyDescent="0.25">
      <c r="A247" s="10"/>
      <c r="B247" s="2"/>
      <c r="C247" s="2"/>
      <c r="E247" s="11"/>
      <c r="H247" s="58"/>
      <c r="N247" s="14"/>
      <c r="O247" s="14"/>
      <c r="P247" s="14"/>
    </row>
    <row r="248" spans="1:16" s="3" customFormat="1" x14ac:dyDescent="0.25">
      <c r="A248" s="10"/>
      <c r="B248" s="2"/>
      <c r="C248" s="2"/>
      <c r="E248" s="11"/>
      <c r="H248" s="58"/>
      <c r="N248" s="14"/>
      <c r="O248" s="14"/>
      <c r="P248" s="14"/>
    </row>
    <row r="249" spans="1:16" s="3" customFormat="1" x14ac:dyDescent="0.25">
      <c r="A249" s="10"/>
      <c r="B249" s="2"/>
      <c r="C249" s="2"/>
      <c r="E249" s="11"/>
      <c r="H249" s="58"/>
      <c r="N249" s="14"/>
      <c r="O249" s="14"/>
      <c r="P249" s="14"/>
    </row>
    <row r="250" spans="1:16" s="3" customFormat="1" x14ac:dyDescent="0.25">
      <c r="A250" s="10"/>
      <c r="B250" s="2"/>
      <c r="C250" s="2"/>
      <c r="E250" s="11"/>
      <c r="H250" s="58"/>
      <c r="N250" s="14"/>
      <c r="O250" s="14"/>
      <c r="P250" s="14"/>
    </row>
    <row r="251" spans="1:16" s="3" customFormat="1" x14ac:dyDescent="0.25">
      <c r="A251" s="10"/>
      <c r="B251" s="2"/>
      <c r="C251" s="2"/>
      <c r="E251" s="11"/>
      <c r="H251" s="58"/>
      <c r="N251" s="14"/>
      <c r="O251" s="14"/>
      <c r="P251" s="14"/>
    </row>
  </sheetData>
  <mergeCells count="3">
    <mergeCell ref="A231:L231"/>
    <mergeCell ref="O231:P231"/>
    <mergeCell ref="Q3:Q230"/>
  </mergeCells>
  <conditionalFormatting sqref="B3:B230">
    <cfRule type="duplicateValues" dxfId="2" priority="7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85546875" style="3" customWidth="1"/>
    <col min="5" max="5" width="7.5703125" style="11" customWidth="1"/>
    <col min="6" max="6" width="7.85546875" style="3" customWidth="1"/>
    <col min="7" max="7" width="7.5703125" style="3" customWidth="1"/>
    <col min="8" max="8" width="12" style="6" customWidth="1"/>
    <col min="9" max="11" width="3.7109375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/>
      <c r="B3" s="69"/>
      <c r="C3" s="8"/>
      <c r="D3" s="71"/>
      <c r="E3" s="12"/>
      <c r="F3" s="71"/>
      <c r="G3" s="12"/>
      <c r="H3" s="9"/>
      <c r="I3" s="1"/>
      <c r="J3" s="1"/>
      <c r="K3" s="1"/>
      <c r="L3" s="1"/>
      <c r="M3" s="75"/>
      <c r="N3" s="92"/>
      <c r="O3" s="59">
        <v>2530</v>
      </c>
      <c r="P3" s="60">
        <f>Table2245789101123456789101112131415161718192021222324252627283293031323334353637383940414243464748495051[[#This Row],[PEMBULATAN]]*O3</f>
        <v>0</v>
      </c>
      <c r="Q3" s="95"/>
    </row>
    <row r="4" spans="1:17" ht="22.5" customHeight="1" x14ac:dyDescent="0.2">
      <c r="A4" s="118" t="s">
        <v>30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0"/>
      <c r="M4" s="74">
        <f>SUBTOTAL(109,Table2245789101123456789101112131415161718192021222324252627283293031323334353637383940414243464748495051[KG VOLUME])</f>
        <v>0</v>
      </c>
      <c r="N4" s="63">
        <f>SUM(N3:N3)</f>
        <v>0</v>
      </c>
      <c r="O4" s="121">
        <f>SUM(P3:P3)</f>
        <v>0</v>
      </c>
      <c r="P4" s="122"/>
    </row>
    <row r="5" spans="1:17" ht="18" customHeight="1" x14ac:dyDescent="0.2">
      <c r="A5" s="81"/>
      <c r="B5" s="53" t="s">
        <v>41</v>
      </c>
      <c r="C5" s="52"/>
      <c r="D5" s="54" t="s">
        <v>42</v>
      </c>
      <c r="E5" s="81"/>
      <c r="F5" s="81"/>
      <c r="G5" s="81"/>
      <c r="H5" s="81"/>
      <c r="I5" s="81"/>
      <c r="J5" s="81"/>
      <c r="K5" s="81"/>
      <c r="L5" s="81"/>
      <c r="M5" s="82"/>
      <c r="N5" s="83" t="s">
        <v>50</v>
      </c>
      <c r="O5" s="84"/>
      <c r="P5" s="84">
        <f>O4*10%</f>
        <v>0</v>
      </c>
    </row>
    <row r="6" spans="1:17" ht="18" customHeight="1" thickBot="1" x14ac:dyDescent="0.25">
      <c r="A6" s="81"/>
      <c r="B6" s="53"/>
      <c r="C6" s="52"/>
      <c r="D6" s="54"/>
      <c r="E6" s="81"/>
      <c r="F6" s="81"/>
      <c r="G6" s="81"/>
      <c r="H6" s="81"/>
      <c r="I6" s="81"/>
      <c r="J6" s="81"/>
      <c r="K6" s="81"/>
      <c r="L6" s="81"/>
      <c r="M6" s="82"/>
      <c r="N6" s="85" t="s">
        <v>51</v>
      </c>
      <c r="O6" s="86"/>
      <c r="P6" s="86">
        <f>O4-P5</f>
        <v>0</v>
      </c>
    </row>
    <row r="7" spans="1:17" ht="18" customHeight="1" x14ac:dyDescent="0.2">
      <c r="A7" s="10"/>
      <c r="H7" s="58"/>
      <c r="N7" s="57" t="s">
        <v>56</v>
      </c>
      <c r="P7" s="64">
        <f>P6*1.1%</f>
        <v>0</v>
      </c>
    </row>
    <row r="8" spans="1:17" ht="18" customHeight="1" thickBot="1" x14ac:dyDescent="0.25">
      <c r="A8" s="10"/>
      <c r="H8" s="58"/>
      <c r="N8" s="57" t="s">
        <v>52</v>
      </c>
      <c r="P8" s="66">
        <f>P6*2%</f>
        <v>0</v>
      </c>
    </row>
    <row r="9" spans="1:17" ht="18" customHeight="1" x14ac:dyDescent="0.2">
      <c r="A9" s="10"/>
      <c r="H9" s="58"/>
      <c r="N9" s="61" t="s">
        <v>31</v>
      </c>
      <c r="O9" s="62"/>
      <c r="P9" s="65">
        <f>P6+P7-P8</f>
        <v>0</v>
      </c>
    </row>
    <row r="11" spans="1:17" x14ac:dyDescent="0.2">
      <c r="A11" s="10"/>
      <c r="H11" s="58"/>
      <c r="P11" s="66"/>
    </row>
    <row r="12" spans="1:17" x14ac:dyDescent="0.2">
      <c r="A12" s="10"/>
      <c r="H12" s="58"/>
      <c r="O12" s="55"/>
      <c r="P12" s="66"/>
    </row>
    <row r="13" spans="1:17" s="3" customFormat="1" x14ac:dyDescent="0.25">
      <c r="A13" s="10"/>
      <c r="B13" s="2"/>
      <c r="C13" s="2"/>
      <c r="E13" s="11"/>
      <c r="H13" s="58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58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8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8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8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8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8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8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8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8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8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8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" priority="7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46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7.5703125" style="3" customWidth="1"/>
    <col min="5" max="5" width="7.42578125" style="11" customWidth="1"/>
    <col min="6" max="6" width="8.85546875" style="3" customWidth="1"/>
    <col min="7" max="7" width="7.5703125" style="3" customWidth="1"/>
    <col min="8" max="8" width="11.7109375" style="6" customWidth="1"/>
    <col min="9" max="9" width="3.5703125" style="3" customWidth="1"/>
    <col min="10" max="10" width="3.7109375" style="3" customWidth="1"/>
    <col min="11" max="11" width="3.85546875" style="3" customWidth="1"/>
    <col min="12" max="12" width="4.285156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405422</v>
      </c>
      <c r="B3" s="69" t="s">
        <v>189</v>
      </c>
      <c r="C3" s="8" t="s">
        <v>190</v>
      </c>
      <c r="D3" s="71" t="s">
        <v>106</v>
      </c>
      <c r="E3" s="12">
        <v>44664</v>
      </c>
      <c r="F3" s="71" t="s">
        <v>107</v>
      </c>
      <c r="G3" s="12">
        <v>44669</v>
      </c>
      <c r="H3" s="9" t="s">
        <v>108</v>
      </c>
      <c r="I3" s="1">
        <v>80</v>
      </c>
      <c r="J3" s="1">
        <v>60</v>
      </c>
      <c r="K3" s="1">
        <v>23</v>
      </c>
      <c r="L3" s="1">
        <v>15</v>
      </c>
      <c r="M3" s="75">
        <v>27.6</v>
      </c>
      <c r="N3" s="7">
        <v>28</v>
      </c>
      <c r="O3" s="59">
        <v>2530</v>
      </c>
      <c r="P3" s="60">
        <f>Table22457891011234567[[#This Row],[PEMBULATAN]]*O3</f>
        <v>70840</v>
      </c>
      <c r="Q3" s="123">
        <v>23</v>
      </c>
    </row>
    <row r="4" spans="1:17" ht="26.25" customHeight="1" x14ac:dyDescent="0.2">
      <c r="A4" s="13"/>
      <c r="B4" s="70"/>
      <c r="C4" s="68" t="s">
        <v>191</v>
      </c>
      <c r="D4" s="73" t="s">
        <v>106</v>
      </c>
      <c r="E4" s="12">
        <v>44664</v>
      </c>
      <c r="F4" s="71" t="s">
        <v>107</v>
      </c>
      <c r="G4" s="12">
        <v>44669</v>
      </c>
      <c r="H4" s="72" t="s">
        <v>108</v>
      </c>
      <c r="I4" s="15">
        <v>70</v>
      </c>
      <c r="J4" s="15">
        <v>54</v>
      </c>
      <c r="K4" s="15">
        <v>36</v>
      </c>
      <c r="L4" s="15">
        <v>27</v>
      </c>
      <c r="M4" s="76">
        <v>34.020000000000003</v>
      </c>
      <c r="N4" s="92">
        <v>34.020000000000003</v>
      </c>
      <c r="O4" s="59">
        <v>2530</v>
      </c>
      <c r="P4" s="60">
        <f>Table22457891011234567[[#This Row],[PEMBULATAN]]*O4</f>
        <v>86070.6</v>
      </c>
      <c r="Q4" s="124"/>
    </row>
    <row r="5" spans="1:17" ht="26.25" customHeight="1" x14ac:dyDescent="0.2">
      <c r="A5" s="13"/>
      <c r="B5" s="70"/>
      <c r="C5" s="68" t="s">
        <v>192</v>
      </c>
      <c r="D5" s="73" t="s">
        <v>106</v>
      </c>
      <c r="E5" s="12">
        <v>44664</v>
      </c>
      <c r="F5" s="71" t="s">
        <v>107</v>
      </c>
      <c r="G5" s="12">
        <v>44669</v>
      </c>
      <c r="H5" s="72" t="s">
        <v>108</v>
      </c>
      <c r="I5" s="15">
        <v>60</v>
      </c>
      <c r="J5" s="15">
        <v>35</v>
      </c>
      <c r="K5" s="15">
        <v>14</v>
      </c>
      <c r="L5" s="15">
        <v>8</v>
      </c>
      <c r="M5" s="76">
        <v>7.35</v>
      </c>
      <c r="N5" s="92">
        <v>8</v>
      </c>
      <c r="O5" s="59">
        <v>2530</v>
      </c>
      <c r="P5" s="60">
        <f>Table22457891011234567[[#This Row],[PEMBULATAN]]*O5</f>
        <v>20240</v>
      </c>
      <c r="Q5" s="124"/>
    </row>
    <row r="6" spans="1:17" ht="26.25" customHeight="1" x14ac:dyDescent="0.2">
      <c r="A6" s="13"/>
      <c r="B6" s="70"/>
      <c r="C6" s="68" t="s">
        <v>193</v>
      </c>
      <c r="D6" s="73" t="s">
        <v>106</v>
      </c>
      <c r="E6" s="12">
        <v>44664</v>
      </c>
      <c r="F6" s="71" t="s">
        <v>107</v>
      </c>
      <c r="G6" s="12">
        <v>44669</v>
      </c>
      <c r="H6" s="72" t="s">
        <v>108</v>
      </c>
      <c r="I6" s="15">
        <v>62</v>
      </c>
      <c r="J6" s="15">
        <v>18</v>
      </c>
      <c r="K6" s="15">
        <v>10</v>
      </c>
      <c r="L6" s="15">
        <v>6</v>
      </c>
      <c r="M6" s="76">
        <v>2.79</v>
      </c>
      <c r="N6" s="92">
        <v>6</v>
      </c>
      <c r="O6" s="59">
        <v>2530</v>
      </c>
      <c r="P6" s="60">
        <f>Table22457891011234567[[#This Row],[PEMBULATAN]]*O6</f>
        <v>15180</v>
      </c>
      <c r="Q6" s="124"/>
    </row>
    <row r="7" spans="1:17" ht="26.25" customHeight="1" x14ac:dyDescent="0.2">
      <c r="A7" s="13"/>
      <c r="B7" s="70"/>
      <c r="C7" s="68" t="s">
        <v>194</v>
      </c>
      <c r="D7" s="73" t="s">
        <v>106</v>
      </c>
      <c r="E7" s="12">
        <v>44664</v>
      </c>
      <c r="F7" s="71" t="s">
        <v>107</v>
      </c>
      <c r="G7" s="12">
        <v>44669</v>
      </c>
      <c r="H7" s="72" t="s">
        <v>108</v>
      </c>
      <c r="I7" s="15">
        <v>50</v>
      </c>
      <c r="J7" s="15">
        <v>37</v>
      </c>
      <c r="K7" s="15">
        <v>12</v>
      </c>
      <c r="L7" s="15">
        <v>4</v>
      </c>
      <c r="M7" s="76">
        <v>5.55</v>
      </c>
      <c r="N7" s="92">
        <v>6</v>
      </c>
      <c r="O7" s="59">
        <v>2530</v>
      </c>
      <c r="P7" s="60">
        <f>Table22457891011234567[[#This Row],[PEMBULATAN]]*O7</f>
        <v>15180</v>
      </c>
      <c r="Q7" s="124"/>
    </row>
    <row r="8" spans="1:17" ht="26.25" customHeight="1" x14ac:dyDescent="0.2">
      <c r="A8" s="13"/>
      <c r="B8" s="70"/>
      <c r="C8" s="68" t="s">
        <v>195</v>
      </c>
      <c r="D8" s="73" t="s">
        <v>106</v>
      </c>
      <c r="E8" s="12">
        <v>44664</v>
      </c>
      <c r="F8" s="71" t="s">
        <v>107</v>
      </c>
      <c r="G8" s="12">
        <v>44669</v>
      </c>
      <c r="H8" s="72" t="s">
        <v>108</v>
      </c>
      <c r="I8" s="15">
        <v>53</v>
      </c>
      <c r="J8" s="15">
        <v>24</v>
      </c>
      <c r="K8" s="15">
        <v>11</v>
      </c>
      <c r="L8" s="15">
        <v>1</v>
      </c>
      <c r="M8" s="76">
        <v>3.4980000000000002</v>
      </c>
      <c r="N8" s="92">
        <v>4</v>
      </c>
      <c r="O8" s="59">
        <v>2530</v>
      </c>
      <c r="P8" s="60">
        <f>Table22457891011234567[[#This Row],[PEMBULATAN]]*O8</f>
        <v>10120</v>
      </c>
      <c r="Q8" s="124"/>
    </row>
    <row r="9" spans="1:17" ht="26.25" customHeight="1" x14ac:dyDescent="0.2">
      <c r="A9" s="13"/>
      <c r="B9" s="70"/>
      <c r="C9" s="68" t="s">
        <v>196</v>
      </c>
      <c r="D9" s="73" t="s">
        <v>106</v>
      </c>
      <c r="E9" s="12">
        <v>44664</v>
      </c>
      <c r="F9" s="71" t="s">
        <v>107</v>
      </c>
      <c r="G9" s="12">
        <v>44669</v>
      </c>
      <c r="H9" s="72" t="s">
        <v>108</v>
      </c>
      <c r="I9" s="15">
        <v>10</v>
      </c>
      <c r="J9" s="15">
        <v>10</v>
      </c>
      <c r="K9" s="15">
        <v>8</v>
      </c>
      <c r="L9" s="15">
        <v>1</v>
      </c>
      <c r="M9" s="76">
        <v>0.2</v>
      </c>
      <c r="N9" s="92">
        <v>1</v>
      </c>
      <c r="O9" s="59">
        <v>2530</v>
      </c>
      <c r="P9" s="60">
        <f>Table22457891011234567[[#This Row],[PEMBULATAN]]*O9</f>
        <v>2530</v>
      </c>
      <c r="Q9" s="124"/>
    </row>
    <row r="10" spans="1:17" ht="26.25" customHeight="1" x14ac:dyDescent="0.2">
      <c r="A10" s="13"/>
      <c r="B10" s="70"/>
      <c r="C10" s="68" t="s">
        <v>197</v>
      </c>
      <c r="D10" s="73" t="s">
        <v>106</v>
      </c>
      <c r="E10" s="12">
        <v>44664</v>
      </c>
      <c r="F10" s="71" t="s">
        <v>107</v>
      </c>
      <c r="G10" s="12">
        <v>44669</v>
      </c>
      <c r="H10" s="72" t="s">
        <v>108</v>
      </c>
      <c r="I10" s="15">
        <v>43</v>
      </c>
      <c r="J10" s="15">
        <v>23</v>
      </c>
      <c r="K10" s="15">
        <v>11</v>
      </c>
      <c r="L10" s="15">
        <v>2</v>
      </c>
      <c r="M10" s="76">
        <v>2.7197499999999999</v>
      </c>
      <c r="N10" s="92">
        <v>3</v>
      </c>
      <c r="O10" s="59">
        <v>2530</v>
      </c>
      <c r="P10" s="60">
        <f>Table22457891011234567[[#This Row],[PEMBULATAN]]*O10</f>
        <v>7590</v>
      </c>
      <c r="Q10" s="124"/>
    </row>
    <row r="11" spans="1:17" ht="26.25" customHeight="1" x14ac:dyDescent="0.2">
      <c r="A11" s="13"/>
      <c r="B11" s="70"/>
      <c r="C11" s="68" t="s">
        <v>198</v>
      </c>
      <c r="D11" s="73" t="s">
        <v>106</v>
      </c>
      <c r="E11" s="12">
        <v>44664</v>
      </c>
      <c r="F11" s="71" t="s">
        <v>107</v>
      </c>
      <c r="G11" s="12">
        <v>44669</v>
      </c>
      <c r="H11" s="72" t="s">
        <v>108</v>
      </c>
      <c r="I11" s="15">
        <v>54</v>
      </c>
      <c r="J11" s="15">
        <v>32</v>
      </c>
      <c r="K11" s="15">
        <v>12</v>
      </c>
      <c r="L11" s="15">
        <v>3</v>
      </c>
      <c r="M11" s="76">
        <v>5.1840000000000002</v>
      </c>
      <c r="N11" s="92">
        <v>5.1840000000000002</v>
      </c>
      <c r="O11" s="59">
        <v>2530</v>
      </c>
      <c r="P11" s="60">
        <f>Table22457891011234567[[#This Row],[PEMBULATAN]]*O11</f>
        <v>13115.52</v>
      </c>
      <c r="Q11" s="124"/>
    </row>
    <row r="12" spans="1:17" ht="26.25" customHeight="1" x14ac:dyDescent="0.2">
      <c r="A12" s="13"/>
      <c r="B12" s="70"/>
      <c r="C12" s="68" t="s">
        <v>199</v>
      </c>
      <c r="D12" s="73" t="s">
        <v>106</v>
      </c>
      <c r="E12" s="12">
        <v>44664</v>
      </c>
      <c r="F12" s="71" t="s">
        <v>107</v>
      </c>
      <c r="G12" s="12">
        <v>44669</v>
      </c>
      <c r="H12" s="72" t="s">
        <v>108</v>
      </c>
      <c r="I12" s="15">
        <v>98</v>
      </c>
      <c r="J12" s="15">
        <v>52</v>
      </c>
      <c r="K12" s="15">
        <v>25</v>
      </c>
      <c r="L12" s="15">
        <v>14</v>
      </c>
      <c r="M12" s="76">
        <v>31.85</v>
      </c>
      <c r="N12" s="92">
        <v>32</v>
      </c>
      <c r="O12" s="59">
        <v>2530</v>
      </c>
      <c r="P12" s="60">
        <f>Table22457891011234567[[#This Row],[PEMBULATAN]]*O12</f>
        <v>80960</v>
      </c>
      <c r="Q12" s="124"/>
    </row>
    <row r="13" spans="1:17" ht="26.25" customHeight="1" x14ac:dyDescent="0.2">
      <c r="A13" s="13"/>
      <c r="B13" s="70"/>
      <c r="C13" s="68" t="s">
        <v>200</v>
      </c>
      <c r="D13" s="73" t="s">
        <v>106</v>
      </c>
      <c r="E13" s="12">
        <v>44664</v>
      </c>
      <c r="F13" s="71" t="s">
        <v>107</v>
      </c>
      <c r="G13" s="12">
        <v>44669</v>
      </c>
      <c r="H13" s="72" t="s">
        <v>108</v>
      </c>
      <c r="I13" s="15">
        <v>102</v>
      </c>
      <c r="J13" s="15">
        <v>57</v>
      </c>
      <c r="K13" s="15">
        <v>32</v>
      </c>
      <c r="L13" s="15">
        <v>23</v>
      </c>
      <c r="M13" s="76">
        <v>46.512</v>
      </c>
      <c r="N13" s="92">
        <v>47</v>
      </c>
      <c r="O13" s="59">
        <v>2530</v>
      </c>
      <c r="P13" s="60">
        <f>Table22457891011234567[[#This Row],[PEMBULATAN]]*O13</f>
        <v>118910</v>
      </c>
      <c r="Q13" s="124"/>
    </row>
    <row r="14" spans="1:17" ht="26.25" customHeight="1" x14ac:dyDescent="0.2">
      <c r="A14" s="13"/>
      <c r="B14" s="70"/>
      <c r="C14" s="68" t="s">
        <v>201</v>
      </c>
      <c r="D14" s="73" t="s">
        <v>106</v>
      </c>
      <c r="E14" s="12">
        <v>44664</v>
      </c>
      <c r="F14" s="71" t="s">
        <v>107</v>
      </c>
      <c r="G14" s="12">
        <v>44669</v>
      </c>
      <c r="H14" s="72" t="s">
        <v>108</v>
      </c>
      <c r="I14" s="15">
        <v>107</v>
      </c>
      <c r="J14" s="15">
        <v>40</v>
      </c>
      <c r="K14" s="15">
        <v>5</v>
      </c>
      <c r="L14" s="15">
        <v>6</v>
      </c>
      <c r="M14" s="76">
        <v>5.35</v>
      </c>
      <c r="N14" s="92">
        <v>6</v>
      </c>
      <c r="O14" s="59">
        <v>2530</v>
      </c>
      <c r="P14" s="60">
        <f>Table22457891011234567[[#This Row],[PEMBULATAN]]*O14</f>
        <v>15180</v>
      </c>
      <c r="Q14" s="124"/>
    </row>
    <row r="15" spans="1:17" ht="26.25" customHeight="1" x14ac:dyDescent="0.2">
      <c r="A15" s="13"/>
      <c r="B15" s="70"/>
      <c r="C15" s="68" t="s">
        <v>202</v>
      </c>
      <c r="D15" s="73" t="s">
        <v>106</v>
      </c>
      <c r="E15" s="12">
        <v>44664</v>
      </c>
      <c r="F15" s="71" t="s">
        <v>107</v>
      </c>
      <c r="G15" s="12">
        <v>44669</v>
      </c>
      <c r="H15" s="72" t="s">
        <v>108</v>
      </c>
      <c r="I15" s="15">
        <v>20</v>
      </c>
      <c r="J15" s="15">
        <v>20</v>
      </c>
      <c r="K15" s="15">
        <v>12</v>
      </c>
      <c r="L15" s="15">
        <v>1</v>
      </c>
      <c r="M15" s="76">
        <v>1.2</v>
      </c>
      <c r="N15" s="92">
        <v>1.2</v>
      </c>
      <c r="O15" s="59">
        <v>2530</v>
      </c>
      <c r="P15" s="60">
        <f>Table22457891011234567[[#This Row],[PEMBULATAN]]*O15</f>
        <v>3036</v>
      </c>
      <c r="Q15" s="124"/>
    </row>
    <row r="16" spans="1:17" ht="26.25" customHeight="1" x14ac:dyDescent="0.2">
      <c r="A16" s="13"/>
      <c r="B16" s="70"/>
      <c r="C16" s="68" t="s">
        <v>203</v>
      </c>
      <c r="D16" s="73" t="s">
        <v>106</v>
      </c>
      <c r="E16" s="12">
        <v>44664</v>
      </c>
      <c r="F16" s="71" t="s">
        <v>107</v>
      </c>
      <c r="G16" s="12">
        <v>44669</v>
      </c>
      <c r="H16" s="72" t="s">
        <v>108</v>
      </c>
      <c r="I16" s="15">
        <v>59</v>
      </c>
      <c r="J16" s="15">
        <v>49</v>
      </c>
      <c r="K16" s="15">
        <v>30</v>
      </c>
      <c r="L16" s="15">
        <v>7</v>
      </c>
      <c r="M16" s="76">
        <v>21.682500000000001</v>
      </c>
      <c r="N16" s="92">
        <v>22</v>
      </c>
      <c r="O16" s="59">
        <v>2530</v>
      </c>
      <c r="P16" s="60">
        <f>Table22457891011234567[[#This Row],[PEMBULATAN]]*O16</f>
        <v>55660</v>
      </c>
      <c r="Q16" s="124"/>
    </row>
    <row r="17" spans="1:17" ht="26.25" customHeight="1" x14ac:dyDescent="0.2">
      <c r="A17" s="13"/>
      <c r="B17" s="70"/>
      <c r="C17" s="68" t="s">
        <v>204</v>
      </c>
      <c r="D17" s="73" t="s">
        <v>106</v>
      </c>
      <c r="E17" s="12">
        <v>44664</v>
      </c>
      <c r="F17" s="71" t="s">
        <v>107</v>
      </c>
      <c r="G17" s="12">
        <v>44669</v>
      </c>
      <c r="H17" s="72" t="s">
        <v>108</v>
      </c>
      <c r="I17" s="15">
        <v>49</v>
      </c>
      <c r="J17" s="15">
        <v>49</v>
      </c>
      <c r="K17" s="15">
        <v>32</v>
      </c>
      <c r="L17" s="15">
        <v>14</v>
      </c>
      <c r="M17" s="76">
        <v>19.207999999999998</v>
      </c>
      <c r="N17" s="92">
        <v>19.207999999999998</v>
      </c>
      <c r="O17" s="59">
        <v>2530</v>
      </c>
      <c r="P17" s="60">
        <f>Table22457891011234567[[#This Row],[PEMBULATAN]]*O17</f>
        <v>48596.24</v>
      </c>
      <c r="Q17" s="124"/>
    </row>
    <row r="18" spans="1:17" ht="26.25" customHeight="1" x14ac:dyDescent="0.2">
      <c r="A18" s="13"/>
      <c r="B18" s="70"/>
      <c r="C18" s="68" t="s">
        <v>205</v>
      </c>
      <c r="D18" s="73" t="s">
        <v>106</v>
      </c>
      <c r="E18" s="12">
        <v>44664</v>
      </c>
      <c r="F18" s="71" t="s">
        <v>107</v>
      </c>
      <c r="G18" s="12">
        <v>44669</v>
      </c>
      <c r="H18" s="72" t="s">
        <v>108</v>
      </c>
      <c r="I18" s="15">
        <v>120</v>
      </c>
      <c r="J18" s="15">
        <v>80</v>
      </c>
      <c r="K18" s="15">
        <v>18</v>
      </c>
      <c r="L18" s="15">
        <v>13</v>
      </c>
      <c r="M18" s="76">
        <v>43.2</v>
      </c>
      <c r="N18" s="92">
        <v>43.2</v>
      </c>
      <c r="O18" s="59">
        <v>2530</v>
      </c>
      <c r="P18" s="60">
        <f>Table22457891011234567[[#This Row],[PEMBULATAN]]*O18</f>
        <v>109296</v>
      </c>
      <c r="Q18" s="124"/>
    </row>
    <row r="19" spans="1:17" ht="26.25" customHeight="1" x14ac:dyDescent="0.2">
      <c r="A19" s="13"/>
      <c r="B19" s="70"/>
      <c r="C19" s="68" t="s">
        <v>206</v>
      </c>
      <c r="D19" s="73" t="s">
        <v>106</v>
      </c>
      <c r="E19" s="12">
        <v>44664</v>
      </c>
      <c r="F19" s="71" t="s">
        <v>107</v>
      </c>
      <c r="G19" s="12">
        <v>44669</v>
      </c>
      <c r="H19" s="72" t="s">
        <v>108</v>
      </c>
      <c r="I19" s="15">
        <v>83</v>
      </c>
      <c r="J19" s="15">
        <v>56</v>
      </c>
      <c r="K19" s="15">
        <v>26</v>
      </c>
      <c r="L19" s="15">
        <v>24</v>
      </c>
      <c r="M19" s="76">
        <v>30.212</v>
      </c>
      <c r="N19" s="92">
        <v>30.212</v>
      </c>
      <c r="O19" s="59">
        <v>2530</v>
      </c>
      <c r="P19" s="60">
        <f>Table22457891011234567[[#This Row],[PEMBULATAN]]*O19</f>
        <v>76436.36</v>
      </c>
      <c r="Q19" s="124"/>
    </row>
    <row r="20" spans="1:17" ht="26.25" customHeight="1" x14ac:dyDescent="0.2">
      <c r="A20" s="13"/>
      <c r="B20" s="70"/>
      <c r="C20" s="68" t="s">
        <v>207</v>
      </c>
      <c r="D20" s="73" t="s">
        <v>106</v>
      </c>
      <c r="E20" s="12">
        <v>44664</v>
      </c>
      <c r="F20" s="71" t="s">
        <v>107</v>
      </c>
      <c r="G20" s="12">
        <v>44669</v>
      </c>
      <c r="H20" s="72" t="s">
        <v>108</v>
      </c>
      <c r="I20" s="15">
        <v>50</v>
      </c>
      <c r="J20" s="15">
        <v>42</v>
      </c>
      <c r="K20" s="15">
        <v>24</v>
      </c>
      <c r="L20" s="15">
        <v>7</v>
      </c>
      <c r="M20" s="76">
        <v>12.6</v>
      </c>
      <c r="N20" s="92">
        <v>13</v>
      </c>
      <c r="O20" s="59">
        <v>2530</v>
      </c>
      <c r="P20" s="60">
        <f>Table22457891011234567[[#This Row],[PEMBULATAN]]*O20</f>
        <v>32890</v>
      </c>
      <c r="Q20" s="124"/>
    </row>
    <row r="21" spans="1:17" ht="26.25" customHeight="1" x14ac:dyDescent="0.2">
      <c r="A21" s="13"/>
      <c r="B21" s="70"/>
      <c r="C21" s="68" t="s">
        <v>208</v>
      </c>
      <c r="D21" s="73" t="s">
        <v>106</v>
      </c>
      <c r="E21" s="12">
        <v>44664</v>
      </c>
      <c r="F21" s="71" t="s">
        <v>107</v>
      </c>
      <c r="G21" s="12">
        <v>44669</v>
      </c>
      <c r="H21" s="72" t="s">
        <v>108</v>
      </c>
      <c r="I21" s="15">
        <v>40</v>
      </c>
      <c r="J21" s="15">
        <v>39</v>
      </c>
      <c r="K21" s="15">
        <v>22</v>
      </c>
      <c r="L21" s="15">
        <v>12</v>
      </c>
      <c r="M21" s="76">
        <v>8.58</v>
      </c>
      <c r="N21" s="92">
        <v>12</v>
      </c>
      <c r="O21" s="59">
        <v>2530</v>
      </c>
      <c r="P21" s="60">
        <f>Table22457891011234567[[#This Row],[PEMBULATAN]]*O21</f>
        <v>30360</v>
      </c>
      <c r="Q21" s="124"/>
    </row>
    <row r="22" spans="1:17" ht="26.25" customHeight="1" x14ac:dyDescent="0.2">
      <c r="A22" s="13"/>
      <c r="B22" s="70"/>
      <c r="C22" s="68" t="s">
        <v>209</v>
      </c>
      <c r="D22" s="73" t="s">
        <v>106</v>
      </c>
      <c r="E22" s="12">
        <v>44664</v>
      </c>
      <c r="F22" s="71" t="s">
        <v>107</v>
      </c>
      <c r="G22" s="12">
        <v>44669</v>
      </c>
      <c r="H22" s="72" t="s">
        <v>108</v>
      </c>
      <c r="I22" s="15">
        <v>60</v>
      </c>
      <c r="J22" s="15">
        <v>56</v>
      </c>
      <c r="K22" s="15">
        <v>22</v>
      </c>
      <c r="L22" s="15">
        <v>4</v>
      </c>
      <c r="M22" s="76">
        <v>18.48</v>
      </c>
      <c r="N22" s="92">
        <v>19</v>
      </c>
      <c r="O22" s="59">
        <v>2530</v>
      </c>
      <c r="P22" s="60">
        <f>Table22457891011234567[[#This Row],[PEMBULATAN]]*O22</f>
        <v>48070</v>
      </c>
      <c r="Q22" s="124"/>
    </row>
    <row r="23" spans="1:17" ht="26.25" customHeight="1" x14ac:dyDescent="0.2">
      <c r="A23" s="13"/>
      <c r="B23" s="70"/>
      <c r="C23" s="68" t="s">
        <v>210</v>
      </c>
      <c r="D23" s="73" t="s">
        <v>106</v>
      </c>
      <c r="E23" s="12">
        <v>44664</v>
      </c>
      <c r="F23" s="71" t="s">
        <v>107</v>
      </c>
      <c r="G23" s="12">
        <v>44669</v>
      </c>
      <c r="H23" s="72" t="s">
        <v>108</v>
      </c>
      <c r="I23" s="15">
        <v>110</v>
      </c>
      <c r="J23" s="15">
        <v>6</v>
      </c>
      <c r="K23" s="15">
        <v>6</v>
      </c>
      <c r="L23" s="15">
        <v>3</v>
      </c>
      <c r="M23" s="76">
        <v>0.99</v>
      </c>
      <c r="N23" s="92">
        <v>3</v>
      </c>
      <c r="O23" s="59">
        <v>2530</v>
      </c>
      <c r="P23" s="60">
        <f>Table22457891011234567[[#This Row],[PEMBULATAN]]*O23</f>
        <v>7590</v>
      </c>
      <c r="Q23" s="124"/>
    </row>
    <row r="24" spans="1:17" ht="26.25" customHeight="1" x14ac:dyDescent="0.2">
      <c r="A24" s="13"/>
      <c r="B24" s="70"/>
      <c r="C24" s="68" t="s">
        <v>211</v>
      </c>
      <c r="D24" s="73" t="s">
        <v>106</v>
      </c>
      <c r="E24" s="12">
        <v>44664</v>
      </c>
      <c r="F24" s="71" t="s">
        <v>107</v>
      </c>
      <c r="G24" s="12">
        <v>44669</v>
      </c>
      <c r="H24" s="72" t="s">
        <v>108</v>
      </c>
      <c r="I24" s="15">
        <v>84</v>
      </c>
      <c r="J24" s="15">
        <v>30</v>
      </c>
      <c r="K24" s="15">
        <v>14</v>
      </c>
      <c r="L24" s="15">
        <v>7</v>
      </c>
      <c r="M24" s="76">
        <v>8.82</v>
      </c>
      <c r="N24" s="92">
        <v>9</v>
      </c>
      <c r="O24" s="59">
        <v>2530</v>
      </c>
      <c r="P24" s="60">
        <f>Table22457891011234567[[#This Row],[PEMBULATAN]]*O24</f>
        <v>22770</v>
      </c>
      <c r="Q24" s="124"/>
    </row>
    <row r="25" spans="1:17" ht="26.25" customHeight="1" x14ac:dyDescent="0.2">
      <c r="A25" s="94"/>
      <c r="B25" s="96" t="s">
        <v>212</v>
      </c>
      <c r="C25" s="68" t="s">
        <v>213</v>
      </c>
      <c r="D25" s="73" t="s">
        <v>106</v>
      </c>
      <c r="E25" s="12">
        <v>44664</v>
      </c>
      <c r="F25" s="71" t="s">
        <v>107</v>
      </c>
      <c r="G25" s="12">
        <v>44669</v>
      </c>
      <c r="H25" s="72" t="s">
        <v>108</v>
      </c>
      <c r="I25" s="15">
        <v>44</v>
      </c>
      <c r="J25" s="15">
        <v>37</v>
      </c>
      <c r="K25" s="15">
        <v>13</v>
      </c>
      <c r="L25" s="15">
        <v>11</v>
      </c>
      <c r="M25" s="76">
        <v>5.2910000000000004</v>
      </c>
      <c r="N25" s="92">
        <v>11</v>
      </c>
      <c r="O25" s="59">
        <v>2530</v>
      </c>
      <c r="P25" s="60">
        <f>Table22457891011234567[[#This Row],[PEMBULATAN]]*O25</f>
        <v>27830</v>
      </c>
      <c r="Q25" s="125"/>
    </row>
    <row r="26" spans="1:17" ht="22.5" customHeight="1" x14ac:dyDescent="0.2">
      <c r="A26" s="118" t="s">
        <v>30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20"/>
      <c r="M26" s="74">
        <f>SUBTOTAL(109,Table22457891011234567[KG VOLUME])</f>
        <v>342.88724999999999</v>
      </c>
      <c r="N26" s="63">
        <f>SUM(N3:N25)</f>
        <v>363.024</v>
      </c>
      <c r="O26" s="121">
        <f>SUM(P3:P25)</f>
        <v>918450.72</v>
      </c>
      <c r="P26" s="122"/>
    </row>
    <row r="27" spans="1:17" ht="18" customHeight="1" x14ac:dyDescent="0.2">
      <c r="A27" s="81"/>
      <c r="B27" s="53" t="s">
        <v>41</v>
      </c>
      <c r="C27" s="52"/>
      <c r="D27" s="54" t="s">
        <v>42</v>
      </c>
      <c r="E27" s="81"/>
      <c r="F27" s="81"/>
      <c r="G27" s="81"/>
      <c r="H27" s="81"/>
      <c r="I27" s="81"/>
      <c r="J27" s="81"/>
      <c r="K27" s="81"/>
      <c r="L27" s="81"/>
      <c r="M27" s="82"/>
      <c r="N27" s="83" t="s">
        <v>50</v>
      </c>
      <c r="O27" s="84"/>
      <c r="P27" s="84">
        <f>O26*10%</f>
        <v>91845.072</v>
      </c>
    </row>
    <row r="28" spans="1:17" ht="18" customHeight="1" thickBot="1" x14ac:dyDescent="0.25">
      <c r="A28" s="81"/>
      <c r="B28" s="53"/>
      <c r="C28" s="52"/>
      <c r="D28" s="54"/>
      <c r="E28" s="81"/>
      <c r="F28" s="81"/>
      <c r="G28" s="81"/>
      <c r="H28" s="81"/>
      <c r="I28" s="81"/>
      <c r="J28" s="81"/>
      <c r="K28" s="81"/>
      <c r="L28" s="81"/>
      <c r="M28" s="82"/>
      <c r="N28" s="85" t="s">
        <v>51</v>
      </c>
      <c r="O28" s="86"/>
      <c r="P28" s="86">
        <f>O26-P27</f>
        <v>826605.64799999993</v>
      </c>
    </row>
    <row r="29" spans="1:17" ht="18" customHeight="1" x14ac:dyDescent="0.2">
      <c r="A29" s="10"/>
      <c r="H29" s="58"/>
      <c r="N29" s="57" t="s">
        <v>56</v>
      </c>
      <c r="P29" s="64">
        <f>P28*1.1%</f>
        <v>9092.6621279999999</v>
      </c>
    </row>
    <row r="30" spans="1:17" ht="18" customHeight="1" thickBot="1" x14ac:dyDescent="0.25">
      <c r="A30" s="10"/>
      <c r="H30" s="58"/>
      <c r="N30" s="57" t="s">
        <v>52</v>
      </c>
      <c r="P30" s="66">
        <f>P28*2%</f>
        <v>16532.112959999999</v>
      </c>
    </row>
    <row r="31" spans="1:17" ht="18" customHeight="1" x14ac:dyDescent="0.2">
      <c r="A31" s="10"/>
      <c r="H31" s="58"/>
      <c r="N31" s="61" t="s">
        <v>31</v>
      </c>
      <c r="O31" s="62"/>
      <c r="P31" s="65">
        <f>P28+P29-P30</f>
        <v>819166.19716800004</v>
      </c>
    </row>
    <row r="33" spans="1:16" x14ac:dyDescent="0.2">
      <c r="A33" s="10"/>
      <c r="H33" s="58"/>
      <c r="P33" s="66"/>
    </row>
    <row r="34" spans="1:16" x14ac:dyDescent="0.2">
      <c r="A34" s="10"/>
      <c r="H34" s="58"/>
      <c r="O34" s="55"/>
      <c r="P34" s="66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</sheetData>
  <mergeCells count="3">
    <mergeCell ref="A26:L26"/>
    <mergeCell ref="O26:P26"/>
    <mergeCell ref="Q3:Q25"/>
  </mergeCells>
  <conditionalFormatting sqref="B3:B25">
    <cfRule type="duplicateValues" dxfId="45" priority="7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94"/>
  <sheetViews>
    <sheetView zoomScale="110" zoomScaleNormal="110" workbookViewId="0">
      <pane xSplit="3" ySplit="2" topLeftCell="D60" activePane="bottomRight" state="frozen"/>
      <selection pane="topRight" activeCell="B1" sqref="B1"/>
      <selection pane="bottomLeft" activeCell="A3" sqref="A3"/>
      <selection pane="bottomRight" activeCell="F68" sqref="F68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7.5703125" style="3" customWidth="1"/>
    <col min="5" max="5" width="7.5703125" style="11" customWidth="1"/>
    <col min="6" max="6" width="8.7109375" style="3" customWidth="1"/>
    <col min="7" max="7" width="7.42578125" style="3" customWidth="1"/>
    <col min="8" max="8" width="11.7109375" style="6" customWidth="1"/>
    <col min="9" max="9" width="3.85546875" style="3" customWidth="1"/>
    <col min="10" max="11" width="3.7109375" style="3" customWidth="1"/>
    <col min="12" max="12" width="3.8554687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404987</v>
      </c>
      <c r="B3" s="69" t="s">
        <v>214</v>
      </c>
      <c r="C3" s="8" t="s">
        <v>215</v>
      </c>
      <c r="D3" s="71" t="s">
        <v>106</v>
      </c>
      <c r="E3" s="12">
        <v>44664</v>
      </c>
      <c r="F3" s="71" t="s">
        <v>107</v>
      </c>
      <c r="G3" s="12">
        <v>44669</v>
      </c>
      <c r="H3" s="9" t="s">
        <v>108</v>
      </c>
      <c r="I3" s="1">
        <v>105</v>
      </c>
      <c r="J3" s="1">
        <v>56</v>
      </c>
      <c r="K3" s="1">
        <v>37</v>
      </c>
      <c r="L3" s="1">
        <v>44</v>
      </c>
      <c r="M3" s="75">
        <v>54.39</v>
      </c>
      <c r="N3" s="92">
        <v>55</v>
      </c>
      <c r="O3" s="59">
        <v>2530</v>
      </c>
      <c r="P3" s="60">
        <f>Table224578910112345678[[#This Row],[PEMBULATAN]]*O3</f>
        <v>139150</v>
      </c>
      <c r="Q3" s="123">
        <v>71</v>
      </c>
    </row>
    <row r="4" spans="1:17" ht="26.25" customHeight="1" x14ac:dyDescent="0.2">
      <c r="A4" s="13"/>
      <c r="B4" s="70"/>
      <c r="C4" s="68" t="s">
        <v>216</v>
      </c>
      <c r="D4" s="73" t="s">
        <v>106</v>
      </c>
      <c r="E4" s="12">
        <v>44664</v>
      </c>
      <c r="F4" s="71" t="s">
        <v>107</v>
      </c>
      <c r="G4" s="12">
        <v>44669</v>
      </c>
      <c r="H4" s="72" t="s">
        <v>108</v>
      </c>
      <c r="I4" s="15">
        <v>102</v>
      </c>
      <c r="J4" s="15">
        <v>57</v>
      </c>
      <c r="K4" s="15">
        <v>32</v>
      </c>
      <c r="L4" s="15">
        <v>41</v>
      </c>
      <c r="M4" s="76">
        <v>46.512</v>
      </c>
      <c r="N4" s="92">
        <v>47</v>
      </c>
      <c r="O4" s="59">
        <v>2530</v>
      </c>
      <c r="P4" s="60">
        <f>Table224578910112345678[[#This Row],[PEMBULATAN]]*O4</f>
        <v>118910</v>
      </c>
      <c r="Q4" s="124"/>
    </row>
    <row r="5" spans="1:17" ht="26.25" customHeight="1" x14ac:dyDescent="0.2">
      <c r="A5" s="13"/>
      <c r="B5" s="70"/>
      <c r="C5" s="68" t="s">
        <v>217</v>
      </c>
      <c r="D5" s="73" t="s">
        <v>106</v>
      </c>
      <c r="E5" s="12">
        <v>44664</v>
      </c>
      <c r="F5" s="71" t="s">
        <v>107</v>
      </c>
      <c r="G5" s="12">
        <v>44669</v>
      </c>
      <c r="H5" s="72" t="s">
        <v>108</v>
      </c>
      <c r="I5" s="15">
        <v>136</v>
      </c>
      <c r="J5" s="15">
        <v>62</v>
      </c>
      <c r="K5" s="15">
        <v>48</v>
      </c>
      <c r="L5" s="15">
        <v>49</v>
      </c>
      <c r="M5" s="76">
        <v>101.184</v>
      </c>
      <c r="N5" s="92">
        <v>101.184</v>
      </c>
      <c r="O5" s="59">
        <v>2530</v>
      </c>
      <c r="P5" s="60">
        <f>Table224578910112345678[[#This Row],[PEMBULATAN]]*O5</f>
        <v>255995.51999999999</v>
      </c>
      <c r="Q5" s="124"/>
    </row>
    <row r="6" spans="1:17" ht="26.25" customHeight="1" x14ac:dyDescent="0.2">
      <c r="A6" s="13"/>
      <c r="B6" s="70"/>
      <c r="C6" s="68" t="s">
        <v>218</v>
      </c>
      <c r="D6" s="73" t="s">
        <v>106</v>
      </c>
      <c r="E6" s="12">
        <v>44664</v>
      </c>
      <c r="F6" s="71" t="s">
        <v>107</v>
      </c>
      <c r="G6" s="12">
        <v>44669</v>
      </c>
      <c r="H6" s="72" t="s">
        <v>108</v>
      </c>
      <c r="I6" s="15">
        <v>64</v>
      </c>
      <c r="J6" s="15">
        <v>23</v>
      </c>
      <c r="K6" s="15">
        <v>20</v>
      </c>
      <c r="L6" s="15">
        <v>20</v>
      </c>
      <c r="M6" s="76">
        <v>7.36</v>
      </c>
      <c r="N6" s="92">
        <v>20</v>
      </c>
      <c r="O6" s="59">
        <v>2530</v>
      </c>
      <c r="P6" s="60">
        <f>Table224578910112345678[[#This Row],[PEMBULATAN]]*O6</f>
        <v>50600</v>
      </c>
      <c r="Q6" s="124"/>
    </row>
    <row r="7" spans="1:17" ht="26.25" customHeight="1" x14ac:dyDescent="0.2">
      <c r="A7" s="13"/>
      <c r="B7" s="70"/>
      <c r="C7" s="68" t="s">
        <v>219</v>
      </c>
      <c r="D7" s="73" t="s">
        <v>106</v>
      </c>
      <c r="E7" s="12">
        <v>44664</v>
      </c>
      <c r="F7" s="71" t="s">
        <v>107</v>
      </c>
      <c r="G7" s="12">
        <v>44669</v>
      </c>
      <c r="H7" s="72" t="s">
        <v>108</v>
      </c>
      <c r="I7" s="15">
        <v>110</v>
      </c>
      <c r="J7" s="15">
        <v>57</v>
      </c>
      <c r="K7" s="15">
        <v>38</v>
      </c>
      <c r="L7" s="15">
        <v>30</v>
      </c>
      <c r="M7" s="76">
        <v>59.564999999999998</v>
      </c>
      <c r="N7" s="92">
        <v>60</v>
      </c>
      <c r="O7" s="59">
        <v>2530</v>
      </c>
      <c r="P7" s="60">
        <f>Table224578910112345678[[#This Row],[PEMBULATAN]]*O7</f>
        <v>151800</v>
      </c>
      <c r="Q7" s="124"/>
    </row>
    <row r="8" spans="1:17" ht="26.25" customHeight="1" x14ac:dyDescent="0.2">
      <c r="A8" s="13"/>
      <c r="B8" s="70"/>
      <c r="C8" s="68" t="s">
        <v>220</v>
      </c>
      <c r="D8" s="73" t="s">
        <v>106</v>
      </c>
      <c r="E8" s="12">
        <v>44664</v>
      </c>
      <c r="F8" s="71" t="s">
        <v>107</v>
      </c>
      <c r="G8" s="12">
        <v>44669</v>
      </c>
      <c r="H8" s="72" t="s">
        <v>108</v>
      </c>
      <c r="I8" s="15">
        <v>70</v>
      </c>
      <c r="J8" s="15">
        <v>53</v>
      </c>
      <c r="K8" s="15">
        <v>23</v>
      </c>
      <c r="L8" s="15">
        <v>21</v>
      </c>
      <c r="M8" s="76">
        <v>21.3325</v>
      </c>
      <c r="N8" s="92">
        <v>22</v>
      </c>
      <c r="O8" s="59">
        <v>2530</v>
      </c>
      <c r="P8" s="60">
        <f>Table224578910112345678[[#This Row],[PEMBULATAN]]*O8</f>
        <v>55660</v>
      </c>
      <c r="Q8" s="124"/>
    </row>
    <row r="9" spans="1:17" ht="26.25" customHeight="1" x14ac:dyDescent="0.2">
      <c r="A9" s="13"/>
      <c r="B9" s="70"/>
      <c r="C9" s="68" t="s">
        <v>221</v>
      </c>
      <c r="D9" s="73" t="s">
        <v>106</v>
      </c>
      <c r="E9" s="12">
        <v>44664</v>
      </c>
      <c r="F9" s="71" t="s">
        <v>107</v>
      </c>
      <c r="G9" s="12">
        <v>44669</v>
      </c>
      <c r="H9" s="72" t="s">
        <v>108</v>
      </c>
      <c r="I9" s="15">
        <v>65</v>
      </c>
      <c r="J9" s="15">
        <v>52</v>
      </c>
      <c r="K9" s="15">
        <v>18</v>
      </c>
      <c r="L9" s="15">
        <v>10</v>
      </c>
      <c r="M9" s="76">
        <v>15.21</v>
      </c>
      <c r="N9" s="92">
        <v>15.21</v>
      </c>
      <c r="O9" s="59">
        <v>2530</v>
      </c>
      <c r="P9" s="60">
        <f>Table224578910112345678[[#This Row],[PEMBULATAN]]*O9</f>
        <v>38481.300000000003</v>
      </c>
      <c r="Q9" s="124"/>
    </row>
    <row r="10" spans="1:17" ht="26.25" customHeight="1" x14ac:dyDescent="0.2">
      <c r="A10" s="13"/>
      <c r="B10" s="70"/>
      <c r="C10" s="68" t="s">
        <v>222</v>
      </c>
      <c r="D10" s="73" t="s">
        <v>106</v>
      </c>
      <c r="E10" s="12">
        <v>44664</v>
      </c>
      <c r="F10" s="71" t="s">
        <v>107</v>
      </c>
      <c r="G10" s="12">
        <v>44669</v>
      </c>
      <c r="H10" s="72" t="s">
        <v>108</v>
      </c>
      <c r="I10" s="15">
        <v>103</v>
      </c>
      <c r="J10" s="15">
        <v>54</v>
      </c>
      <c r="K10" s="15">
        <v>37</v>
      </c>
      <c r="L10" s="15">
        <v>35</v>
      </c>
      <c r="M10" s="76">
        <v>51.448500000000003</v>
      </c>
      <c r="N10" s="92">
        <v>52</v>
      </c>
      <c r="O10" s="59">
        <v>2530</v>
      </c>
      <c r="P10" s="60">
        <f>Table224578910112345678[[#This Row],[PEMBULATAN]]*O10</f>
        <v>131560</v>
      </c>
      <c r="Q10" s="124"/>
    </row>
    <row r="11" spans="1:17" ht="26.25" customHeight="1" x14ac:dyDescent="0.2">
      <c r="A11" s="13"/>
      <c r="B11" s="70"/>
      <c r="C11" s="68" t="s">
        <v>223</v>
      </c>
      <c r="D11" s="73" t="s">
        <v>106</v>
      </c>
      <c r="E11" s="12">
        <v>44664</v>
      </c>
      <c r="F11" s="71" t="s">
        <v>107</v>
      </c>
      <c r="G11" s="12">
        <v>44669</v>
      </c>
      <c r="H11" s="72" t="s">
        <v>108</v>
      </c>
      <c r="I11" s="15">
        <v>95</v>
      </c>
      <c r="J11" s="15">
        <v>55</v>
      </c>
      <c r="K11" s="15">
        <v>32</v>
      </c>
      <c r="L11" s="15">
        <v>24</v>
      </c>
      <c r="M11" s="76">
        <v>41.8</v>
      </c>
      <c r="N11" s="92">
        <v>42</v>
      </c>
      <c r="O11" s="59">
        <v>2530</v>
      </c>
      <c r="P11" s="60">
        <f>Table224578910112345678[[#This Row],[PEMBULATAN]]*O11</f>
        <v>106260</v>
      </c>
      <c r="Q11" s="124"/>
    </row>
    <row r="12" spans="1:17" ht="26.25" customHeight="1" x14ac:dyDescent="0.2">
      <c r="A12" s="13"/>
      <c r="B12" s="70"/>
      <c r="C12" s="68" t="s">
        <v>224</v>
      </c>
      <c r="D12" s="73" t="s">
        <v>106</v>
      </c>
      <c r="E12" s="12">
        <v>44664</v>
      </c>
      <c r="F12" s="71" t="s">
        <v>107</v>
      </c>
      <c r="G12" s="12">
        <v>44669</v>
      </c>
      <c r="H12" s="72" t="s">
        <v>108</v>
      </c>
      <c r="I12" s="15">
        <v>120</v>
      </c>
      <c r="J12" s="15">
        <v>54</v>
      </c>
      <c r="K12" s="15">
        <v>32</v>
      </c>
      <c r="L12" s="15">
        <v>33</v>
      </c>
      <c r="M12" s="76">
        <v>51.84</v>
      </c>
      <c r="N12" s="92">
        <v>52</v>
      </c>
      <c r="O12" s="59">
        <v>2530</v>
      </c>
      <c r="P12" s="60">
        <f>Table224578910112345678[[#This Row],[PEMBULATAN]]*O12</f>
        <v>131560</v>
      </c>
      <c r="Q12" s="124"/>
    </row>
    <row r="13" spans="1:17" ht="26.25" customHeight="1" x14ac:dyDescent="0.2">
      <c r="A13" s="13"/>
      <c r="B13" s="70"/>
      <c r="C13" s="68" t="s">
        <v>225</v>
      </c>
      <c r="D13" s="73" t="s">
        <v>106</v>
      </c>
      <c r="E13" s="12">
        <v>44664</v>
      </c>
      <c r="F13" s="71" t="s">
        <v>107</v>
      </c>
      <c r="G13" s="12">
        <v>44669</v>
      </c>
      <c r="H13" s="72" t="s">
        <v>108</v>
      </c>
      <c r="I13" s="15">
        <v>93</v>
      </c>
      <c r="J13" s="15">
        <v>55</v>
      </c>
      <c r="K13" s="15">
        <v>24</v>
      </c>
      <c r="L13" s="15">
        <v>28</v>
      </c>
      <c r="M13" s="76">
        <v>30.69</v>
      </c>
      <c r="N13" s="92">
        <v>31</v>
      </c>
      <c r="O13" s="59">
        <v>2530</v>
      </c>
      <c r="P13" s="60">
        <f>Table224578910112345678[[#This Row],[PEMBULATAN]]*O13</f>
        <v>78430</v>
      </c>
      <c r="Q13" s="124"/>
    </row>
    <row r="14" spans="1:17" ht="26.25" customHeight="1" x14ac:dyDescent="0.2">
      <c r="A14" s="13"/>
      <c r="B14" s="70"/>
      <c r="C14" s="68" t="s">
        <v>226</v>
      </c>
      <c r="D14" s="73" t="s">
        <v>106</v>
      </c>
      <c r="E14" s="12">
        <v>44664</v>
      </c>
      <c r="F14" s="71" t="s">
        <v>107</v>
      </c>
      <c r="G14" s="12">
        <v>44669</v>
      </c>
      <c r="H14" s="72" t="s">
        <v>108</v>
      </c>
      <c r="I14" s="15">
        <v>93</v>
      </c>
      <c r="J14" s="15">
        <v>52</v>
      </c>
      <c r="K14" s="15">
        <v>41</v>
      </c>
      <c r="L14" s="15">
        <v>38</v>
      </c>
      <c r="M14" s="76">
        <v>49.569000000000003</v>
      </c>
      <c r="N14" s="92">
        <v>50</v>
      </c>
      <c r="O14" s="59">
        <v>2530</v>
      </c>
      <c r="P14" s="60">
        <f>Table224578910112345678[[#This Row],[PEMBULATAN]]*O14</f>
        <v>126500</v>
      </c>
      <c r="Q14" s="124"/>
    </row>
    <row r="15" spans="1:17" ht="26.25" customHeight="1" x14ac:dyDescent="0.2">
      <c r="A15" s="13"/>
      <c r="B15" s="70"/>
      <c r="C15" s="68" t="s">
        <v>227</v>
      </c>
      <c r="D15" s="73" t="s">
        <v>106</v>
      </c>
      <c r="E15" s="12">
        <v>44664</v>
      </c>
      <c r="F15" s="71" t="s">
        <v>107</v>
      </c>
      <c r="G15" s="12">
        <v>44669</v>
      </c>
      <c r="H15" s="72" t="s">
        <v>108</v>
      </c>
      <c r="I15" s="15">
        <v>113</v>
      </c>
      <c r="J15" s="15">
        <v>42</v>
      </c>
      <c r="K15" s="15">
        <v>36</v>
      </c>
      <c r="L15" s="15">
        <v>36</v>
      </c>
      <c r="M15" s="76">
        <v>42.713999999999999</v>
      </c>
      <c r="N15" s="92">
        <v>43</v>
      </c>
      <c r="O15" s="59">
        <v>2530</v>
      </c>
      <c r="P15" s="60">
        <f>Table224578910112345678[[#This Row],[PEMBULATAN]]*O15</f>
        <v>108790</v>
      </c>
      <c r="Q15" s="124"/>
    </row>
    <row r="16" spans="1:17" ht="26.25" customHeight="1" x14ac:dyDescent="0.2">
      <c r="A16" s="13"/>
      <c r="B16" s="70"/>
      <c r="C16" s="68" t="s">
        <v>228</v>
      </c>
      <c r="D16" s="73" t="s">
        <v>106</v>
      </c>
      <c r="E16" s="12">
        <v>44664</v>
      </c>
      <c r="F16" s="71" t="s">
        <v>107</v>
      </c>
      <c r="G16" s="12">
        <v>44669</v>
      </c>
      <c r="H16" s="72" t="s">
        <v>108</v>
      </c>
      <c r="I16" s="15">
        <v>52</v>
      </c>
      <c r="J16" s="15">
        <v>32</v>
      </c>
      <c r="K16" s="15">
        <v>12</v>
      </c>
      <c r="L16" s="15">
        <v>83</v>
      </c>
      <c r="M16" s="76">
        <v>4.992</v>
      </c>
      <c r="N16" s="92">
        <v>83</v>
      </c>
      <c r="O16" s="59">
        <v>2530</v>
      </c>
      <c r="P16" s="60">
        <f>Table224578910112345678[[#This Row],[PEMBULATAN]]*O16</f>
        <v>209990</v>
      </c>
      <c r="Q16" s="124"/>
    </row>
    <row r="17" spans="1:17" ht="26.25" customHeight="1" x14ac:dyDescent="0.2">
      <c r="A17" s="13"/>
      <c r="B17" s="70"/>
      <c r="C17" s="68" t="s">
        <v>229</v>
      </c>
      <c r="D17" s="73" t="s">
        <v>106</v>
      </c>
      <c r="E17" s="12">
        <v>44664</v>
      </c>
      <c r="F17" s="71" t="s">
        <v>107</v>
      </c>
      <c r="G17" s="12">
        <v>44669</v>
      </c>
      <c r="H17" s="72" t="s">
        <v>108</v>
      </c>
      <c r="I17" s="15">
        <v>65</v>
      </c>
      <c r="J17" s="15">
        <v>52</v>
      </c>
      <c r="K17" s="15">
        <v>20</v>
      </c>
      <c r="L17" s="15">
        <v>6</v>
      </c>
      <c r="M17" s="76">
        <v>16.899999999999999</v>
      </c>
      <c r="N17" s="92">
        <v>17</v>
      </c>
      <c r="O17" s="59">
        <v>2530</v>
      </c>
      <c r="P17" s="60">
        <f>Table224578910112345678[[#This Row],[PEMBULATAN]]*O17</f>
        <v>43010</v>
      </c>
      <c r="Q17" s="124"/>
    </row>
    <row r="18" spans="1:17" ht="26.25" customHeight="1" x14ac:dyDescent="0.2">
      <c r="A18" s="13"/>
      <c r="B18" s="70"/>
      <c r="C18" s="68" t="s">
        <v>230</v>
      </c>
      <c r="D18" s="73" t="s">
        <v>106</v>
      </c>
      <c r="E18" s="12">
        <v>44664</v>
      </c>
      <c r="F18" s="71" t="s">
        <v>107</v>
      </c>
      <c r="G18" s="12">
        <v>44669</v>
      </c>
      <c r="H18" s="72" t="s">
        <v>108</v>
      </c>
      <c r="I18" s="15">
        <v>66</v>
      </c>
      <c r="J18" s="15">
        <v>53</v>
      </c>
      <c r="K18" s="15">
        <v>17</v>
      </c>
      <c r="L18" s="15">
        <v>5</v>
      </c>
      <c r="M18" s="76">
        <v>14.8665</v>
      </c>
      <c r="N18" s="92">
        <v>15</v>
      </c>
      <c r="O18" s="59">
        <v>2530</v>
      </c>
      <c r="P18" s="60">
        <f>Table224578910112345678[[#This Row],[PEMBULATAN]]*O18</f>
        <v>37950</v>
      </c>
      <c r="Q18" s="124"/>
    </row>
    <row r="19" spans="1:17" ht="26.25" customHeight="1" x14ac:dyDescent="0.2">
      <c r="A19" s="13"/>
      <c r="B19" s="70"/>
      <c r="C19" s="68" t="s">
        <v>231</v>
      </c>
      <c r="D19" s="73" t="s">
        <v>106</v>
      </c>
      <c r="E19" s="12">
        <v>44664</v>
      </c>
      <c r="F19" s="71" t="s">
        <v>107</v>
      </c>
      <c r="G19" s="12">
        <v>44669</v>
      </c>
      <c r="H19" s="72" t="s">
        <v>108</v>
      </c>
      <c r="I19" s="15">
        <v>95</v>
      </c>
      <c r="J19" s="15">
        <v>56</v>
      </c>
      <c r="K19" s="15">
        <v>27</v>
      </c>
      <c r="L19" s="15">
        <v>14</v>
      </c>
      <c r="M19" s="76">
        <v>35.909999999999997</v>
      </c>
      <c r="N19" s="92">
        <v>36</v>
      </c>
      <c r="O19" s="59">
        <v>2530</v>
      </c>
      <c r="P19" s="60">
        <f>Table224578910112345678[[#This Row],[PEMBULATAN]]*O19</f>
        <v>91080</v>
      </c>
      <c r="Q19" s="124"/>
    </row>
    <row r="20" spans="1:17" ht="26.25" customHeight="1" x14ac:dyDescent="0.2">
      <c r="A20" s="13"/>
      <c r="B20" s="70"/>
      <c r="C20" s="68" t="s">
        <v>232</v>
      </c>
      <c r="D20" s="73" t="s">
        <v>106</v>
      </c>
      <c r="E20" s="12">
        <v>44664</v>
      </c>
      <c r="F20" s="71" t="s">
        <v>107</v>
      </c>
      <c r="G20" s="12">
        <v>44669</v>
      </c>
      <c r="H20" s="72" t="s">
        <v>108</v>
      </c>
      <c r="I20" s="15">
        <v>87</v>
      </c>
      <c r="J20" s="15">
        <v>57</v>
      </c>
      <c r="K20" s="15">
        <v>15</v>
      </c>
      <c r="L20" s="15">
        <v>9</v>
      </c>
      <c r="M20" s="76">
        <v>18.596250000000001</v>
      </c>
      <c r="N20" s="92">
        <v>19</v>
      </c>
      <c r="O20" s="59">
        <v>2530</v>
      </c>
      <c r="P20" s="60">
        <f>Table224578910112345678[[#This Row],[PEMBULATAN]]*O20</f>
        <v>48070</v>
      </c>
      <c r="Q20" s="124"/>
    </row>
    <row r="21" spans="1:17" ht="26.25" customHeight="1" x14ac:dyDescent="0.2">
      <c r="A21" s="13"/>
      <c r="B21" s="70"/>
      <c r="C21" s="68" t="s">
        <v>233</v>
      </c>
      <c r="D21" s="73" t="s">
        <v>106</v>
      </c>
      <c r="E21" s="12">
        <v>44664</v>
      </c>
      <c r="F21" s="71" t="s">
        <v>107</v>
      </c>
      <c r="G21" s="12">
        <v>44669</v>
      </c>
      <c r="H21" s="72" t="s">
        <v>108</v>
      </c>
      <c r="I21" s="15">
        <v>51</v>
      </c>
      <c r="J21" s="15">
        <v>33</v>
      </c>
      <c r="K21" s="15">
        <v>22</v>
      </c>
      <c r="L21" s="15">
        <v>10</v>
      </c>
      <c r="M21" s="76">
        <v>9.2565000000000008</v>
      </c>
      <c r="N21" s="92">
        <v>10</v>
      </c>
      <c r="O21" s="59">
        <v>2530</v>
      </c>
      <c r="P21" s="60">
        <f>Table224578910112345678[[#This Row],[PEMBULATAN]]*O21</f>
        <v>25300</v>
      </c>
      <c r="Q21" s="124"/>
    </row>
    <row r="22" spans="1:17" ht="26.25" customHeight="1" x14ac:dyDescent="0.2">
      <c r="A22" s="13"/>
      <c r="B22" s="70"/>
      <c r="C22" s="68" t="s">
        <v>234</v>
      </c>
      <c r="D22" s="73" t="s">
        <v>106</v>
      </c>
      <c r="E22" s="12">
        <v>44664</v>
      </c>
      <c r="F22" s="71" t="s">
        <v>107</v>
      </c>
      <c r="G22" s="12">
        <v>44669</v>
      </c>
      <c r="H22" s="72" t="s">
        <v>108</v>
      </c>
      <c r="I22" s="15">
        <v>58</v>
      </c>
      <c r="J22" s="15">
        <v>37</v>
      </c>
      <c r="K22" s="15">
        <v>15</v>
      </c>
      <c r="L22" s="15">
        <v>4</v>
      </c>
      <c r="M22" s="76">
        <v>8.0474999999999994</v>
      </c>
      <c r="N22" s="92">
        <v>8.0474999999999994</v>
      </c>
      <c r="O22" s="59">
        <v>2530</v>
      </c>
      <c r="P22" s="60">
        <f>Table224578910112345678[[#This Row],[PEMBULATAN]]*O22</f>
        <v>20360.174999999999</v>
      </c>
      <c r="Q22" s="124"/>
    </row>
    <row r="23" spans="1:17" ht="26.25" customHeight="1" x14ac:dyDescent="0.2">
      <c r="A23" s="13"/>
      <c r="B23" s="70"/>
      <c r="C23" s="68" t="s">
        <v>235</v>
      </c>
      <c r="D23" s="73" t="s">
        <v>106</v>
      </c>
      <c r="E23" s="12">
        <v>44664</v>
      </c>
      <c r="F23" s="71" t="s">
        <v>107</v>
      </c>
      <c r="G23" s="12">
        <v>44669</v>
      </c>
      <c r="H23" s="72" t="s">
        <v>108</v>
      </c>
      <c r="I23" s="15">
        <v>97</v>
      </c>
      <c r="J23" s="15">
        <v>51</v>
      </c>
      <c r="K23" s="15">
        <v>28</v>
      </c>
      <c r="L23" s="15">
        <v>16</v>
      </c>
      <c r="M23" s="76">
        <v>34.628999999999998</v>
      </c>
      <c r="N23" s="92">
        <v>35</v>
      </c>
      <c r="O23" s="59">
        <v>2530</v>
      </c>
      <c r="P23" s="60">
        <f>Table224578910112345678[[#This Row],[PEMBULATAN]]*O23</f>
        <v>88550</v>
      </c>
      <c r="Q23" s="124"/>
    </row>
    <row r="24" spans="1:17" ht="26.25" customHeight="1" x14ac:dyDescent="0.2">
      <c r="A24" s="13"/>
      <c r="B24" s="70"/>
      <c r="C24" s="68" t="s">
        <v>236</v>
      </c>
      <c r="D24" s="73" t="s">
        <v>106</v>
      </c>
      <c r="E24" s="12">
        <v>44664</v>
      </c>
      <c r="F24" s="71" t="s">
        <v>107</v>
      </c>
      <c r="G24" s="12">
        <v>44669</v>
      </c>
      <c r="H24" s="72" t="s">
        <v>108</v>
      </c>
      <c r="I24" s="15">
        <v>60</v>
      </c>
      <c r="J24" s="15">
        <v>37</v>
      </c>
      <c r="K24" s="15">
        <v>18</v>
      </c>
      <c r="L24" s="15">
        <v>6</v>
      </c>
      <c r="M24" s="76">
        <v>9.99</v>
      </c>
      <c r="N24" s="92">
        <v>10</v>
      </c>
      <c r="O24" s="59">
        <v>2530</v>
      </c>
      <c r="P24" s="60">
        <f>Table224578910112345678[[#This Row],[PEMBULATAN]]*O24</f>
        <v>25300</v>
      </c>
      <c r="Q24" s="124"/>
    </row>
    <row r="25" spans="1:17" ht="26.25" customHeight="1" x14ac:dyDescent="0.2">
      <c r="A25" s="13"/>
      <c r="B25" s="70"/>
      <c r="C25" s="68" t="s">
        <v>237</v>
      </c>
      <c r="D25" s="73" t="s">
        <v>106</v>
      </c>
      <c r="E25" s="12">
        <v>44664</v>
      </c>
      <c r="F25" s="71" t="s">
        <v>107</v>
      </c>
      <c r="G25" s="12">
        <v>44669</v>
      </c>
      <c r="H25" s="72" t="s">
        <v>108</v>
      </c>
      <c r="I25" s="15">
        <v>72</v>
      </c>
      <c r="J25" s="15">
        <v>66</v>
      </c>
      <c r="K25" s="15">
        <v>16</v>
      </c>
      <c r="L25" s="15">
        <v>10</v>
      </c>
      <c r="M25" s="76">
        <v>19.007999999999999</v>
      </c>
      <c r="N25" s="92">
        <v>19.007999999999999</v>
      </c>
      <c r="O25" s="59">
        <v>2530</v>
      </c>
      <c r="P25" s="60">
        <f>Table224578910112345678[[#This Row],[PEMBULATAN]]*O25</f>
        <v>48090.239999999998</v>
      </c>
      <c r="Q25" s="124"/>
    </row>
    <row r="26" spans="1:17" ht="26.25" customHeight="1" x14ac:dyDescent="0.2">
      <c r="A26" s="13"/>
      <c r="B26" s="70"/>
      <c r="C26" s="68" t="s">
        <v>238</v>
      </c>
      <c r="D26" s="73" t="s">
        <v>106</v>
      </c>
      <c r="E26" s="12">
        <v>44664</v>
      </c>
      <c r="F26" s="71" t="s">
        <v>107</v>
      </c>
      <c r="G26" s="12">
        <v>44669</v>
      </c>
      <c r="H26" s="72" t="s">
        <v>108</v>
      </c>
      <c r="I26" s="15">
        <v>67</v>
      </c>
      <c r="J26" s="15">
        <v>49</v>
      </c>
      <c r="K26" s="15">
        <v>16</v>
      </c>
      <c r="L26" s="15">
        <v>9</v>
      </c>
      <c r="M26" s="76">
        <v>13.132</v>
      </c>
      <c r="N26" s="92">
        <v>13.132</v>
      </c>
      <c r="O26" s="59">
        <v>2530</v>
      </c>
      <c r="P26" s="60">
        <f>Table224578910112345678[[#This Row],[PEMBULATAN]]*O26</f>
        <v>33223.96</v>
      </c>
      <c r="Q26" s="124"/>
    </row>
    <row r="27" spans="1:17" ht="26.25" customHeight="1" x14ac:dyDescent="0.2">
      <c r="A27" s="13"/>
      <c r="B27" s="70"/>
      <c r="C27" s="68" t="s">
        <v>239</v>
      </c>
      <c r="D27" s="73" t="s">
        <v>106</v>
      </c>
      <c r="E27" s="12">
        <v>44664</v>
      </c>
      <c r="F27" s="71" t="s">
        <v>107</v>
      </c>
      <c r="G27" s="12">
        <v>44669</v>
      </c>
      <c r="H27" s="72" t="s">
        <v>108</v>
      </c>
      <c r="I27" s="15">
        <v>97</v>
      </c>
      <c r="J27" s="15">
        <v>49</v>
      </c>
      <c r="K27" s="15">
        <v>30</v>
      </c>
      <c r="L27" s="15">
        <v>14</v>
      </c>
      <c r="M27" s="76">
        <v>35.647500000000001</v>
      </c>
      <c r="N27" s="92">
        <v>36</v>
      </c>
      <c r="O27" s="59">
        <v>2530</v>
      </c>
      <c r="P27" s="60">
        <f>Table224578910112345678[[#This Row],[PEMBULATAN]]*O27</f>
        <v>91080</v>
      </c>
      <c r="Q27" s="124"/>
    </row>
    <row r="28" spans="1:17" ht="26.25" customHeight="1" x14ac:dyDescent="0.2">
      <c r="A28" s="13"/>
      <c r="B28" s="70"/>
      <c r="C28" s="68" t="s">
        <v>240</v>
      </c>
      <c r="D28" s="73" t="s">
        <v>106</v>
      </c>
      <c r="E28" s="12">
        <v>44664</v>
      </c>
      <c r="F28" s="71" t="s">
        <v>107</v>
      </c>
      <c r="G28" s="12">
        <v>44669</v>
      </c>
      <c r="H28" s="72" t="s">
        <v>108</v>
      </c>
      <c r="I28" s="15">
        <v>65</v>
      </c>
      <c r="J28" s="15">
        <v>40</v>
      </c>
      <c r="K28" s="15">
        <v>20</v>
      </c>
      <c r="L28" s="15">
        <v>5</v>
      </c>
      <c r="M28" s="76">
        <v>13</v>
      </c>
      <c r="N28" s="92">
        <v>13</v>
      </c>
      <c r="O28" s="59">
        <v>2530</v>
      </c>
      <c r="P28" s="60">
        <f>Table224578910112345678[[#This Row],[PEMBULATAN]]*O28</f>
        <v>32890</v>
      </c>
      <c r="Q28" s="124"/>
    </row>
    <row r="29" spans="1:17" ht="26.25" customHeight="1" x14ac:dyDescent="0.2">
      <c r="A29" s="13"/>
      <c r="B29" s="70"/>
      <c r="C29" s="68" t="s">
        <v>241</v>
      </c>
      <c r="D29" s="73" t="s">
        <v>106</v>
      </c>
      <c r="E29" s="12">
        <v>44664</v>
      </c>
      <c r="F29" s="71" t="s">
        <v>107</v>
      </c>
      <c r="G29" s="12">
        <v>44669</v>
      </c>
      <c r="H29" s="72" t="s">
        <v>108</v>
      </c>
      <c r="I29" s="15">
        <v>72</v>
      </c>
      <c r="J29" s="15">
        <v>56</v>
      </c>
      <c r="K29" s="15">
        <v>22</v>
      </c>
      <c r="L29" s="15">
        <v>5</v>
      </c>
      <c r="M29" s="76">
        <v>22.175999999999998</v>
      </c>
      <c r="N29" s="92">
        <v>22.175999999999998</v>
      </c>
      <c r="O29" s="59">
        <v>2530</v>
      </c>
      <c r="P29" s="60">
        <f>Table224578910112345678[[#This Row],[PEMBULATAN]]*O29</f>
        <v>56105.279999999999</v>
      </c>
      <c r="Q29" s="124"/>
    </row>
    <row r="30" spans="1:17" ht="26.25" customHeight="1" x14ac:dyDescent="0.2">
      <c r="A30" s="13"/>
      <c r="B30" s="70"/>
      <c r="C30" s="68" t="s">
        <v>242</v>
      </c>
      <c r="D30" s="73" t="s">
        <v>106</v>
      </c>
      <c r="E30" s="12">
        <v>44664</v>
      </c>
      <c r="F30" s="71" t="s">
        <v>107</v>
      </c>
      <c r="G30" s="12">
        <v>44669</v>
      </c>
      <c r="H30" s="72" t="s">
        <v>108</v>
      </c>
      <c r="I30" s="15">
        <v>68</v>
      </c>
      <c r="J30" s="15">
        <v>56</v>
      </c>
      <c r="K30" s="15">
        <v>12</v>
      </c>
      <c r="L30" s="15">
        <v>5</v>
      </c>
      <c r="M30" s="76">
        <v>11.423999999999999</v>
      </c>
      <c r="N30" s="92">
        <v>12</v>
      </c>
      <c r="O30" s="59">
        <v>2530</v>
      </c>
      <c r="P30" s="60">
        <f>Table224578910112345678[[#This Row],[PEMBULATAN]]*O30</f>
        <v>30360</v>
      </c>
      <c r="Q30" s="124"/>
    </row>
    <row r="31" spans="1:17" ht="26.25" customHeight="1" x14ac:dyDescent="0.2">
      <c r="A31" s="13"/>
      <c r="B31" s="70"/>
      <c r="C31" s="68" t="s">
        <v>243</v>
      </c>
      <c r="D31" s="73" t="s">
        <v>106</v>
      </c>
      <c r="E31" s="12">
        <v>44664</v>
      </c>
      <c r="F31" s="71" t="s">
        <v>107</v>
      </c>
      <c r="G31" s="12">
        <v>44669</v>
      </c>
      <c r="H31" s="72" t="s">
        <v>108</v>
      </c>
      <c r="I31" s="15">
        <v>55</v>
      </c>
      <c r="J31" s="15">
        <v>32</v>
      </c>
      <c r="K31" s="15">
        <v>15</v>
      </c>
      <c r="L31" s="15">
        <v>4</v>
      </c>
      <c r="M31" s="76">
        <v>6.6</v>
      </c>
      <c r="N31" s="92">
        <v>7</v>
      </c>
      <c r="O31" s="59">
        <v>2530</v>
      </c>
      <c r="P31" s="60">
        <f>Table224578910112345678[[#This Row],[PEMBULATAN]]*O31</f>
        <v>17710</v>
      </c>
      <c r="Q31" s="124"/>
    </row>
    <row r="32" spans="1:17" ht="26.25" customHeight="1" x14ac:dyDescent="0.2">
      <c r="A32" s="13"/>
      <c r="B32" s="70"/>
      <c r="C32" s="68" t="s">
        <v>244</v>
      </c>
      <c r="D32" s="73" t="s">
        <v>106</v>
      </c>
      <c r="E32" s="12">
        <v>44664</v>
      </c>
      <c r="F32" s="71" t="s">
        <v>107</v>
      </c>
      <c r="G32" s="12">
        <v>44669</v>
      </c>
      <c r="H32" s="72" t="s">
        <v>108</v>
      </c>
      <c r="I32" s="15">
        <v>64</v>
      </c>
      <c r="J32" s="15">
        <v>41</v>
      </c>
      <c r="K32" s="15">
        <v>25</v>
      </c>
      <c r="L32" s="15">
        <v>6</v>
      </c>
      <c r="M32" s="76">
        <v>16.399999999999999</v>
      </c>
      <c r="N32" s="92">
        <v>17</v>
      </c>
      <c r="O32" s="59">
        <v>2530</v>
      </c>
      <c r="P32" s="60">
        <f>Table224578910112345678[[#This Row],[PEMBULATAN]]*O32</f>
        <v>43010</v>
      </c>
      <c r="Q32" s="124"/>
    </row>
    <row r="33" spans="1:17" ht="26.25" customHeight="1" x14ac:dyDescent="0.2">
      <c r="A33" s="13"/>
      <c r="B33" s="70"/>
      <c r="C33" s="68" t="s">
        <v>245</v>
      </c>
      <c r="D33" s="73" t="s">
        <v>106</v>
      </c>
      <c r="E33" s="12">
        <v>44664</v>
      </c>
      <c r="F33" s="71" t="s">
        <v>107</v>
      </c>
      <c r="G33" s="12">
        <v>44669</v>
      </c>
      <c r="H33" s="72" t="s">
        <v>108</v>
      </c>
      <c r="I33" s="15">
        <v>100</v>
      </c>
      <c r="J33" s="15">
        <v>56</v>
      </c>
      <c r="K33" s="15">
        <v>29</v>
      </c>
      <c r="L33" s="15">
        <v>17</v>
      </c>
      <c r="M33" s="76">
        <v>40.6</v>
      </c>
      <c r="N33" s="92">
        <v>41</v>
      </c>
      <c r="O33" s="59">
        <v>2530</v>
      </c>
      <c r="P33" s="60">
        <f>Table224578910112345678[[#This Row],[PEMBULATAN]]*O33</f>
        <v>103730</v>
      </c>
      <c r="Q33" s="124"/>
    </row>
    <row r="34" spans="1:17" ht="26.25" customHeight="1" x14ac:dyDescent="0.2">
      <c r="A34" s="13"/>
      <c r="B34" s="70"/>
      <c r="C34" s="68" t="s">
        <v>246</v>
      </c>
      <c r="D34" s="73" t="s">
        <v>106</v>
      </c>
      <c r="E34" s="12">
        <v>44664</v>
      </c>
      <c r="F34" s="71" t="s">
        <v>107</v>
      </c>
      <c r="G34" s="12">
        <v>44669</v>
      </c>
      <c r="H34" s="72" t="s">
        <v>108</v>
      </c>
      <c r="I34" s="15">
        <v>64</v>
      </c>
      <c r="J34" s="15">
        <v>59</v>
      </c>
      <c r="K34" s="15">
        <v>23</v>
      </c>
      <c r="L34" s="15">
        <v>16</v>
      </c>
      <c r="M34" s="76">
        <v>21.712</v>
      </c>
      <c r="N34" s="92">
        <v>22</v>
      </c>
      <c r="O34" s="59">
        <v>2530</v>
      </c>
      <c r="P34" s="60">
        <f>Table224578910112345678[[#This Row],[PEMBULATAN]]*O34</f>
        <v>55660</v>
      </c>
      <c r="Q34" s="124"/>
    </row>
    <row r="35" spans="1:17" ht="26.25" customHeight="1" x14ac:dyDescent="0.2">
      <c r="A35" s="13"/>
      <c r="B35" s="70"/>
      <c r="C35" s="68" t="s">
        <v>247</v>
      </c>
      <c r="D35" s="73" t="s">
        <v>106</v>
      </c>
      <c r="E35" s="12">
        <v>44664</v>
      </c>
      <c r="F35" s="71" t="s">
        <v>107</v>
      </c>
      <c r="G35" s="12">
        <v>44669</v>
      </c>
      <c r="H35" s="72" t="s">
        <v>108</v>
      </c>
      <c r="I35" s="15">
        <v>98</v>
      </c>
      <c r="J35" s="15">
        <v>43</v>
      </c>
      <c r="K35" s="15">
        <v>35</v>
      </c>
      <c r="L35" s="15">
        <v>27</v>
      </c>
      <c r="M35" s="76">
        <v>36.872500000000002</v>
      </c>
      <c r="N35" s="92">
        <v>37</v>
      </c>
      <c r="O35" s="59">
        <v>2530</v>
      </c>
      <c r="P35" s="60">
        <f>Table224578910112345678[[#This Row],[PEMBULATAN]]*O35</f>
        <v>93610</v>
      </c>
      <c r="Q35" s="124"/>
    </row>
    <row r="36" spans="1:17" ht="26.25" customHeight="1" x14ac:dyDescent="0.2">
      <c r="A36" s="13"/>
      <c r="B36" s="70"/>
      <c r="C36" s="68" t="s">
        <v>248</v>
      </c>
      <c r="D36" s="73" t="s">
        <v>106</v>
      </c>
      <c r="E36" s="12">
        <v>44664</v>
      </c>
      <c r="F36" s="71" t="s">
        <v>107</v>
      </c>
      <c r="G36" s="12">
        <v>44669</v>
      </c>
      <c r="H36" s="72" t="s">
        <v>108</v>
      </c>
      <c r="I36" s="15">
        <v>91</v>
      </c>
      <c r="J36" s="15">
        <v>57</v>
      </c>
      <c r="K36" s="15">
        <v>35</v>
      </c>
      <c r="L36" s="15">
        <v>32</v>
      </c>
      <c r="M36" s="76">
        <v>45.386249999999997</v>
      </c>
      <c r="N36" s="92">
        <v>46</v>
      </c>
      <c r="O36" s="59">
        <v>2530</v>
      </c>
      <c r="P36" s="60">
        <f>Table224578910112345678[[#This Row],[PEMBULATAN]]*O36</f>
        <v>116380</v>
      </c>
      <c r="Q36" s="124"/>
    </row>
    <row r="37" spans="1:17" ht="26.25" customHeight="1" x14ac:dyDescent="0.2">
      <c r="A37" s="13"/>
      <c r="B37" s="70"/>
      <c r="C37" s="68" t="s">
        <v>249</v>
      </c>
      <c r="D37" s="73" t="s">
        <v>106</v>
      </c>
      <c r="E37" s="12">
        <v>44664</v>
      </c>
      <c r="F37" s="71" t="s">
        <v>107</v>
      </c>
      <c r="G37" s="12">
        <v>44669</v>
      </c>
      <c r="H37" s="72" t="s">
        <v>108</v>
      </c>
      <c r="I37" s="15">
        <v>75</v>
      </c>
      <c r="J37" s="15">
        <v>40</v>
      </c>
      <c r="K37" s="15">
        <v>36</v>
      </c>
      <c r="L37" s="15">
        <v>20</v>
      </c>
      <c r="M37" s="76">
        <v>27</v>
      </c>
      <c r="N37" s="92">
        <v>27</v>
      </c>
      <c r="O37" s="59">
        <v>2530</v>
      </c>
      <c r="P37" s="60">
        <f>Table224578910112345678[[#This Row],[PEMBULATAN]]*O37</f>
        <v>68310</v>
      </c>
      <c r="Q37" s="124"/>
    </row>
    <row r="38" spans="1:17" ht="26.25" customHeight="1" x14ac:dyDescent="0.2">
      <c r="A38" s="13"/>
      <c r="B38" s="70"/>
      <c r="C38" s="68" t="s">
        <v>250</v>
      </c>
      <c r="D38" s="73" t="s">
        <v>106</v>
      </c>
      <c r="E38" s="12">
        <v>44664</v>
      </c>
      <c r="F38" s="71" t="s">
        <v>107</v>
      </c>
      <c r="G38" s="12">
        <v>44669</v>
      </c>
      <c r="H38" s="72" t="s">
        <v>108</v>
      </c>
      <c r="I38" s="15">
        <v>88</v>
      </c>
      <c r="J38" s="15">
        <v>48</v>
      </c>
      <c r="K38" s="15">
        <v>35</v>
      </c>
      <c r="L38" s="15">
        <v>26</v>
      </c>
      <c r="M38" s="76">
        <v>36.96</v>
      </c>
      <c r="N38" s="92">
        <v>37</v>
      </c>
      <c r="O38" s="59">
        <v>2530</v>
      </c>
      <c r="P38" s="60">
        <f>Table224578910112345678[[#This Row],[PEMBULATAN]]*O38</f>
        <v>93610</v>
      </c>
      <c r="Q38" s="124"/>
    </row>
    <row r="39" spans="1:17" ht="26.25" customHeight="1" x14ac:dyDescent="0.2">
      <c r="A39" s="13"/>
      <c r="B39" s="70"/>
      <c r="C39" s="68" t="s">
        <v>251</v>
      </c>
      <c r="D39" s="73" t="s">
        <v>106</v>
      </c>
      <c r="E39" s="12">
        <v>44664</v>
      </c>
      <c r="F39" s="71" t="s">
        <v>107</v>
      </c>
      <c r="G39" s="12">
        <v>44669</v>
      </c>
      <c r="H39" s="72" t="s">
        <v>108</v>
      </c>
      <c r="I39" s="15">
        <v>43</v>
      </c>
      <c r="J39" s="15">
        <v>31</v>
      </c>
      <c r="K39" s="15">
        <v>30</v>
      </c>
      <c r="L39" s="15">
        <v>1</v>
      </c>
      <c r="M39" s="76">
        <v>9.9975000000000005</v>
      </c>
      <c r="N39" s="92">
        <v>9.9975000000000005</v>
      </c>
      <c r="O39" s="59">
        <v>2530</v>
      </c>
      <c r="P39" s="60">
        <f>Table224578910112345678[[#This Row],[PEMBULATAN]]*O39</f>
        <v>25293.675000000003</v>
      </c>
      <c r="Q39" s="124"/>
    </row>
    <row r="40" spans="1:17" ht="26.25" customHeight="1" x14ac:dyDescent="0.2">
      <c r="A40" s="13"/>
      <c r="B40" s="70"/>
      <c r="C40" s="68" t="s">
        <v>252</v>
      </c>
      <c r="D40" s="73" t="s">
        <v>106</v>
      </c>
      <c r="E40" s="12">
        <v>44664</v>
      </c>
      <c r="F40" s="71" t="s">
        <v>107</v>
      </c>
      <c r="G40" s="12">
        <v>44669</v>
      </c>
      <c r="H40" s="72" t="s">
        <v>108</v>
      </c>
      <c r="I40" s="15">
        <v>98</v>
      </c>
      <c r="J40" s="15">
        <v>14</v>
      </c>
      <c r="K40" s="15">
        <v>8</v>
      </c>
      <c r="L40" s="15">
        <v>1</v>
      </c>
      <c r="M40" s="76">
        <v>2.7440000000000002</v>
      </c>
      <c r="N40" s="92">
        <v>3</v>
      </c>
      <c r="O40" s="59">
        <v>2530</v>
      </c>
      <c r="P40" s="60">
        <f>Table224578910112345678[[#This Row],[PEMBULATAN]]*O40</f>
        <v>7590</v>
      </c>
      <c r="Q40" s="124"/>
    </row>
    <row r="41" spans="1:17" ht="26.25" customHeight="1" x14ac:dyDescent="0.2">
      <c r="A41" s="13"/>
      <c r="B41" s="70"/>
      <c r="C41" s="68" t="s">
        <v>253</v>
      </c>
      <c r="D41" s="73" t="s">
        <v>106</v>
      </c>
      <c r="E41" s="12">
        <v>44664</v>
      </c>
      <c r="F41" s="71" t="s">
        <v>107</v>
      </c>
      <c r="G41" s="12">
        <v>44669</v>
      </c>
      <c r="H41" s="72" t="s">
        <v>108</v>
      </c>
      <c r="I41" s="15">
        <v>86</v>
      </c>
      <c r="J41" s="15">
        <v>31</v>
      </c>
      <c r="K41" s="15">
        <v>13</v>
      </c>
      <c r="L41" s="15">
        <v>4</v>
      </c>
      <c r="M41" s="76">
        <v>8.6645000000000003</v>
      </c>
      <c r="N41" s="92">
        <v>9</v>
      </c>
      <c r="O41" s="59">
        <v>2530</v>
      </c>
      <c r="P41" s="60">
        <f>Table224578910112345678[[#This Row],[PEMBULATAN]]*O41</f>
        <v>22770</v>
      </c>
      <c r="Q41" s="124"/>
    </row>
    <row r="42" spans="1:17" ht="26.25" customHeight="1" x14ac:dyDescent="0.2">
      <c r="A42" s="13"/>
      <c r="B42" s="70"/>
      <c r="C42" s="68" t="s">
        <v>254</v>
      </c>
      <c r="D42" s="73" t="s">
        <v>106</v>
      </c>
      <c r="E42" s="12">
        <v>44664</v>
      </c>
      <c r="F42" s="71" t="s">
        <v>107</v>
      </c>
      <c r="G42" s="12">
        <v>44669</v>
      </c>
      <c r="H42" s="72" t="s">
        <v>108</v>
      </c>
      <c r="I42" s="15">
        <v>98</v>
      </c>
      <c r="J42" s="15">
        <v>24</v>
      </c>
      <c r="K42" s="15">
        <v>24</v>
      </c>
      <c r="L42" s="15">
        <v>8</v>
      </c>
      <c r="M42" s="76">
        <v>14.112</v>
      </c>
      <c r="N42" s="92">
        <v>14.112</v>
      </c>
      <c r="O42" s="59">
        <v>2530</v>
      </c>
      <c r="P42" s="60">
        <f>Table224578910112345678[[#This Row],[PEMBULATAN]]*O42</f>
        <v>35703.360000000001</v>
      </c>
      <c r="Q42" s="124"/>
    </row>
    <row r="43" spans="1:17" ht="26.25" customHeight="1" x14ac:dyDescent="0.2">
      <c r="A43" s="13"/>
      <c r="B43" s="70"/>
      <c r="C43" s="68" t="s">
        <v>255</v>
      </c>
      <c r="D43" s="73" t="s">
        <v>106</v>
      </c>
      <c r="E43" s="12">
        <v>44664</v>
      </c>
      <c r="F43" s="71" t="s">
        <v>107</v>
      </c>
      <c r="G43" s="12">
        <v>44669</v>
      </c>
      <c r="H43" s="72" t="s">
        <v>108</v>
      </c>
      <c r="I43" s="15">
        <v>200</v>
      </c>
      <c r="J43" s="15">
        <v>12</v>
      </c>
      <c r="K43" s="15">
        <v>12</v>
      </c>
      <c r="L43" s="15">
        <v>4</v>
      </c>
      <c r="M43" s="76">
        <v>7.2</v>
      </c>
      <c r="N43" s="92">
        <v>7.2</v>
      </c>
      <c r="O43" s="59">
        <v>2530</v>
      </c>
      <c r="P43" s="60">
        <f>Table224578910112345678[[#This Row],[PEMBULATAN]]*O43</f>
        <v>18216</v>
      </c>
      <c r="Q43" s="124"/>
    </row>
    <row r="44" spans="1:17" ht="26.25" customHeight="1" x14ac:dyDescent="0.2">
      <c r="A44" s="13"/>
      <c r="B44" s="70"/>
      <c r="C44" s="68" t="s">
        <v>256</v>
      </c>
      <c r="D44" s="73" t="s">
        <v>106</v>
      </c>
      <c r="E44" s="12">
        <v>44664</v>
      </c>
      <c r="F44" s="71" t="s">
        <v>107</v>
      </c>
      <c r="G44" s="12">
        <v>44669</v>
      </c>
      <c r="H44" s="72" t="s">
        <v>108</v>
      </c>
      <c r="I44" s="15">
        <v>71</v>
      </c>
      <c r="J44" s="15">
        <v>45</v>
      </c>
      <c r="K44" s="15">
        <v>26</v>
      </c>
      <c r="L44" s="15">
        <v>18</v>
      </c>
      <c r="M44" s="76">
        <v>20.767499999999998</v>
      </c>
      <c r="N44" s="92">
        <v>21</v>
      </c>
      <c r="O44" s="59">
        <v>2530</v>
      </c>
      <c r="P44" s="60">
        <f>Table224578910112345678[[#This Row],[PEMBULATAN]]*O44</f>
        <v>53130</v>
      </c>
      <c r="Q44" s="124"/>
    </row>
    <row r="45" spans="1:17" ht="26.25" customHeight="1" x14ac:dyDescent="0.2">
      <c r="A45" s="13"/>
      <c r="B45" s="70"/>
      <c r="C45" s="68" t="s">
        <v>257</v>
      </c>
      <c r="D45" s="73" t="s">
        <v>106</v>
      </c>
      <c r="E45" s="12">
        <v>44664</v>
      </c>
      <c r="F45" s="71" t="s">
        <v>107</v>
      </c>
      <c r="G45" s="12">
        <v>44669</v>
      </c>
      <c r="H45" s="72" t="s">
        <v>108</v>
      </c>
      <c r="I45" s="15">
        <v>36</v>
      </c>
      <c r="J45" s="15">
        <v>24</v>
      </c>
      <c r="K45" s="15">
        <v>20</v>
      </c>
      <c r="L45" s="15">
        <v>4</v>
      </c>
      <c r="M45" s="76">
        <v>4.32</v>
      </c>
      <c r="N45" s="92">
        <v>5</v>
      </c>
      <c r="O45" s="59">
        <v>2530</v>
      </c>
      <c r="P45" s="60">
        <f>Table224578910112345678[[#This Row],[PEMBULATAN]]*O45</f>
        <v>12650</v>
      </c>
      <c r="Q45" s="124"/>
    </row>
    <row r="46" spans="1:17" ht="26.25" customHeight="1" x14ac:dyDescent="0.2">
      <c r="A46" s="13"/>
      <c r="B46" s="70"/>
      <c r="C46" s="68" t="s">
        <v>258</v>
      </c>
      <c r="D46" s="73" t="s">
        <v>106</v>
      </c>
      <c r="E46" s="12">
        <v>44664</v>
      </c>
      <c r="F46" s="71" t="s">
        <v>107</v>
      </c>
      <c r="G46" s="12">
        <v>44669</v>
      </c>
      <c r="H46" s="72" t="s">
        <v>108</v>
      </c>
      <c r="I46" s="15">
        <v>38</v>
      </c>
      <c r="J46" s="15">
        <v>30</v>
      </c>
      <c r="K46" s="15">
        <v>28</v>
      </c>
      <c r="L46" s="15">
        <v>10</v>
      </c>
      <c r="M46" s="76">
        <v>7.98</v>
      </c>
      <c r="N46" s="92">
        <v>10</v>
      </c>
      <c r="O46" s="59">
        <v>2530</v>
      </c>
      <c r="P46" s="60">
        <f>Table224578910112345678[[#This Row],[PEMBULATAN]]*O46</f>
        <v>25300</v>
      </c>
      <c r="Q46" s="124"/>
    </row>
    <row r="47" spans="1:17" ht="26.25" customHeight="1" x14ac:dyDescent="0.2">
      <c r="A47" s="13"/>
      <c r="B47" s="70"/>
      <c r="C47" s="68" t="s">
        <v>259</v>
      </c>
      <c r="D47" s="73" t="s">
        <v>106</v>
      </c>
      <c r="E47" s="12">
        <v>44664</v>
      </c>
      <c r="F47" s="71" t="s">
        <v>107</v>
      </c>
      <c r="G47" s="12">
        <v>44669</v>
      </c>
      <c r="H47" s="72" t="s">
        <v>108</v>
      </c>
      <c r="I47" s="15">
        <v>54</v>
      </c>
      <c r="J47" s="15">
        <v>42</v>
      </c>
      <c r="K47" s="15">
        <v>20</v>
      </c>
      <c r="L47" s="15">
        <v>6</v>
      </c>
      <c r="M47" s="76">
        <v>11.34</v>
      </c>
      <c r="N47" s="92">
        <v>12</v>
      </c>
      <c r="O47" s="59">
        <v>2530</v>
      </c>
      <c r="P47" s="60">
        <f>Table224578910112345678[[#This Row],[PEMBULATAN]]*O47</f>
        <v>30360</v>
      </c>
      <c r="Q47" s="124"/>
    </row>
    <row r="48" spans="1:17" ht="26.25" customHeight="1" x14ac:dyDescent="0.2">
      <c r="A48" s="13"/>
      <c r="B48" s="70"/>
      <c r="C48" s="68" t="s">
        <v>260</v>
      </c>
      <c r="D48" s="73" t="s">
        <v>106</v>
      </c>
      <c r="E48" s="12">
        <v>44664</v>
      </c>
      <c r="F48" s="71" t="s">
        <v>107</v>
      </c>
      <c r="G48" s="12">
        <v>44669</v>
      </c>
      <c r="H48" s="72" t="s">
        <v>108</v>
      </c>
      <c r="I48" s="15">
        <v>55</v>
      </c>
      <c r="J48" s="15">
        <v>18</v>
      </c>
      <c r="K48" s="15">
        <v>12</v>
      </c>
      <c r="L48" s="15">
        <v>3</v>
      </c>
      <c r="M48" s="76">
        <v>2.97</v>
      </c>
      <c r="N48" s="92">
        <v>3</v>
      </c>
      <c r="O48" s="59">
        <v>2530</v>
      </c>
      <c r="P48" s="60">
        <f>Table224578910112345678[[#This Row],[PEMBULATAN]]*O48</f>
        <v>7590</v>
      </c>
      <c r="Q48" s="124"/>
    </row>
    <row r="49" spans="1:17" ht="26.25" customHeight="1" x14ac:dyDescent="0.2">
      <c r="A49" s="13"/>
      <c r="B49" s="70"/>
      <c r="C49" s="68" t="s">
        <v>261</v>
      </c>
      <c r="D49" s="73" t="s">
        <v>106</v>
      </c>
      <c r="E49" s="12">
        <v>44664</v>
      </c>
      <c r="F49" s="71" t="s">
        <v>107</v>
      </c>
      <c r="G49" s="12">
        <v>44669</v>
      </c>
      <c r="H49" s="72" t="s">
        <v>108</v>
      </c>
      <c r="I49" s="15">
        <v>48</v>
      </c>
      <c r="J49" s="15">
        <v>31</v>
      </c>
      <c r="K49" s="15">
        <v>31</v>
      </c>
      <c r="L49" s="15">
        <v>24</v>
      </c>
      <c r="M49" s="76">
        <v>11.532</v>
      </c>
      <c r="N49" s="92">
        <v>24</v>
      </c>
      <c r="O49" s="59">
        <v>2530</v>
      </c>
      <c r="P49" s="60">
        <f>Table224578910112345678[[#This Row],[PEMBULATAN]]*O49</f>
        <v>60720</v>
      </c>
      <c r="Q49" s="124"/>
    </row>
    <row r="50" spans="1:17" ht="26.25" customHeight="1" x14ac:dyDescent="0.2">
      <c r="A50" s="13"/>
      <c r="B50" s="70"/>
      <c r="C50" s="68" t="s">
        <v>262</v>
      </c>
      <c r="D50" s="73" t="s">
        <v>106</v>
      </c>
      <c r="E50" s="12">
        <v>44664</v>
      </c>
      <c r="F50" s="71" t="s">
        <v>107</v>
      </c>
      <c r="G50" s="12">
        <v>44669</v>
      </c>
      <c r="H50" s="72" t="s">
        <v>108</v>
      </c>
      <c r="I50" s="15">
        <v>172</v>
      </c>
      <c r="J50" s="15">
        <v>71</v>
      </c>
      <c r="K50" s="15">
        <v>36</v>
      </c>
      <c r="L50" s="15">
        <v>30</v>
      </c>
      <c r="M50" s="76">
        <v>109.908</v>
      </c>
      <c r="N50" s="92">
        <v>110</v>
      </c>
      <c r="O50" s="59">
        <v>2530</v>
      </c>
      <c r="P50" s="60">
        <f>Table224578910112345678[[#This Row],[PEMBULATAN]]*O50</f>
        <v>278300</v>
      </c>
      <c r="Q50" s="124"/>
    </row>
    <row r="51" spans="1:17" ht="26.25" customHeight="1" x14ac:dyDescent="0.2">
      <c r="A51" s="13"/>
      <c r="B51" s="70"/>
      <c r="C51" s="68" t="s">
        <v>263</v>
      </c>
      <c r="D51" s="73" t="s">
        <v>106</v>
      </c>
      <c r="E51" s="12">
        <v>44664</v>
      </c>
      <c r="F51" s="71" t="s">
        <v>107</v>
      </c>
      <c r="G51" s="12">
        <v>44669</v>
      </c>
      <c r="H51" s="72" t="s">
        <v>108</v>
      </c>
      <c r="I51" s="15">
        <v>62</v>
      </c>
      <c r="J51" s="15">
        <v>38</v>
      </c>
      <c r="K51" s="15">
        <v>26</v>
      </c>
      <c r="L51" s="15">
        <v>18</v>
      </c>
      <c r="M51" s="76">
        <v>15.314</v>
      </c>
      <c r="N51" s="92">
        <v>18</v>
      </c>
      <c r="O51" s="59">
        <v>2530</v>
      </c>
      <c r="P51" s="60">
        <f>Table224578910112345678[[#This Row],[PEMBULATAN]]*O51</f>
        <v>45540</v>
      </c>
      <c r="Q51" s="124"/>
    </row>
    <row r="52" spans="1:17" ht="26.25" customHeight="1" x14ac:dyDescent="0.2">
      <c r="A52" s="13"/>
      <c r="B52" s="70"/>
      <c r="C52" s="68" t="s">
        <v>264</v>
      </c>
      <c r="D52" s="73" t="s">
        <v>106</v>
      </c>
      <c r="E52" s="12">
        <v>44664</v>
      </c>
      <c r="F52" s="71" t="s">
        <v>107</v>
      </c>
      <c r="G52" s="12">
        <v>44669</v>
      </c>
      <c r="H52" s="72" t="s">
        <v>108</v>
      </c>
      <c r="I52" s="15">
        <v>195</v>
      </c>
      <c r="J52" s="15">
        <v>16</v>
      </c>
      <c r="K52" s="15">
        <v>13</v>
      </c>
      <c r="L52" s="15">
        <v>10</v>
      </c>
      <c r="M52" s="76">
        <v>10.14</v>
      </c>
      <c r="N52" s="92">
        <v>10.14</v>
      </c>
      <c r="O52" s="59">
        <v>2530</v>
      </c>
      <c r="P52" s="60">
        <f>Table224578910112345678[[#This Row],[PEMBULATAN]]*O52</f>
        <v>25654.2</v>
      </c>
      <c r="Q52" s="124"/>
    </row>
    <row r="53" spans="1:17" ht="26.25" customHeight="1" x14ac:dyDescent="0.2">
      <c r="A53" s="13"/>
      <c r="B53" s="70"/>
      <c r="C53" s="68" t="s">
        <v>265</v>
      </c>
      <c r="D53" s="73" t="s">
        <v>106</v>
      </c>
      <c r="E53" s="12">
        <v>44664</v>
      </c>
      <c r="F53" s="71" t="s">
        <v>107</v>
      </c>
      <c r="G53" s="12">
        <v>44669</v>
      </c>
      <c r="H53" s="72" t="s">
        <v>108</v>
      </c>
      <c r="I53" s="15">
        <v>94</v>
      </c>
      <c r="J53" s="15">
        <v>42</v>
      </c>
      <c r="K53" s="15">
        <v>22</v>
      </c>
      <c r="L53" s="15">
        <v>14</v>
      </c>
      <c r="M53" s="76">
        <v>21.713999999999999</v>
      </c>
      <c r="N53" s="92">
        <v>22</v>
      </c>
      <c r="O53" s="59">
        <v>2530</v>
      </c>
      <c r="P53" s="60">
        <f>Table224578910112345678[[#This Row],[PEMBULATAN]]*O53</f>
        <v>55660</v>
      </c>
      <c r="Q53" s="124"/>
    </row>
    <row r="54" spans="1:17" ht="26.25" customHeight="1" x14ac:dyDescent="0.2">
      <c r="A54" s="13"/>
      <c r="B54" s="70"/>
      <c r="C54" s="68" t="s">
        <v>266</v>
      </c>
      <c r="D54" s="73" t="s">
        <v>106</v>
      </c>
      <c r="E54" s="12">
        <v>44664</v>
      </c>
      <c r="F54" s="71" t="s">
        <v>107</v>
      </c>
      <c r="G54" s="12">
        <v>44669</v>
      </c>
      <c r="H54" s="72" t="s">
        <v>108</v>
      </c>
      <c r="I54" s="15">
        <v>75</v>
      </c>
      <c r="J54" s="15">
        <v>41</v>
      </c>
      <c r="K54" s="15">
        <v>32</v>
      </c>
      <c r="L54" s="15">
        <v>13</v>
      </c>
      <c r="M54" s="76">
        <v>24.6</v>
      </c>
      <c r="N54" s="92">
        <v>25</v>
      </c>
      <c r="O54" s="59">
        <v>2530</v>
      </c>
      <c r="P54" s="60">
        <f>Table224578910112345678[[#This Row],[PEMBULATAN]]*O54</f>
        <v>63250</v>
      </c>
      <c r="Q54" s="124"/>
    </row>
    <row r="55" spans="1:17" ht="26.25" customHeight="1" x14ac:dyDescent="0.2">
      <c r="A55" s="13"/>
      <c r="B55" s="70"/>
      <c r="C55" s="68" t="s">
        <v>267</v>
      </c>
      <c r="D55" s="73" t="s">
        <v>106</v>
      </c>
      <c r="E55" s="12">
        <v>44664</v>
      </c>
      <c r="F55" s="71" t="s">
        <v>107</v>
      </c>
      <c r="G55" s="12">
        <v>44669</v>
      </c>
      <c r="H55" s="72" t="s">
        <v>108</v>
      </c>
      <c r="I55" s="15">
        <v>23</v>
      </c>
      <c r="J55" s="15">
        <v>23</v>
      </c>
      <c r="K55" s="15">
        <v>18</v>
      </c>
      <c r="L55" s="15">
        <v>4</v>
      </c>
      <c r="M55" s="76">
        <v>2.3805000000000001</v>
      </c>
      <c r="N55" s="92">
        <v>4</v>
      </c>
      <c r="O55" s="59">
        <v>2530</v>
      </c>
      <c r="P55" s="60">
        <f>Table224578910112345678[[#This Row],[PEMBULATAN]]*O55</f>
        <v>10120</v>
      </c>
      <c r="Q55" s="124"/>
    </row>
    <row r="56" spans="1:17" ht="26.25" customHeight="1" x14ac:dyDescent="0.2">
      <c r="A56" s="13"/>
      <c r="B56" s="70"/>
      <c r="C56" s="68" t="s">
        <v>268</v>
      </c>
      <c r="D56" s="73" t="s">
        <v>106</v>
      </c>
      <c r="E56" s="12">
        <v>44664</v>
      </c>
      <c r="F56" s="71" t="s">
        <v>107</v>
      </c>
      <c r="G56" s="12">
        <v>44669</v>
      </c>
      <c r="H56" s="72" t="s">
        <v>108</v>
      </c>
      <c r="I56" s="15">
        <v>44</v>
      </c>
      <c r="J56" s="15">
        <v>28</v>
      </c>
      <c r="K56" s="15">
        <v>24</v>
      </c>
      <c r="L56" s="15">
        <v>14</v>
      </c>
      <c r="M56" s="76">
        <v>7.3920000000000003</v>
      </c>
      <c r="N56" s="92">
        <v>14</v>
      </c>
      <c r="O56" s="59">
        <v>2530</v>
      </c>
      <c r="P56" s="60">
        <f>Table224578910112345678[[#This Row],[PEMBULATAN]]*O56</f>
        <v>35420</v>
      </c>
      <c r="Q56" s="124"/>
    </row>
    <row r="57" spans="1:17" ht="26.25" customHeight="1" x14ac:dyDescent="0.2">
      <c r="A57" s="13"/>
      <c r="B57" s="70"/>
      <c r="C57" s="68" t="s">
        <v>269</v>
      </c>
      <c r="D57" s="73" t="s">
        <v>106</v>
      </c>
      <c r="E57" s="12">
        <v>44664</v>
      </c>
      <c r="F57" s="71" t="s">
        <v>107</v>
      </c>
      <c r="G57" s="12">
        <v>44669</v>
      </c>
      <c r="H57" s="72" t="s">
        <v>108</v>
      </c>
      <c r="I57" s="15">
        <v>44</v>
      </c>
      <c r="J57" s="15">
        <v>41</v>
      </c>
      <c r="K57" s="15">
        <v>32</v>
      </c>
      <c r="L57" s="15">
        <v>10</v>
      </c>
      <c r="M57" s="76">
        <v>14.432</v>
      </c>
      <c r="N57" s="92">
        <v>15</v>
      </c>
      <c r="O57" s="59">
        <v>2530</v>
      </c>
      <c r="P57" s="60">
        <f>Table224578910112345678[[#This Row],[PEMBULATAN]]*O57</f>
        <v>37950</v>
      </c>
      <c r="Q57" s="124"/>
    </row>
    <row r="58" spans="1:17" ht="26.25" customHeight="1" x14ac:dyDescent="0.2">
      <c r="A58" s="13"/>
      <c r="B58" s="70"/>
      <c r="C58" s="68" t="s">
        <v>270</v>
      </c>
      <c r="D58" s="73" t="s">
        <v>106</v>
      </c>
      <c r="E58" s="12">
        <v>44664</v>
      </c>
      <c r="F58" s="71" t="s">
        <v>107</v>
      </c>
      <c r="G58" s="12">
        <v>44669</v>
      </c>
      <c r="H58" s="72" t="s">
        <v>108</v>
      </c>
      <c r="I58" s="15">
        <v>232</v>
      </c>
      <c r="J58" s="15">
        <v>15</v>
      </c>
      <c r="K58" s="15">
        <v>4</v>
      </c>
      <c r="L58" s="15">
        <v>5</v>
      </c>
      <c r="M58" s="76">
        <v>3.48</v>
      </c>
      <c r="N58" s="92">
        <v>5</v>
      </c>
      <c r="O58" s="59">
        <v>2530</v>
      </c>
      <c r="P58" s="60">
        <f>Table224578910112345678[[#This Row],[PEMBULATAN]]*O58</f>
        <v>12650</v>
      </c>
      <c r="Q58" s="124"/>
    </row>
    <row r="59" spans="1:17" ht="26.25" customHeight="1" x14ac:dyDescent="0.2">
      <c r="A59" s="13"/>
      <c r="B59" s="70"/>
      <c r="C59" s="68" t="s">
        <v>271</v>
      </c>
      <c r="D59" s="73" t="s">
        <v>106</v>
      </c>
      <c r="E59" s="12">
        <v>44664</v>
      </c>
      <c r="F59" s="71" t="s">
        <v>107</v>
      </c>
      <c r="G59" s="12">
        <v>44669</v>
      </c>
      <c r="H59" s="72" t="s">
        <v>108</v>
      </c>
      <c r="I59" s="15">
        <v>44</v>
      </c>
      <c r="J59" s="15">
        <v>44</v>
      </c>
      <c r="K59" s="15">
        <v>8</v>
      </c>
      <c r="L59" s="15">
        <v>2</v>
      </c>
      <c r="M59" s="76">
        <v>3.8719999999999999</v>
      </c>
      <c r="N59" s="92">
        <v>4</v>
      </c>
      <c r="O59" s="59">
        <v>2530</v>
      </c>
      <c r="P59" s="60">
        <f>Table224578910112345678[[#This Row],[PEMBULATAN]]*O59</f>
        <v>10120</v>
      </c>
      <c r="Q59" s="124"/>
    </row>
    <row r="60" spans="1:17" ht="26.25" customHeight="1" x14ac:dyDescent="0.2">
      <c r="A60" s="13"/>
      <c r="B60" s="70"/>
      <c r="C60" s="68" t="s">
        <v>272</v>
      </c>
      <c r="D60" s="73" t="s">
        <v>106</v>
      </c>
      <c r="E60" s="12">
        <v>44664</v>
      </c>
      <c r="F60" s="71" t="s">
        <v>107</v>
      </c>
      <c r="G60" s="12">
        <v>44669</v>
      </c>
      <c r="H60" s="72" t="s">
        <v>108</v>
      </c>
      <c r="I60" s="15">
        <v>67</v>
      </c>
      <c r="J60" s="15">
        <v>64</v>
      </c>
      <c r="K60" s="15">
        <v>8</v>
      </c>
      <c r="L60" s="15">
        <v>5</v>
      </c>
      <c r="M60" s="76">
        <v>8.5760000000000005</v>
      </c>
      <c r="N60" s="92">
        <v>9</v>
      </c>
      <c r="O60" s="59">
        <v>2530</v>
      </c>
      <c r="P60" s="60">
        <f>Table224578910112345678[[#This Row],[PEMBULATAN]]*O60</f>
        <v>22770</v>
      </c>
      <c r="Q60" s="124"/>
    </row>
    <row r="61" spans="1:17" ht="26.25" customHeight="1" x14ac:dyDescent="0.2">
      <c r="A61" s="13"/>
      <c r="B61" s="70"/>
      <c r="C61" s="68" t="s">
        <v>273</v>
      </c>
      <c r="D61" s="73" t="s">
        <v>106</v>
      </c>
      <c r="E61" s="12">
        <v>44664</v>
      </c>
      <c r="F61" s="71" t="s">
        <v>107</v>
      </c>
      <c r="G61" s="12">
        <v>44669</v>
      </c>
      <c r="H61" s="72" t="s">
        <v>108</v>
      </c>
      <c r="I61" s="15">
        <v>115</v>
      </c>
      <c r="J61" s="15">
        <v>26</v>
      </c>
      <c r="K61" s="15">
        <v>8</v>
      </c>
      <c r="L61" s="15">
        <v>7</v>
      </c>
      <c r="M61" s="76">
        <v>5.98</v>
      </c>
      <c r="N61" s="92">
        <v>7</v>
      </c>
      <c r="O61" s="59">
        <v>2530</v>
      </c>
      <c r="P61" s="60">
        <f>Table224578910112345678[[#This Row],[PEMBULATAN]]*O61</f>
        <v>17710</v>
      </c>
      <c r="Q61" s="124"/>
    </row>
    <row r="62" spans="1:17" ht="26.25" customHeight="1" x14ac:dyDescent="0.2">
      <c r="A62" s="13"/>
      <c r="B62" s="70"/>
      <c r="C62" s="68" t="s">
        <v>274</v>
      </c>
      <c r="D62" s="73" t="s">
        <v>106</v>
      </c>
      <c r="E62" s="12">
        <v>44664</v>
      </c>
      <c r="F62" s="71" t="s">
        <v>107</v>
      </c>
      <c r="G62" s="12">
        <v>44669</v>
      </c>
      <c r="H62" s="72" t="s">
        <v>108</v>
      </c>
      <c r="I62" s="15">
        <v>77</v>
      </c>
      <c r="J62" s="15">
        <v>42</v>
      </c>
      <c r="K62" s="15">
        <v>30</v>
      </c>
      <c r="L62" s="15">
        <v>14</v>
      </c>
      <c r="M62" s="76">
        <v>24.254999999999999</v>
      </c>
      <c r="N62" s="92">
        <v>24.254999999999999</v>
      </c>
      <c r="O62" s="59">
        <v>2530</v>
      </c>
      <c r="P62" s="60">
        <f>Table224578910112345678[[#This Row],[PEMBULATAN]]*O62</f>
        <v>61365.149999999994</v>
      </c>
      <c r="Q62" s="124"/>
    </row>
    <row r="63" spans="1:17" ht="26.25" customHeight="1" x14ac:dyDescent="0.2">
      <c r="A63" s="13"/>
      <c r="B63" s="70"/>
      <c r="C63" s="68" t="s">
        <v>275</v>
      </c>
      <c r="D63" s="73" t="s">
        <v>106</v>
      </c>
      <c r="E63" s="12">
        <v>44664</v>
      </c>
      <c r="F63" s="71" t="s">
        <v>107</v>
      </c>
      <c r="G63" s="12">
        <v>44669</v>
      </c>
      <c r="H63" s="72" t="s">
        <v>108</v>
      </c>
      <c r="I63" s="15">
        <v>51</v>
      </c>
      <c r="J63" s="15">
        <v>53</v>
      </c>
      <c r="K63" s="15">
        <v>35</v>
      </c>
      <c r="L63" s="15">
        <v>16</v>
      </c>
      <c r="M63" s="76">
        <v>23.651250000000001</v>
      </c>
      <c r="N63" s="92">
        <v>24</v>
      </c>
      <c r="O63" s="59">
        <v>2530</v>
      </c>
      <c r="P63" s="60">
        <f>Table224578910112345678[[#This Row],[PEMBULATAN]]*O63</f>
        <v>60720</v>
      </c>
      <c r="Q63" s="124"/>
    </row>
    <row r="64" spans="1:17" ht="26.25" customHeight="1" x14ac:dyDescent="0.2">
      <c r="A64" s="13"/>
      <c r="B64" s="70"/>
      <c r="C64" s="68" t="s">
        <v>276</v>
      </c>
      <c r="D64" s="73" t="s">
        <v>106</v>
      </c>
      <c r="E64" s="12">
        <v>44664</v>
      </c>
      <c r="F64" s="71" t="s">
        <v>107</v>
      </c>
      <c r="G64" s="12">
        <v>44669</v>
      </c>
      <c r="H64" s="72" t="s">
        <v>108</v>
      </c>
      <c r="I64" s="15">
        <v>58</v>
      </c>
      <c r="J64" s="15">
        <v>52</v>
      </c>
      <c r="K64" s="15">
        <v>28</v>
      </c>
      <c r="L64" s="15">
        <v>6</v>
      </c>
      <c r="M64" s="76">
        <v>21.111999999999998</v>
      </c>
      <c r="N64" s="92">
        <v>21.111999999999998</v>
      </c>
      <c r="O64" s="59">
        <v>2530</v>
      </c>
      <c r="P64" s="60">
        <f>Table224578910112345678[[#This Row],[PEMBULATAN]]*O64</f>
        <v>53413.359999999993</v>
      </c>
      <c r="Q64" s="124"/>
    </row>
    <row r="65" spans="1:17" ht="26.25" customHeight="1" x14ac:dyDescent="0.2">
      <c r="A65" s="13"/>
      <c r="B65" s="70"/>
      <c r="C65" s="68" t="s">
        <v>277</v>
      </c>
      <c r="D65" s="73" t="s">
        <v>106</v>
      </c>
      <c r="E65" s="12">
        <v>44664</v>
      </c>
      <c r="F65" s="71" t="s">
        <v>107</v>
      </c>
      <c r="G65" s="12">
        <v>44669</v>
      </c>
      <c r="H65" s="72" t="s">
        <v>108</v>
      </c>
      <c r="I65" s="15">
        <v>88</v>
      </c>
      <c r="J65" s="15">
        <v>54</v>
      </c>
      <c r="K65" s="15">
        <v>27</v>
      </c>
      <c r="L65" s="15">
        <v>21</v>
      </c>
      <c r="M65" s="76">
        <v>32.076000000000001</v>
      </c>
      <c r="N65" s="92">
        <v>32.076000000000001</v>
      </c>
      <c r="O65" s="59">
        <v>2530</v>
      </c>
      <c r="P65" s="60">
        <f>Table224578910112345678[[#This Row],[PEMBULATAN]]*O65</f>
        <v>81152.28</v>
      </c>
      <c r="Q65" s="124"/>
    </row>
    <row r="66" spans="1:17" ht="26.25" customHeight="1" x14ac:dyDescent="0.2">
      <c r="A66" s="78"/>
      <c r="B66" s="69" t="s">
        <v>278</v>
      </c>
      <c r="C66" s="68" t="s">
        <v>279</v>
      </c>
      <c r="D66" s="73" t="s">
        <v>106</v>
      </c>
      <c r="E66" s="12">
        <v>44664</v>
      </c>
      <c r="F66" s="71" t="s">
        <v>107</v>
      </c>
      <c r="G66" s="12">
        <v>44669</v>
      </c>
      <c r="H66" s="72" t="s">
        <v>108</v>
      </c>
      <c r="I66" s="15">
        <v>63</v>
      </c>
      <c r="J66" s="15">
        <v>40</v>
      </c>
      <c r="K66" s="15">
        <v>20</v>
      </c>
      <c r="L66" s="15">
        <v>6</v>
      </c>
      <c r="M66" s="76">
        <v>12.6</v>
      </c>
      <c r="N66" s="92">
        <v>13</v>
      </c>
      <c r="O66" s="59">
        <v>2530</v>
      </c>
      <c r="P66" s="60">
        <f>Table224578910112345678[[#This Row],[PEMBULATAN]]*O66</f>
        <v>32890</v>
      </c>
      <c r="Q66" s="124"/>
    </row>
    <row r="67" spans="1:17" ht="26.25" customHeight="1" x14ac:dyDescent="0.2">
      <c r="A67" s="13"/>
      <c r="B67" s="70"/>
      <c r="C67" s="68" t="s">
        <v>280</v>
      </c>
      <c r="D67" s="73" t="s">
        <v>106</v>
      </c>
      <c r="E67" s="12">
        <v>44664</v>
      </c>
      <c r="F67" s="71" t="s">
        <v>107</v>
      </c>
      <c r="G67" s="12">
        <v>44669</v>
      </c>
      <c r="H67" s="72" t="s">
        <v>108</v>
      </c>
      <c r="I67" s="15">
        <v>23</v>
      </c>
      <c r="J67" s="15">
        <v>21</v>
      </c>
      <c r="K67" s="15">
        <v>12</v>
      </c>
      <c r="L67" s="15">
        <v>1</v>
      </c>
      <c r="M67" s="76">
        <v>1.4490000000000001</v>
      </c>
      <c r="N67" s="92">
        <v>2</v>
      </c>
      <c r="O67" s="59">
        <v>2530</v>
      </c>
      <c r="P67" s="60">
        <f>Table224578910112345678[[#This Row],[PEMBULATAN]]*O67</f>
        <v>5060</v>
      </c>
      <c r="Q67" s="124"/>
    </row>
    <row r="68" spans="1:17" ht="26.25" customHeight="1" x14ac:dyDescent="0.2">
      <c r="A68" s="13"/>
      <c r="B68" s="70"/>
      <c r="C68" s="68" t="s">
        <v>281</v>
      </c>
      <c r="D68" s="73" t="s">
        <v>106</v>
      </c>
      <c r="E68" s="12">
        <v>44664</v>
      </c>
      <c r="F68" s="71" t="s">
        <v>107</v>
      </c>
      <c r="G68" s="12">
        <v>44669</v>
      </c>
      <c r="H68" s="72" t="s">
        <v>108</v>
      </c>
      <c r="I68" s="15">
        <v>53</v>
      </c>
      <c r="J68" s="15">
        <v>40</v>
      </c>
      <c r="K68" s="15">
        <v>22</v>
      </c>
      <c r="L68" s="15">
        <v>6</v>
      </c>
      <c r="M68" s="76">
        <v>11.66</v>
      </c>
      <c r="N68" s="92">
        <v>12</v>
      </c>
      <c r="O68" s="59">
        <v>2530</v>
      </c>
      <c r="P68" s="60">
        <f>Table224578910112345678[[#This Row],[PEMBULATAN]]*O68</f>
        <v>30360</v>
      </c>
      <c r="Q68" s="124"/>
    </row>
    <row r="69" spans="1:17" ht="26.25" customHeight="1" x14ac:dyDescent="0.2">
      <c r="A69" s="13"/>
      <c r="B69" s="70"/>
      <c r="C69" s="68" t="s">
        <v>282</v>
      </c>
      <c r="D69" s="73" t="s">
        <v>106</v>
      </c>
      <c r="E69" s="12">
        <v>44664</v>
      </c>
      <c r="F69" s="71" t="s">
        <v>107</v>
      </c>
      <c r="G69" s="12">
        <v>44669</v>
      </c>
      <c r="H69" s="72" t="s">
        <v>108</v>
      </c>
      <c r="I69" s="15">
        <v>73</v>
      </c>
      <c r="J69" s="15">
        <v>55</v>
      </c>
      <c r="K69" s="15">
        <v>22</v>
      </c>
      <c r="L69" s="15">
        <v>15</v>
      </c>
      <c r="M69" s="76">
        <v>22.0825</v>
      </c>
      <c r="N69" s="92">
        <v>22.0825</v>
      </c>
      <c r="O69" s="59">
        <v>2530</v>
      </c>
      <c r="P69" s="60">
        <f>Table224578910112345678[[#This Row],[PEMBULATAN]]*O69</f>
        <v>55868.724999999999</v>
      </c>
      <c r="Q69" s="124"/>
    </row>
    <row r="70" spans="1:17" ht="26.25" customHeight="1" x14ac:dyDescent="0.2">
      <c r="A70" s="13"/>
      <c r="B70" s="70"/>
      <c r="C70" s="68" t="s">
        <v>283</v>
      </c>
      <c r="D70" s="73" t="s">
        <v>106</v>
      </c>
      <c r="E70" s="12">
        <v>44664</v>
      </c>
      <c r="F70" s="71" t="s">
        <v>107</v>
      </c>
      <c r="G70" s="12">
        <v>44669</v>
      </c>
      <c r="H70" s="72" t="s">
        <v>108</v>
      </c>
      <c r="I70" s="15">
        <v>20</v>
      </c>
      <c r="J70" s="15">
        <v>10</v>
      </c>
      <c r="K70" s="15">
        <v>8</v>
      </c>
      <c r="L70" s="15">
        <v>2</v>
      </c>
      <c r="M70" s="76">
        <v>0.4</v>
      </c>
      <c r="N70" s="92">
        <v>2</v>
      </c>
      <c r="O70" s="59">
        <v>2530</v>
      </c>
      <c r="P70" s="60">
        <f>Table224578910112345678[[#This Row],[PEMBULATAN]]*O70</f>
        <v>5060</v>
      </c>
      <c r="Q70" s="124"/>
    </row>
    <row r="71" spans="1:17" ht="26.25" customHeight="1" x14ac:dyDescent="0.2">
      <c r="A71" s="13"/>
      <c r="B71" s="70"/>
      <c r="C71" s="68" t="s">
        <v>284</v>
      </c>
      <c r="D71" s="73" t="s">
        <v>106</v>
      </c>
      <c r="E71" s="12">
        <v>44664</v>
      </c>
      <c r="F71" s="71" t="s">
        <v>107</v>
      </c>
      <c r="G71" s="12">
        <v>44669</v>
      </c>
      <c r="H71" s="72" t="s">
        <v>108</v>
      </c>
      <c r="I71" s="15">
        <v>34</v>
      </c>
      <c r="J71" s="15">
        <v>25</v>
      </c>
      <c r="K71" s="15">
        <v>11</v>
      </c>
      <c r="L71" s="15">
        <v>1</v>
      </c>
      <c r="M71" s="76">
        <v>2.3374999999999999</v>
      </c>
      <c r="N71" s="92">
        <v>3</v>
      </c>
      <c r="O71" s="59">
        <v>2530</v>
      </c>
      <c r="P71" s="60">
        <f>Table224578910112345678[[#This Row],[PEMBULATAN]]*O71</f>
        <v>7590</v>
      </c>
      <c r="Q71" s="124"/>
    </row>
    <row r="72" spans="1:17" ht="26.25" customHeight="1" x14ac:dyDescent="0.2">
      <c r="A72" s="13"/>
      <c r="B72" s="70"/>
      <c r="C72" s="68" t="s">
        <v>285</v>
      </c>
      <c r="D72" s="73" t="s">
        <v>106</v>
      </c>
      <c r="E72" s="12">
        <v>44664</v>
      </c>
      <c r="F72" s="71" t="s">
        <v>107</v>
      </c>
      <c r="G72" s="12">
        <v>44669</v>
      </c>
      <c r="H72" s="72" t="s">
        <v>108</v>
      </c>
      <c r="I72" s="15">
        <v>30</v>
      </c>
      <c r="J72" s="15">
        <v>30</v>
      </c>
      <c r="K72" s="15">
        <v>26</v>
      </c>
      <c r="L72" s="15">
        <v>10</v>
      </c>
      <c r="M72" s="76">
        <v>5.85</v>
      </c>
      <c r="N72" s="92">
        <v>10</v>
      </c>
      <c r="O72" s="59">
        <v>2530</v>
      </c>
      <c r="P72" s="60">
        <f>Table224578910112345678[[#This Row],[PEMBULATAN]]*O72</f>
        <v>25300</v>
      </c>
      <c r="Q72" s="124"/>
    </row>
    <row r="73" spans="1:17" ht="26.25" customHeight="1" x14ac:dyDescent="0.2">
      <c r="A73" s="13"/>
      <c r="B73" s="70"/>
      <c r="C73" s="68" t="s">
        <v>286</v>
      </c>
      <c r="D73" s="73" t="s">
        <v>106</v>
      </c>
      <c r="E73" s="12">
        <v>44664</v>
      </c>
      <c r="F73" s="71" t="s">
        <v>107</v>
      </c>
      <c r="G73" s="12">
        <v>44669</v>
      </c>
      <c r="H73" s="72" t="s">
        <v>108</v>
      </c>
      <c r="I73" s="15">
        <v>63</v>
      </c>
      <c r="J73" s="15">
        <v>52</v>
      </c>
      <c r="K73" s="15">
        <v>50</v>
      </c>
      <c r="L73" s="15">
        <v>14</v>
      </c>
      <c r="M73" s="76">
        <v>40.950000000000003</v>
      </c>
      <c r="N73" s="92">
        <v>41</v>
      </c>
      <c r="O73" s="59">
        <v>2530</v>
      </c>
      <c r="P73" s="60">
        <f>Table224578910112345678[[#This Row],[PEMBULATAN]]*O73</f>
        <v>103730</v>
      </c>
      <c r="Q73" s="125"/>
    </row>
    <row r="74" spans="1:17" ht="22.5" customHeight="1" x14ac:dyDescent="0.2">
      <c r="A74" s="118" t="s">
        <v>30</v>
      </c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20"/>
      <c r="M74" s="74">
        <f>SUBTOTAL(109,Table224578910112345678[KG VOLUME])</f>
        <v>1600.5602500000002</v>
      </c>
      <c r="N74" s="63">
        <f>SUM(N3:N73)</f>
        <v>1740.7325000000005</v>
      </c>
      <c r="O74" s="121">
        <f>SUM(P3:P73)</f>
        <v>4404053.2249999996</v>
      </c>
      <c r="P74" s="122"/>
    </row>
    <row r="75" spans="1:17" ht="18" customHeight="1" x14ac:dyDescent="0.2">
      <c r="A75" s="81"/>
      <c r="B75" s="53" t="s">
        <v>41</v>
      </c>
      <c r="C75" s="52"/>
      <c r="D75" s="54" t="s">
        <v>42</v>
      </c>
      <c r="E75" s="81"/>
      <c r="F75" s="81"/>
      <c r="G75" s="81"/>
      <c r="H75" s="81"/>
      <c r="I75" s="81"/>
      <c r="J75" s="81"/>
      <c r="K75" s="81"/>
      <c r="L75" s="81"/>
      <c r="M75" s="82"/>
      <c r="N75" s="83" t="s">
        <v>50</v>
      </c>
      <c r="O75" s="84"/>
      <c r="P75" s="84">
        <f>O74*10%</f>
        <v>440405.32250000001</v>
      </c>
    </row>
    <row r="76" spans="1:17" ht="18" customHeight="1" thickBot="1" x14ac:dyDescent="0.25">
      <c r="A76" s="81"/>
      <c r="B76" s="53"/>
      <c r="C76" s="52"/>
      <c r="D76" s="54"/>
      <c r="E76" s="81"/>
      <c r="F76" s="81"/>
      <c r="G76" s="81"/>
      <c r="H76" s="81"/>
      <c r="I76" s="81"/>
      <c r="J76" s="81"/>
      <c r="K76" s="81"/>
      <c r="L76" s="81"/>
      <c r="M76" s="82"/>
      <c r="N76" s="85" t="s">
        <v>51</v>
      </c>
      <c r="O76" s="86"/>
      <c r="P76" s="86">
        <f>O74-P75</f>
        <v>3963647.9024999999</v>
      </c>
    </row>
    <row r="77" spans="1:17" ht="18" customHeight="1" x14ac:dyDescent="0.2">
      <c r="A77" s="10"/>
      <c r="H77" s="58"/>
      <c r="N77" s="57" t="s">
        <v>56</v>
      </c>
      <c r="P77" s="64">
        <f>P76*1.1%</f>
        <v>43600.126927500001</v>
      </c>
    </row>
    <row r="78" spans="1:17" ht="18" customHeight="1" thickBot="1" x14ac:dyDescent="0.25">
      <c r="A78" s="10"/>
      <c r="H78" s="58"/>
      <c r="N78" s="57" t="s">
        <v>52</v>
      </c>
      <c r="P78" s="66">
        <f>P76*2%</f>
        <v>79272.958050000001</v>
      </c>
    </row>
    <row r="79" spans="1:17" ht="18" customHeight="1" x14ac:dyDescent="0.2">
      <c r="A79" s="10"/>
      <c r="H79" s="58"/>
      <c r="N79" s="61" t="s">
        <v>31</v>
      </c>
      <c r="O79" s="62"/>
      <c r="P79" s="65">
        <f>P76+P77-P78</f>
        <v>3927975.0713775</v>
      </c>
    </row>
    <row r="81" spans="1:16" x14ac:dyDescent="0.2">
      <c r="A81" s="10"/>
      <c r="H81" s="58"/>
      <c r="P81" s="66"/>
    </row>
    <row r="82" spans="1:16" x14ac:dyDescent="0.2">
      <c r="A82" s="10"/>
      <c r="H82" s="58"/>
      <c r="O82" s="55"/>
      <c r="P82" s="66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8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8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8"/>
      <c r="N94" s="14"/>
      <c r="O94" s="14"/>
      <c r="P94" s="14"/>
    </row>
  </sheetData>
  <mergeCells count="3">
    <mergeCell ref="A74:L74"/>
    <mergeCell ref="O74:P74"/>
    <mergeCell ref="Q3:Q73"/>
  </mergeCells>
  <conditionalFormatting sqref="B3:B73">
    <cfRule type="duplicateValues" dxfId="44" priority="7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Q52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F30" sqref="F30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7.5703125" style="3" customWidth="1"/>
    <col min="5" max="5" width="7.42578125" style="11" customWidth="1"/>
    <col min="6" max="6" width="9" style="3" customWidth="1"/>
    <col min="7" max="7" width="7.85546875" style="3" customWidth="1"/>
    <col min="8" max="8" width="11.85546875" style="6" customWidth="1"/>
    <col min="9" max="11" width="3.710937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404784</v>
      </c>
      <c r="B3" s="69" t="s">
        <v>287</v>
      </c>
      <c r="C3" s="8" t="s">
        <v>288</v>
      </c>
      <c r="D3" s="71" t="s">
        <v>106</v>
      </c>
      <c r="E3" s="12">
        <v>44664</v>
      </c>
      <c r="F3" s="71" t="s">
        <v>107</v>
      </c>
      <c r="G3" s="12">
        <v>44669</v>
      </c>
      <c r="H3" s="9" t="s">
        <v>108</v>
      </c>
      <c r="I3" s="1">
        <v>44</v>
      </c>
      <c r="J3" s="1">
        <v>31</v>
      </c>
      <c r="K3" s="1">
        <v>46</v>
      </c>
      <c r="L3" s="1">
        <v>11</v>
      </c>
      <c r="M3" s="75">
        <v>15.686</v>
      </c>
      <c r="N3" s="7">
        <v>16</v>
      </c>
      <c r="O3" s="59">
        <v>2530</v>
      </c>
      <c r="P3" s="60">
        <f>Table224578910112345678910[[#This Row],[PEMBULATAN]]*O3</f>
        <v>40480</v>
      </c>
      <c r="Q3" s="123">
        <v>29</v>
      </c>
    </row>
    <row r="4" spans="1:17" ht="26.25" customHeight="1" x14ac:dyDescent="0.2">
      <c r="A4" s="13"/>
      <c r="B4" s="70"/>
      <c r="C4" s="68" t="s">
        <v>289</v>
      </c>
      <c r="D4" s="73" t="s">
        <v>106</v>
      </c>
      <c r="E4" s="12">
        <v>44664</v>
      </c>
      <c r="F4" s="71" t="s">
        <v>107</v>
      </c>
      <c r="G4" s="12">
        <v>44669</v>
      </c>
      <c r="H4" s="72" t="s">
        <v>108</v>
      </c>
      <c r="I4" s="15">
        <v>31</v>
      </c>
      <c r="J4" s="15">
        <v>30</v>
      </c>
      <c r="K4" s="15">
        <v>24</v>
      </c>
      <c r="L4" s="15">
        <v>6</v>
      </c>
      <c r="M4" s="76">
        <v>5.58</v>
      </c>
      <c r="N4" s="67">
        <v>6</v>
      </c>
      <c r="O4" s="59">
        <v>2530</v>
      </c>
      <c r="P4" s="60">
        <f>Table224578910112345678910[[#This Row],[PEMBULATAN]]*O4</f>
        <v>15180</v>
      </c>
      <c r="Q4" s="124"/>
    </row>
    <row r="5" spans="1:17" ht="26.25" customHeight="1" x14ac:dyDescent="0.2">
      <c r="A5" s="13"/>
      <c r="B5" s="70"/>
      <c r="C5" s="68" t="s">
        <v>290</v>
      </c>
      <c r="D5" s="73" t="s">
        <v>106</v>
      </c>
      <c r="E5" s="12">
        <v>44664</v>
      </c>
      <c r="F5" s="71" t="s">
        <v>107</v>
      </c>
      <c r="G5" s="12">
        <v>44669</v>
      </c>
      <c r="H5" s="72" t="s">
        <v>108</v>
      </c>
      <c r="I5" s="15">
        <v>83</v>
      </c>
      <c r="J5" s="15">
        <v>61</v>
      </c>
      <c r="K5" s="15">
        <v>25</v>
      </c>
      <c r="L5" s="15">
        <v>21</v>
      </c>
      <c r="M5" s="76">
        <v>31.643750000000001</v>
      </c>
      <c r="N5" s="67">
        <v>32</v>
      </c>
      <c r="O5" s="59">
        <v>2530</v>
      </c>
      <c r="P5" s="60">
        <f>Table224578910112345678910[[#This Row],[PEMBULATAN]]*O5</f>
        <v>80960</v>
      </c>
      <c r="Q5" s="124"/>
    </row>
    <row r="6" spans="1:17" ht="26.25" customHeight="1" x14ac:dyDescent="0.2">
      <c r="A6" s="13"/>
      <c r="B6" s="70"/>
      <c r="C6" s="68" t="s">
        <v>291</v>
      </c>
      <c r="D6" s="73" t="s">
        <v>106</v>
      </c>
      <c r="E6" s="12">
        <v>44664</v>
      </c>
      <c r="F6" s="71" t="s">
        <v>107</v>
      </c>
      <c r="G6" s="12">
        <v>44669</v>
      </c>
      <c r="H6" s="72" t="s">
        <v>108</v>
      </c>
      <c r="I6" s="15">
        <v>76</v>
      </c>
      <c r="J6" s="15">
        <v>61</v>
      </c>
      <c r="K6" s="15">
        <v>20</v>
      </c>
      <c r="L6" s="15">
        <v>20</v>
      </c>
      <c r="M6" s="76">
        <v>23.18</v>
      </c>
      <c r="N6" s="92">
        <v>23.18</v>
      </c>
      <c r="O6" s="59">
        <v>2530</v>
      </c>
      <c r="P6" s="60">
        <f>Table224578910112345678910[[#This Row],[PEMBULATAN]]*O6</f>
        <v>58645.4</v>
      </c>
      <c r="Q6" s="124"/>
    </row>
    <row r="7" spans="1:17" ht="26.25" customHeight="1" x14ac:dyDescent="0.2">
      <c r="A7" s="13"/>
      <c r="B7" s="70"/>
      <c r="C7" s="68" t="s">
        <v>292</v>
      </c>
      <c r="D7" s="73" t="s">
        <v>106</v>
      </c>
      <c r="E7" s="12">
        <v>44664</v>
      </c>
      <c r="F7" s="71" t="s">
        <v>107</v>
      </c>
      <c r="G7" s="12">
        <v>44669</v>
      </c>
      <c r="H7" s="72" t="s">
        <v>108</v>
      </c>
      <c r="I7" s="15">
        <v>88</v>
      </c>
      <c r="J7" s="15">
        <v>57</v>
      </c>
      <c r="K7" s="15">
        <v>20</v>
      </c>
      <c r="L7" s="15">
        <v>22</v>
      </c>
      <c r="M7" s="76">
        <v>25.08</v>
      </c>
      <c r="N7" s="92">
        <v>25.08</v>
      </c>
      <c r="O7" s="59">
        <v>2530</v>
      </c>
      <c r="P7" s="60">
        <f>Table224578910112345678910[[#This Row],[PEMBULATAN]]*O7</f>
        <v>63452.399999999994</v>
      </c>
      <c r="Q7" s="124"/>
    </row>
    <row r="8" spans="1:17" ht="26.25" customHeight="1" x14ac:dyDescent="0.2">
      <c r="A8" s="13"/>
      <c r="B8" s="70"/>
      <c r="C8" s="68" t="s">
        <v>293</v>
      </c>
      <c r="D8" s="73" t="s">
        <v>106</v>
      </c>
      <c r="E8" s="12">
        <v>44664</v>
      </c>
      <c r="F8" s="71" t="s">
        <v>107</v>
      </c>
      <c r="G8" s="12">
        <v>44669</v>
      </c>
      <c r="H8" s="72" t="s">
        <v>108</v>
      </c>
      <c r="I8" s="15">
        <v>66</v>
      </c>
      <c r="J8" s="15">
        <v>53</v>
      </c>
      <c r="K8" s="15">
        <v>21</v>
      </c>
      <c r="L8" s="15">
        <v>7</v>
      </c>
      <c r="M8" s="76">
        <v>18.3645</v>
      </c>
      <c r="N8" s="92">
        <v>19</v>
      </c>
      <c r="O8" s="59">
        <v>2530</v>
      </c>
      <c r="P8" s="60">
        <f>Table224578910112345678910[[#This Row],[PEMBULATAN]]*O8</f>
        <v>48070</v>
      </c>
      <c r="Q8" s="124"/>
    </row>
    <row r="9" spans="1:17" ht="26.25" customHeight="1" x14ac:dyDescent="0.2">
      <c r="A9" s="13"/>
      <c r="B9" s="70"/>
      <c r="C9" s="68" t="s">
        <v>294</v>
      </c>
      <c r="D9" s="73" t="s">
        <v>106</v>
      </c>
      <c r="E9" s="12">
        <v>44664</v>
      </c>
      <c r="F9" s="71" t="s">
        <v>107</v>
      </c>
      <c r="G9" s="12">
        <v>44669</v>
      </c>
      <c r="H9" s="72" t="s">
        <v>108</v>
      </c>
      <c r="I9" s="15">
        <v>41</v>
      </c>
      <c r="J9" s="15">
        <v>31</v>
      </c>
      <c r="K9" s="15">
        <v>14</v>
      </c>
      <c r="L9" s="15">
        <v>3</v>
      </c>
      <c r="M9" s="76">
        <v>4.4485000000000001</v>
      </c>
      <c r="N9" s="92">
        <v>5</v>
      </c>
      <c r="O9" s="59">
        <v>2530</v>
      </c>
      <c r="P9" s="60">
        <f>Table224578910112345678910[[#This Row],[PEMBULATAN]]*O9</f>
        <v>12650</v>
      </c>
      <c r="Q9" s="124"/>
    </row>
    <row r="10" spans="1:17" ht="26.25" customHeight="1" x14ac:dyDescent="0.2">
      <c r="A10" s="13"/>
      <c r="B10" s="70"/>
      <c r="C10" s="68" t="s">
        <v>295</v>
      </c>
      <c r="D10" s="73" t="s">
        <v>106</v>
      </c>
      <c r="E10" s="12">
        <v>44664</v>
      </c>
      <c r="F10" s="71" t="s">
        <v>107</v>
      </c>
      <c r="G10" s="12">
        <v>44669</v>
      </c>
      <c r="H10" s="72" t="s">
        <v>108</v>
      </c>
      <c r="I10" s="15">
        <v>30</v>
      </c>
      <c r="J10" s="15">
        <v>26</v>
      </c>
      <c r="K10" s="15">
        <v>26</v>
      </c>
      <c r="L10" s="15">
        <v>6</v>
      </c>
      <c r="M10" s="76">
        <v>5.07</v>
      </c>
      <c r="N10" s="92">
        <v>6</v>
      </c>
      <c r="O10" s="59">
        <v>2530</v>
      </c>
      <c r="P10" s="60">
        <f>Table224578910112345678910[[#This Row],[PEMBULATAN]]*O10</f>
        <v>15180</v>
      </c>
      <c r="Q10" s="124"/>
    </row>
    <row r="11" spans="1:17" ht="26.25" customHeight="1" x14ac:dyDescent="0.2">
      <c r="A11" s="13"/>
      <c r="B11" s="70"/>
      <c r="C11" s="68" t="s">
        <v>296</v>
      </c>
      <c r="D11" s="73" t="s">
        <v>106</v>
      </c>
      <c r="E11" s="12">
        <v>44664</v>
      </c>
      <c r="F11" s="71" t="s">
        <v>107</v>
      </c>
      <c r="G11" s="12">
        <v>44669</v>
      </c>
      <c r="H11" s="72" t="s">
        <v>108</v>
      </c>
      <c r="I11" s="15">
        <v>63</v>
      </c>
      <c r="J11" s="15">
        <v>41</v>
      </c>
      <c r="K11" s="15">
        <v>33</v>
      </c>
      <c r="L11" s="15">
        <v>7</v>
      </c>
      <c r="M11" s="76">
        <v>21.309750000000001</v>
      </c>
      <c r="N11" s="92">
        <v>22</v>
      </c>
      <c r="O11" s="59">
        <v>2530</v>
      </c>
      <c r="P11" s="60">
        <f>Table224578910112345678910[[#This Row],[PEMBULATAN]]*O11</f>
        <v>55660</v>
      </c>
      <c r="Q11" s="124"/>
    </row>
    <row r="12" spans="1:17" ht="26.25" customHeight="1" x14ac:dyDescent="0.2">
      <c r="A12" s="13"/>
      <c r="B12" s="70"/>
      <c r="C12" s="68" t="s">
        <v>297</v>
      </c>
      <c r="D12" s="73" t="s">
        <v>106</v>
      </c>
      <c r="E12" s="12">
        <v>44664</v>
      </c>
      <c r="F12" s="71" t="s">
        <v>107</v>
      </c>
      <c r="G12" s="12">
        <v>44669</v>
      </c>
      <c r="H12" s="72" t="s">
        <v>108</v>
      </c>
      <c r="I12" s="15">
        <v>70</v>
      </c>
      <c r="J12" s="15">
        <v>52</v>
      </c>
      <c r="K12" s="15">
        <v>24</v>
      </c>
      <c r="L12" s="15">
        <v>5</v>
      </c>
      <c r="M12" s="76">
        <v>21.84</v>
      </c>
      <c r="N12" s="92">
        <v>22</v>
      </c>
      <c r="O12" s="59">
        <v>2530</v>
      </c>
      <c r="P12" s="60">
        <f>Table224578910112345678910[[#This Row],[PEMBULATAN]]*O12</f>
        <v>55660</v>
      </c>
      <c r="Q12" s="124"/>
    </row>
    <row r="13" spans="1:17" ht="26.25" customHeight="1" x14ac:dyDescent="0.2">
      <c r="A13" s="13"/>
      <c r="B13" s="70"/>
      <c r="C13" s="68" t="s">
        <v>298</v>
      </c>
      <c r="D13" s="73" t="s">
        <v>106</v>
      </c>
      <c r="E13" s="12">
        <v>44664</v>
      </c>
      <c r="F13" s="71" t="s">
        <v>107</v>
      </c>
      <c r="G13" s="12">
        <v>44669</v>
      </c>
      <c r="H13" s="72" t="s">
        <v>108</v>
      </c>
      <c r="I13" s="15">
        <v>70</v>
      </c>
      <c r="J13" s="15">
        <v>61</v>
      </c>
      <c r="K13" s="15">
        <v>10</v>
      </c>
      <c r="L13" s="15">
        <v>5</v>
      </c>
      <c r="M13" s="76">
        <v>10.675000000000001</v>
      </c>
      <c r="N13" s="92">
        <v>11</v>
      </c>
      <c r="O13" s="59">
        <v>2530</v>
      </c>
      <c r="P13" s="60">
        <f>Table224578910112345678910[[#This Row],[PEMBULATAN]]*O13</f>
        <v>27830</v>
      </c>
      <c r="Q13" s="124"/>
    </row>
    <row r="14" spans="1:17" ht="26.25" customHeight="1" x14ac:dyDescent="0.2">
      <c r="A14" s="99"/>
      <c r="B14" s="70"/>
      <c r="C14" s="100" t="s">
        <v>299</v>
      </c>
      <c r="D14" s="73" t="s">
        <v>106</v>
      </c>
      <c r="E14" s="12">
        <v>44664</v>
      </c>
      <c r="F14" s="71" t="s">
        <v>107</v>
      </c>
      <c r="G14" s="12">
        <v>44669</v>
      </c>
      <c r="H14" s="72" t="s">
        <v>108</v>
      </c>
      <c r="I14" s="15">
        <v>68</v>
      </c>
      <c r="J14" s="15">
        <v>45</v>
      </c>
      <c r="K14" s="15">
        <v>15</v>
      </c>
      <c r="L14" s="15">
        <v>12</v>
      </c>
      <c r="M14" s="76">
        <v>11.475</v>
      </c>
      <c r="N14" s="92">
        <v>12</v>
      </c>
      <c r="O14" s="59">
        <v>2530</v>
      </c>
      <c r="P14" s="60">
        <f>Table224578910112345678910[[#This Row],[PEMBULATAN]]*O14</f>
        <v>30360</v>
      </c>
      <c r="Q14" s="124"/>
    </row>
    <row r="15" spans="1:17" ht="26.25" customHeight="1" x14ac:dyDescent="0.2">
      <c r="A15" s="102"/>
      <c r="B15" s="101"/>
      <c r="C15" s="100" t="s">
        <v>300</v>
      </c>
      <c r="D15" s="73" t="s">
        <v>106</v>
      </c>
      <c r="E15" s="12">
        <v>44664</v>
      </c>
      <c r="F15" s="71" t="s">
        <v>107</v>
      </c>
      <c r="G15" s="12">
        <v>44669</v>
      </c>
      <c r="H15" s="72" t="s">
        <v>108</v>
      </c>
      <c r="I15" s="15">
        <v>85</v>
      </c>
      <c r="J15" s="15">
        <v>65</v>
      </c>
      <c r="K15" s="15">
        <v>28</v>
      </c>
      <c r="L15" s="15">
        <v>24</v>
      </c>
      <c r="M15" s="76">
        <v>38.674999999999997</v>
      </c>
      <c r="N15" s="92">
        <v>39</v>
      </c>
      <c r="O15" s="59">
        <v>2530</v>
      </c>
      <c r="P15" s="60">
        <f>Table224578910112345678910[[#This Row],[PEMBULATAN]]*O15</f>
        <v>98670</v>
      </c>
      <c r="Q15" s="124"/>
    </row>
    <row r="16" spans="1:17" ht="26.25" customHeight="1" x14ac:dyDescent="0.2">
      <c r="A16" s="102"/>
      <c r="B16" s="101"/>
      <c r="C16" s="100" t="s">
        <v>301</v>
      </c>
      <c r="D16" s="73" t="s">
        <v>106</v>
      </c>
      <c r="E16" s="12">
        <v>44664</v>
      </c>
      <c r="F16" s="71" t="s">
        <v>107</v>
      </c>
      <c r="G16" s="12">
        <v>44669</v>
      </c>
      <c r="H16" s="72" t="s">
        <v>108</v>
      </c>
      <c r="I16" s="15">
        <v>75</v>
      </c>
      <c r="J16" s="15">
        <v>52</v>
      </c>
      <c r="K16" s="15">
        <v>18</v>
      </c>
      <c r="L16" s="15">
        <v>6</v>
      </c>
      <c r="M16" s="76">
        <v>17.55</v>
      </c>
      <c r="N16" s="92">
        <v>18</v>
      </c>
      <c r="O16" s="59">
        <v>2530</v>
      </c>
      <c r="P16" s="60">
        <f>Table224578910112345678910[[#This Row],[PEMBULATAN]]*O16</f>
        <v>45540</v>
      </c>
      <c r="Q16" s="124"/>
    </row>
    <row r="17" spans="1:17" ht="26.25" customHeight="1" x14ac:dyDescent="0.2">
      <c r="A17" s="102"/>
      <c r="B17" s="101"/>
      <c r="C17" s="100" t="s">
        <v>302</v>
      </c>
      <c r="D17" s="73" t="s">
        <v>106</v>
      </c>
      <c r="E17" s="12">
        <v>44664</v>
      </c>
      <c r="F17" s="71" t="s">
        <v>107</v>
      </c>
      <c r="G17" s="12">
        <v>44669</v>
      </c>
      <c r="H17" s="72" t="s">
        <v>108</v>
      </c>
      <c r="I17" s="15">
        <v>86</v>
      </c>
      <c r="J17" s="15">
        <v>61</v>
      </c>
      <c r="K17" s="15">
        <v>25</v>
      </c>
      <c r="L17" s="15">
        <v>21</v>
      </c>
      <c r="M17" s="76">
        <v>32.787500000000001</v>
      </c>
      <c r="N17" s="92">
        <v>33</v>
      </c>
      <c r="O17" s="59">
        <v>2530</v>
      </c>
      <c r="P17" s="60">
        <f>Table224578910112345678910[[#This Row],[PEMBULATAN]]*O17</f>
        <v>83490</v>
      </c>
      <c r="Q17" s="124"/>
    </row>
    <row r="18" spans="1:17" ht="26.25" customHeight="1" x14ac:dyDescent="0.2">
      <c r="A18" s="13"/>
      <c r="B18" s="70"/>
      <c r="C18" s="68" t="s">
        <v>303</v>
      </c>
      <c r="D18" s="73" t="s">
        <v>106</v>
      </c>
      <c r="E18" s="12">
        <v>44664</v>
      </c>
      <c r="F18" s="71" t="s">
        <v>107</v>
      </c>
      <c r="G18" s="12">
        <v>44669</v>
      </c>
      <c r="H18" s="72" t="s">
        <v>108</v>
      </c>
      <c r="I18" s="15">
        <v>75</v>
      </c>
      <c r="J18" s="15">
        <v>60</v>
      </c>
      <c r="K18" s="15">
        <v>15</v>
      </c>
      <c r="L18" s="15">
        <v>14</v>
      </c>
      <c r="M18" s="76">
        <v>16.875</v>
      </c>
      <c r="N18" s="92">
        <v>17</v>
      </c>
      <c r="O18" s="59">
        <v>2530</v>
      </c>
      <c r="P18" s="60">
        <f>Table224578910112345678910[[#This Row],[PEMBULATAN]]*O18</f>
        <v>43010</v>
      </c>
      <c r="Q18" s="124"/>
    </row>
    <row r="19" spans="1:17" ht="26.25" customHeight="1" x14ac:dyDescent="0.2">
      <c r="A19" s="13"/>
      <c r="B19" s="70"/>
      <c r="C19" s="68" t="s">
        <v>304</v>
      </c>
      <c r="D19" s="73" t="s">
        <v>106</v>
      </c>
      <c r="E19" s="12">
        <v>44664</v>
      </c>
      <c r="F19" s="71" t="s">
        <v>107</v>
      </c>
      <c r="G19" s="12">
        <v>44669</v>
      </c>
      <c r="H19" s="72" t="s">
        <v>108</v>
      </c>
      <c r="I19" s="15">
        <v>90</v>
      </c>
      <c r="J19" s="15">
        <v>67</v>
      </c>
      <c r="K19" s="15">
        <v>27</v>
      </c>
      <c r="L19" s="15">
        <v>19</v>
      </c>
      <c r="M19" s="76">
        <v>40.702500000000001</v>
      </c>
      <c r="N19" s="92">
        <v>41</v>
      </c>
      <c r="O19" s="59">
        <v>2530</v>
      </c>
      <c r="P19" s="60">
        <f>Table224578910112345678910[[#This Row],[PEMBULATAN]]*O19</f>
        <v>103730</v>
      </c>
      <c r="Q19" s="124"/>
    </row>
    <row r="20" spans="1:17" ht="26.25" customHeight="1" x14ac:dyDescent="0.2">
      <c r="A20" s="13"/>
      <c r="B20" s="70"/>
      <c r="C20" s="68" t="s">
        <v>305</v>
      </c>
      <c r="D20" s="73" t="s">
        <v>106</v>
      </c>
      <c r="E20" s="12">
        <v>44664</v>
      </c>
      <c r="F20" s="71" t="s">
        <v>107</v>
      </c>
      <c r="G20" s="12">
        <v>44669</v>
      </c>
      <c r="H20" s="72" t="s">
        <v>108</v>
      </c>
      <c r="I20" s="15">
        <v>49</v>
      </c>
      <c r="J20" s="15">
        <v>37</v>
      </c>
      <c r="K20" s="15">
        <v>25</v>
      </c>
      <c r="L20" s="15">
        <v>2</v>
      </c>
      <c r="M20" s="76">
        <v>11.331250000000001</v>
      </c>
      <c r="N20" s="92">
        <v>12</v>
      </c>
      <c r="O20" s="59">
        <v>2530</v>
      </c>
      <c r="P20" s="60">
        <f>Table224578910112345678910[[#This Row],[PEMBULATAN]]*O20</f>
        <v>30360</v>
      </c>
      <c r="Q20" s="124"/>
    </row>
    <row r="21" spans="1:17" ht="26.25" customHeight="1" x14ac:dyDescent="0.2">
      <c r="A21" s="13"/>
      <c r="B21" s="70"/>
      <c r="C21" s="68" t="s">
        <v>306</v>
      </c>
      <c r="D21" s="73" t="s">
        <v>106</v>
      </c>
      <c r="E21" s="12">
        <v>44664</v>
      </c>
      <c r="F21" s="71" t="s">
        <v>107</v>
      </c>
      <c r="G21" s="12">
        <v>44669</v>
      </c>
      <c r="H21" s="72" t="s">
        <v>108</v>
      </c>
      <c r="I21" s="15">
        <v>40</v>
      </c>
      <c r="J21" s="15">
        <v>26</v>
      </c>
      <c r="K21" s="15">
        <v>38</v>
      </c>
      <c r="L21" s="15">
        <v>4</v>
      </c>
      <c r="M21" s="76">
        <v>9.8800000000000008</v>
      </c>
      <c r="N21" s="92">
        <v>10</v>
      </c>
      <c r="O21" s="59">
        <v>2530</v>
      </c>
      <c r="P21" s="60">
        <f>Table224578910112345678910[[#This Row],[PEMBULATAN]]*O21</f>
        <v>25300</v>
      </c>
      <c r="Q21" s="124"/>
    </row>
    <row r="22" spans="1:17" ht="26.25" customHeight="1" x14ac:dyDescent="0.2">
      <c r="A22" s="13"/>
      <c r="B22" s="70"/>
      <c r="C22" s="68" t="s">
        <v>307</v>
      </c>
      <c r="D22" s="73" t="s">
        <v>106</v>
      </c>
      <c r="E22" s="12">
        <v>44664</v>
      </c>
      <c r="F22" s="71" t="s">
        <v>107</v>
      </c>
      <c r="G22" s="12">
        <v>44669</v>
      </c>
      <c r="H22" s="72" t="s">
        <v>108</v>
      </c>
      <c r="I22" s="15">
        <v>47</v>
      </c>
      <c r="J22" s="15">
        <v>32</v>
      </c>
      <c r="K22" s="15">
        <v>12</v>
      </c>
      <c r="L22" s="15">
        <v>4</v>
      </c>
      <c r="M22" s="76">
        <v>4.5119999999999996</v>
      </c>
      <c r="N22" s="92">
        <v>5</v>
      </c>
      <c r="O22" s="59">
        <v>2530</v>
      </c>
      <c r="P22" s="60">
        <f>Table224578910112345678910[[#This Row],[PEMBULATAN]]*O22</f>
        <v>12650</v>
      </c>
      <c r="Q22" s="124"/>
    </row>
    <row r="23" spans="1:17" ht="26.25" customHeight="1" x14ac:dyDescent="0.2">
      <c r="A23" s="13"/>
      <c r="B23" s="70"/>
      <c r="C23" s="68" t="s">
        <v>308</v>
      </c>
      <c r="D23" s="73" t="s">
        <v>106</v>
      </c>
      <c r="E23" s="12">
        <v>44664</v>
      </c>
      <c r="F23" s="71" t="s">
        <v>107</v>
      </c>
      <c r="G23" s="12">
        <v>44669</v>
      </c>
      <c r="H23" s="72" t="s">
        <v>108</v>
      </c>
      <c r="I23" s="15">
        <v>77</v>
      </c>
      <c r="J23" s="15">
        <v>22</v>
      </c>
      <c r="K23" s="15">
        <v>12</v>
      </c>
      <c r="L23" s="15">
        <v>2</v>
      </c>
      <c r="M23" s="76">
        <v>5.0819999999999999</v>
      </c>
      <c r="N23" s="92">
        <v>5.0819999999999999</v>
      </c>
      <c r="O23" s="59">
        <v>2530</v>
      </c>
      <c r="P23" s="60">
        <f>Table224578910112345678910[[#This Row],[PEMBULATAN]]*O23</f>
        <v>12857.46</v>
      </c>
      <c r="Q23" s="124"/>
    </row>
    <row r="24" spans="1:17" ht="26.25" customHeight="1" x14ac:dyDescent="0.2">
      <c r="A24" s="13"/>
      <c r="B24" s="70"/>
      <c r="C24" s="68" t="s">
        <v>309</v>
      </c>
      <c r="D24" s="73" t="s">
        <v>106</v>
      </c>
      <c r="E24" s="12">
        <v>44664</v>
      </c>
      <c r="F24" s="71" t="s">
        <v>107</v>
      </c>
      <c r="G24" s="12">
        <v>44669</v>
      </c>
      <c r="H24" s="72" t="s">
        <v>108</v>
      </c>
      <c r="I24" s="15">
        <v>133</v>
      </c>
      <c r="J24" s="15">
        <v>10</v>
      </c>
      <c r="K24" s="15">
        <v>10</v>
      </c>
      <c r="L24" s="15">
        <v>1</v>
      </c>
      <c r="M24" s="76">
        <v>3.3250000000000002</v>
      </c>
      <c r="N24" s="92">
        <v>4</v>
      </c>
      <c r="O24" s="59">
        <v>2530</v>
      </c>
      <c r="P24" s="60">
        <f>Table224578910112345678910[[#This Row],[PEMBULATAN]]*O24</f>
        <v>10120</v>
      </c>
      <c r="Q24" s="124"/>
    </row>
    <row r="25" spans="1:17" ht="26.25" customHeight="1" x14ac:dyDescent="0.2">
      <c r="A25" s="13"/>
      <c r="B25" s="70"/>
      <c r="C25" s="68" t="s">
        <v>310</v>
      </c>
      <c r="D25" s="73" t="s">
        <v>106</v>
      </c>
      <c r="E25" s="12">
        <v>44664</v>
      </c>
      <c r="F25" s="71" t="s">
        <v>107</v>
      </c>
      <c r="G25" s="12">
        <v>44669</v>
      </c>
      <c r="H25" s="72" t="s">
        <v>108</v>
      </c>
      <c r="I25" s="15">
        <v>36</v>
      </c>
      <c r="J25" s="15">
        <v>30</v>
      </c>
      <c r="K25" s="15">
        <v>18</v>
      </c>
      <c r="L25" s="15">
        <v>5</v>
      </c>
      <c r="M25" s="76">
        <v>4.8600000000000003</v>
      </c>
      <c r="N25" s="92">
        <v>5</v>
      </c>
      <c r="O25" s="59">
        <v>2530</v>
      </c>
      <c r="P25" s="60">
        <f>Table224578910112345678910[[#This Row],[PEMBULATAN]]*O25</f>
        <v>12650</v>
      </c>
      <c r="Q25" s="124"/>
    </row>
    <row r="26" spans="1:17" ht="26.25" customHeight="1" x14ac:dyDescent="0.2">
      <c r="A26" s="13"/>
      <c r="B26" s="70"/>
      <c r="C26" s="68" t="s">
        <v>311</v>
      </c>
      <c r="D26" s="73" t="s">
        <v>106</v>
      </c>
      <c r="E26" s="12">
        <v>44664</v>
      </c>
      <c r="F26" s="71" t="s">
        <v>107</v>
      </c>
      <c r="G26" s="12">
        <v>44669</v>
      </c>
      <c r="H26" s="72" t="s">
        <v>108</v>
      </c>
      <c r="I26" s="15">
        <v>60</v>
      </c>
      <c r="J26" s="15">
        <v>39</v>
      </c>
      <c r="K26" s="15">
        <v>15</v>
      </c>
      <c r="L26" s="15">
        <v>3</v>
      </c>
      <c r="M26" s="76">
        <v>8.7750000000000004</v>
      </c>
      <c r="N26" s="92">
        <v>9</v>
      </c>
      <c r="O26" s="59">
        <v>2530</v>
      </c>
      <c r="P26" s="60">
        <f>Table224578910112345678910[[#This Row],[PEMBULATAN]]*O26</f>
        <v>22770</v>
      </c>
      <c r="Q26" s="124"/>
    </row>
    <row r="27" spans="1:17" ht="26.25" customHeight="1" x14ac:dyDescent="0.2">
      <c r="A27" s="13"/>
      <c r="B27" s="70"/>
      <c r="C27" s="68" t="s">
        <v>312</v>
      </c>
      <c r="D27" s="73" t="s">
        <v>106</v>
      </c>
      <c r="E27" s="12">
        <v>44664</v>
      </c>
      <c r="F27" s="71" t="s">
        <v>107</v>
      </c>
      <c r="G27" s="12">
        <v>44669</v>
      </c>
      <c r="H27" s="72" t="s">
        <v>108</v>
      </c>
      <c r="I27" s="15">
        <v>55</v>
      </c>
      <c r="J27" s="15">
        <v>55</v>
      </c>
      <c r="K27" s="15">
        <v>32</v>
      </c>
      <c r="L27" s="15">
        <v>4</v>
      </c>
      <c r="M27" s="76">
        <v>24.2</v>
      </c>
      <c r="N27" s="92">
        <v>24.2</v>
      </c>
      <c r="O27" s="59">
        <v>2530</v>
      </c>
      <c r="P27" s="60">
        <f>Table224578910112345678910[[#This Row],[PEMBULATAN]]*O27</f>
        <v>61226</v>
      </c>
      <c r="Q27" s="124"/>
    </row>
    <row r="28" spans="1:17" ht="26.25" customHeight="1" x14ac:dyDescent="0.2">
      <c r="A28" s="13"/>
      <c r="B28" s="70"/>
      <c r="C28" s="68" t="s">
        <v>313</v>
      </c>
      <c r="D28" s="73" t="s">
        <v>106</v>
      </c>
      <c r="E28" s="12">
        <v>44664</v>
      </c>
      <c r="F28" s="71" t="s">
        <v>107</v>
      </c>
      <c r="G28" s="12">
        <v>44669</v>
      </c>
      <c r="H28" s="72" t="s">
        <v>108</v>
      </c>
      <c r="I28" s="15">
        <v>80</v>
      </c>
      <c r="J28" s="15">
        <v>65</v>
      </c>
      <c r="K28" s="15">
        <v>18</v>
      </c>
      <c r="L28" s="15">
        <v>11</v>
      </c>
      <c r="M28" s="76">
        <v>23.4</v>
      </c>
      <c r="N28" s="92">
        <v>24</v>
      </c>
      <c r="O28" s="59">
        <v>2530</v>
      </c>
      <c r="P28" s="60">
        <f>Table224578910112345678910[[#This Row],[PEMBULATAN]]*O28</f>
        <v>60720</v>
      </c>
      <c r="Q28" s="124"/>
    </row>
    <row r="29" spans="1:17" ht="26.25" customHeight="1" x14ac:dyDescent="0.2">
      <c r="A29" s="78"/>
      <c r="B29" s="69" t="s">
        <v>314</v>
      </c>
      <c r="C29" s="68" t="s">
        <v>315</v>
      </c>
      <c r="D29" s="73" t="s">
        <v>106</v>
      </c>
      <c r="E29" s="12">
        <v>44664</v>
      </c>
      <c r="F29" s="71" t="s">
        <v>107</v>
      </c>
      <c r="G29" s="12">
        <v>44669</v>
      </c>
      <c r="H29" s="72" t="s">
        <v>108</v>
      </c>
      <c r="I29" s="15">
        <v>48</v>
      </c>
      <c r="J29" s="15">
        <v>48</v>
      </c>
      <c r="K29" s="15">
        <v>18</v>
      </c>
      <c r="L29" s="15">
        <v>3</v>
      </c>
      <c r="M29" s="76">
        <v>10.368</v>
      </c>
      <c r="N29" s="92">
        <v>11</v>
      </c>
      <c r="O29" s="59">
        <v>2530</v>
      </c>
      <c r="P29" s="60">
        <f>Table224578910112345678910[[#This Row],[PEMBULATAN]]*O29</f>
        <v>27830</v>
      </c>
      <c r="Q29" s="124"/>
    </row>
    <row r="30" spans="1:17" ht="26.25" customHeight="1" x14ac:dyDescent="0.2">
      <c r="A30" s="13"/>
      <c r="B30" s="70"/>
      <c r="C30" s="68" t="s">
        <v>316</v>
      </c>
      <c r="D30" s="73" t="s">
        <v>106</v>
      </c>
      <c r="E30" s="12">
        <v>44664</v>
      </c>
      <c r="F30" s="71" t="s">
        <v>107</v>
      </c>
      <c r="G30" s="12">
        <v>44669</v>
      </c>
      <c r="H30" s="72" t="s">
        <v>108</v>
      </c>
      <c r="I30" s="15">
        <v>21</v>
      </c>
      <c r="J30" s="15">
        <v>17</v>
      </c>
      <c r="K30" s="15">
        <v>11</v>
      </c>
      <c r="L30" s="15">
        <v>1</v>
      </c>
      <c r="M30" s="76">
        <v>0.98175000000000001</v>
      </c>
      <c r="N30" s="92">
        <v>1</v>
      </c>
      <c r="O30" s="59">
        <v>2530</v>
      </c>
      <c r="P30" s="60">
        <f>Table224578910112345678910[[#This Row],[PEMBULATAN]]*O30</f>
        <v>2530</v>
      </c>
      <c r="Q30" s="124"/>
    </row>
    <row r="31" spans="1:17" ht="26.25" customHeight="1" x14ac:dyDescent="0.2">
      <c r="A31" s="13"/>
      <c r="B31" s="70"/>
      <c r="C31" s="68" t="s">
        <v>317</v>
      </c>
      <c r="D31" s="73" t="s">
        <v>106</v>
      </c>
      <c r="E31" s="12">
        <v>44664</v>
      </c>
      <c r="F31" s="71" t="s">
        <v>107</v>
      </c>
      <c r="G31" s="12">
        <v>44669</v>
      </c>
      <c r="H31" s="72" t="s">
        <v>108</v>
      </c>
      <c r="I31" s="15">
        <v>47</v>
      </c>
      <c r="J31" s="15">
        <v>31</v>
      </c>
      <c r="K31" s="15">
        <v>17</v>
      </c>
      <c r="L31" s="15">
        <v>9</v>
      </c>
      <c r="M31" s="76">
        <v>6.1922499999999996</v>
      </c>
      <c r="N31" s="92">
        <v>9</v>
      </c>
      <c r="O31" s="59">
        <v>2530</v>
      </c>
      <c r="P31" s="60">
        <f>Table224578910112345678910[[#This Row],[PEMBULATAN]]*O31</f>
        <v>22770</v>
      </c>
      <c r="Q31" s="125"/>
    </row>
    <row r="32" spans="1:17" ht="22.5" customHeight="1" x14ac:dyDescent="0.2">
      <c r="A32" s="118" t="s">
        <v>30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20"/>
      <c r="M32" s="74">
        <f>SUBTOTAL(109,Table224578910112345678910[KG VOLUME])</f>
        <v>453.84974999999997</v>
      </c>
      <c r="N32" s="63">
        <f>SUM(N3:N31)</f>
        <v>466.54199999999997</v>
      </c>
      <c r="O32" s="121">
        <f>SUM(P3:P31)</f>
        <v>1180351.26</v>
      </c>
      <c r="P32" s="122"/>
    </row>
    <row r="33" spans="1:16" ht="18" customHeight="1" x14ac:dyDescent="0.2">
      <c r="A33" s="81"/>
      <c r="B33" s="53" t="s">
        <v>41</v>
      </c>
      <c r="C33" s="52"/>
      <c r="D33" s="54" t="s">
        <v>42</v>
      </c>
      <c r="E33" s="81"/>
      <c r="F33" s="81"/>
      <c r="G33" s="81"/>
      <c r="H33" s="81"/>
      <c r="I33" s="81"/>
      <c r="J33" s="81"/>
      <c r="K33" s="81"/>
      <c r="L33" s="81"/>
      <c r="M33" s="82"/>
      <c r="N33" s="83" t="s">
        <v>50</v>
      </c>
      <c r="O33" s="84"/>
      <c r="P33" s="84">
        <f>O32*10%</f>
        <v>118035.126</v>
      </c>
    </row>
    <row r="34" spans="1:16" ht="18" customHeight="1" thickBot="1" x14ac:dyDescent="0.25">
      <c r="A34" s="81"/>
      <c r="B34" s="53"/>
      <c r="C34" s="52"/>
      <c r="D34" s="54"/>
      <c r="E34" s="81"/>
      <c r="F34" s="81"/>
      <c r="G34" s="81"/>
      <c r="H34" s="81"/>
      <c r="I34" s="81"/>
      <c r="J34" s="81"/>
      <c r="K34" s="81"/>
      <c r="L34" s="81"/>
      <c r="M34" s="82"/>
      <c r="N34" s="85" t="s">
        <v>51</v>
      </c>
      <c r="O34" s="86"/>
      <c r="P34" s="86">
        <f>O32-P33</f>
        <v>1062316.1340000001</v>
      </c>
    </row>
    <row r="35" spans="1:16" ht="18" customHeight="1" x14ac:dyDescent="0.2">
      <c r="A35" s="10"/>
      <c r="H35" s="58"/>
      <c r="N35" s="57" t="s">
        <v>56</v>
      </c>
      <c r="P35" s="64">
        <f>P34*1.1%</f>
        <v>11685.477474000001</v>
      </c>
    </row>
    <row r="36" spans="1:16" ht="18" customHeight="1" thickBot="1" x14ac:dyDescent="0.25">
      <c r="A36" s="10"/>
      <c r="H36" s="58"/>
      <c r="N36" s="57" t="s">
        <v>52</v>
      </c>
      <c r="P36" s="66">
        <f>P34*2%</f>
        <v>21246.322680000001</v>
      </c>
    </row>
    <row r="37" spans="1:16" ht="18" customHeight="1" x14ac:dyDescent="0.2">
      <c r="A37" s="10"/>
      <c r="H37" s="58"/>
      <c r="N37" s="61" t="s">
        <v>31</v>
      </c>
      <c r="O37" s="62"/>
      <c r="P37" s="65">
        <f>P34+P35-P36</f>
        <v>1052755.2887940002</v>
      </c>
    </row>
    <row r="39" spans="1:16" x14ac:dyDescent="0.2">
      <c r="A39" s="10"/>
      <c r="H39" s="58"/>
      <c r="P39" s="66"/>
    </row>
    <row r="40" spans="1:16" x14ac:dyDescent="0.2">
      <c r="A40" s="10"/>
      <c r="H40" s="58"/>
      <c r="O40" s="55"/>
      <c r="P40" s="66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</sheetData>
  <mergeCells count="3">
    <mergeCell ref="A32:L32"/>
    <mergeCell ref="O32:P32"/>
    <mergeCell ref="Q3:Q31"/>
  </mergeCells>
  <conditionalFormatting sqref="B3:B31">
    <cfRule type="duplicateValues" dxfId="43" priority="7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Q66"/>
  <sheetViews>
    <sheetView zoomScale="110" zoomScaleNormal="110" workbookViewId="0">
      <pane xSplit="3" ySplit="2" topLeftCell="D42" activePane="bottomRight" state="frozen"/>
      <selection pane="topRight" activeCell="B1" sqref="B1"/>
      <selection pane="bottomLeft" activeCell="A3" sqref="A3"/>
      <selection pane="bottomRight" activeCell="F43" sqref="F43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5703125" style="2" customWidth="1"/>
    <col min="4" max="4" width="7.7109375" style="3" customWidth="1"/>
    <col min="5" max="5" width="7.42578125" style="11" customWidth="1"/>
    <col min="6" max="6" width="8.85546875" style="3" customWidth="1"/>
    <col min="7" max="7" width="7.42578125" style="3" customWidth="1"/>
    <col min="8" max="8" width="11.85546875" style="6" customWidth="1"/>
    <col min="9" max="10" width="3.7109375" style="3" customWidth="1"/>
    <col min="11" max="11" width="3.5703125" style="3" customWidth="1"/>
    <col min="12" max="12" width="4.140625" style="3" customWidth="1"/>
    <col min="13" max="13" width="8.140625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405513</v>
      </c>
      <c r="B3" s="69" t="s">
        <v>318</v>
      </c>
      <c r="C3" s="8" t="s">
        <v>319</v>
      </c>
      <c r="D3" s="71" t="s">
        <v>106</v>
      </c>
      <c r="E3" s="12">
        <v>44665</v>
      </c>
      <c r="F3" s="71" t="s">
        <v>107</v>
      </c>
      <c r="G3" s="12">
        <v>44669</v>
      </c>
      <c r="H3" s="9" t="s">
        <v>108</v>
      </c>
      <c r="I3" s="1">
        <v>65</v>
      </c>
      <c r="J3" s="1">
        <v>65</v>
      </c>
      <c r="K3" s="1">
        <v>24</v>
      </c>
      <c r="L3" s="1">
        <v>10</v>
      </c>
      <c r="M3" s="75">
        <v>25.35</v>
      </c>
      <c r="N3" s="7">
        <v>26</v>
      </c>
      <c r="O3" s="59">
        <v>2530</v>
      </c>
      <c r="P3" s="60">
        <f>Table22457891011234567891011[[#This Row],[PEMBULATAN]]*O3</f>
        <v>65780</v>
      </c>
      <c r="Q3" s="123">
        <v>43</v>
      </c>
    </row>
    <row r="4" spans="1:17" ht="26.25" customHeight="1" x14ac:dyDescent="0.2">
      <c r="A4" s="13"/>
      <c r="B4" s="70"/>
      <c r="C4" s="68" t="s">
        <v>320</v>
      </c>
      <c r="D4" s="73" t="s">
        <v>106</v>
      </c>
      <c r="E4" s="12">
        <v>44665</v>
      </c>
      <c r="F4" s="71" t="s">
        <v>107</v>
      </c>
      <c r="G4" s="12">
        <v>44669</v>
      </c>
      <c r="H4" s="72" t="s">
        <v>108</v>
      </c>
      <c r="I4" s="15">
        <v>70</v>
      </c>
      <c r="J4" s="15">
        <v>51</v>
      </c>
      <c r="K4" s="15">
        <v>22</v>
      </c>
      <c r="L4" s="15">
        <v>6</v>
      </c>
      <c r="M4" s="76">
        <v>19.635000000000002</v>
      </c>
      <c r="N4" s="92">
        <v>20</v>
      </c>
      <c r="O4" s="59">
        <v>2530</v>
      </c>
      <c r="P4" s="60">
        <f>Table22457891011234567891011[[#This Row],[PEMBULATAN]]*O4</f>
        <v>50600</v>
      </c>
      <c r="Q4" s="124"/>
    </row>
    <row r="5" spans="1:17" ht="26.25" customHeight="1" x14ac:dyDescent="0.2">
      <c r="A5" s="13"/>
      <c r="B5" s="70"/>
      <c r="C5" s="68" t="s">
        <v>321</v>
      </c>
      <c r="D5" s="73" t="s">
        <v>106</v>
      </c>
      <c r="E5" s="12">
        <v>44665</v>
      </c>
      <c r="F5" s="71" t="s">
        <v>107</v>
      </c>
      <c r="G5" s="12">
        <v>44669</v>
      </c>
      <c r="H5" s="72" t="s">
        <v>108</v>
      </c>
      <c r="I5" s="15">
        <v>63</v>
      </c>
      <c r="J5" s="15">
        <v>50</v>
      </c>
      <c r="K5" s="15">
        <v>23</v>
      </c>
      <c r="L5" s="15">
        <v>4</v>
      </c>
      <c r="M5" s="76">
        <v>18.112500000000001</v>
      </c>
      <c r="N5" s="92">
        <v>18.112500000000001</v>
      </c>
      <c r="O5" s="59">
        <v>2530</v>
      </c>
      <c r="P5" s="60">
        <f>Table22457891011234567891011[[#This Row],[PEMBULATAN]]*O5</f>
        <v>45824.625</v>
      </c>
      <c r="Q5" s="124"/>
    </row>
    <row r="6" spans="1:17" ht="26.25" customHeight="1" x14ac:dyDescent="0.2">
      <c r="A6" s="13"/>
      <c r="B6" s="70"/>
      <c r="C6" s="68" t="s">
        <v>322</v>
      </c>
      <c r="D6" s="73" t="s">
        <v>106</v>
      </c>
      <c r="E6" s="12">
        <v>44665</v>
      </c>
      <c r="F6" s="71" t="s">
        <v>107</v>
      </c>
      <c r="G6" s="12">
        <v>44669</v>
      </c>
      <c r="H6" s="72" t="s">
        <v>108</v>
      </c>
      <c r="I6" s="15">
        <v>55</v>
      </c>
      <c r="J6" s="15">
        <v>31</v>
      </c>
      <c r="K6" s="15">
        <v>13</v>
      </c>
      <c r="L6" s="15">
        <v>3</v>
      </c>
      <c r="M6" s="76">
        <v>5.5412499999999998</v>
      </c>
      <c r="N6" s="92">
        <v>6</v>
      </c>
      <c r="O6" s="59">
        <v>2530</v>
      </c>
      <c r="P6" s="60">
        <f>Table22457891011234567891011[[#This Row],[PEMBULATAN]]*O6</f>
        <v>15180</v>
      </c>
      <c r="Q6" s="124"/>
    </row>
    <row r="7" spans="1:17" ht="26.25" customHeight="1" x14ac:dyDescent="0.2">
      <c r="A7" s="13"/>
      <c r="B7" s="70"/>
      <c r="C7" s="68" t="s">
        <v>323</v>
      </c>
      <c r="D7" s="73" t="s">
        <v>106</v>
      </c>
      <c r="E7" s="12">
        <v>44665</v>
      </c>
      <c r="F7" s="71" t="s">
        <v>107</v>
      </c>
      <c r="G7" s="12">
        <v>44669</v>
      </c>
      <c r="H7" s="72" t="s">
        <v>108</v>
      </c>
      <c r="I7" s="15">
        <v>40</v>
      </c>
      <c r="J7" s="15">
        <v>30</v>
      </c>
      <c r="K7" s="15">
        <v>15</v>
      </c>
      <c r="L7" s="15">
        <v>1</v>
      </c>
      <c r="M7" s="76">
        <v>4.5</v>
      </c>
      <c r="N7" s="92">
        <v>5</v>
      </c>
      <c r="O7" s="59">
        <v>2530</v>
      </c>
      <c r="P7" s="60">
        <f>Table22457891011234567891011[[#This Row],[PEMBULATAN]]*O7</f>
        <v>12650</v>
      </c>
      <c r="Q7" s="124"/>
    </row>
    <row r="8" spans="1:17" ht="26.25" customHeight="1" x14ac:dyDescent="0.2">
      <c r="A8" s="13"/>
      <c r="B8" s="70"/>
      <c r="C8" s="68" t="s">
        <v>324</v>
      </c>
      <c r="D8" s="73" t="s">
        <v>106</v>
      </c>
      <c r="E8" s="12">
        <v>44665</v>
      </c>
      <c r="F8" s="71" t="s">
        <v>107</v>
      </c>
      <c r="G8" s="12">
        <v>44669</v>
      </c>
      <c r="H8" s="72" t="s">
        <v>108</v>
      </c>
      <c r="I8" s="15">
        <v>60</v>
      </c>
      <c r="J8" s="15">
        <v>41</v>
      </c>
      <c r="K8" s="15">
        <v>22</v>
      </c>
      <c r="L8" s="15">
        <v>2</v>
      </c>
      <c r="M8" s="76">
        <v>13.53</v>
      </c>
      <c r="N8" s="92">
        <v>14</v>
      </c>
      <c r="O8" s="59">
        <v>2530</v>
      </c>
      <c r="P8" s="60">
        <f>Table22457891011234567891011[[#This Row],[PEMBULATAN]]*O8</f>
        <v>35420</v>
      </c>
      <c r="Q8" s="124"/>
    </row>
    <row r="9" spans="1:17" ht="26.25" customHeight="1" x14ac:dyDescent="0.2">
      <c r="A9" s="13"/>
      <c r="B9" s="70"/>
      <c r="C9" s="68" t="s">
        <v>325</v>
      </c>
      <c r="D9" s="73" t="s">
        <v>106</v>
      </c>
      <c r="E9" s="12">
        <v>44665</v>
      </c>
      <c r="F9" s="71" t="s">
        <v>107</v>
      </c>
      <c r="G9" s="12">
        <v>44669</v>
      </c>
      <c r="H9" s="72" t="s">
        <v>108</v>
      </c>
      <c r="I9" s="15">
        <v>35</v>
      </c>
      <c r="J9" s="15">
        <v>25</v>
      </c>
      <c r="K9" s="15">
        <v>11</v>
      </c>
      <c r="L9" s="15">
        <v>2</v>
      </c>
      <c r="M9" s="76">
        <v>2.40625</v>
      </c>
      <c r="N9" s="92">
        <v>3</v>
      </c>
      <c r="O9" s="59">
        <v>2530</v>
      </c>
      <c r="P9" s="60">
        <f>Table22457891011234567891011[[#This Row],[PEMBULATAN]]*O9</f>
        <v>7590</v>
      </c>
      <c r="Q9" s="124"/>
    </row>
    <row r="10" spans="1:17" ht="26.25" customHeight="1" x14ac:dyDescent="0.2">
      <c r="A10" s="13"/>
      <c r="B10" s="70"/>
      <c r="C10" s="68" t="s">
        <v>326</v>
      </c>
      <c r="D10" s="73" t="s">
        <v>106</v>
      </c>
      <c r="E10" s="12">
        <v>44665</v>
      </c>
      <c r="F10" s="71" t="s">
        <v>107</v>
      </c>
      <c r="G10" s="12">
        <v>44669</v>
      </c>
      <c r="H10" s="72" t="s">
        <v>108</v>
      </c>
      <c r="I10" s="15">
        <v>78</v>
      </c>
      <c r="J10" s="15">
        <v>53</v>
      </c>
      <c r="K10" s="15">
        <v>30</v>
      </c>
      <c r="L10" s="15">
        <v>8</v>
      </c>
      <c r="M10" s="76">
        <v>31.004999999999999</v>
      </c>
      <c r="N10" s="92">
        <v>31.004999999999999</v>
      </c>
      <c r="O10" s="59">
        <v>2530</v>
      </c>
      <c r="P10" s="60">
        <f>Table22457891011234567891011[[#This Row],[PEMBULATAN]]*O10</f>
        <v>78442.649999999994</v>
      </c>
      <c r="Q10" s="124"/>
    </row>
    <row r="11" spans="1:17" ht="26.25" customHeight="1" x14ac:dyDescent="0.2">
      <c r="A11" s="13"/>
      <c r="B11" s="70"/>
      <c r="C11" s="68" t="s">
        <v>327</v>
      </c>
      <c r="D11" s="73" t="s">
        <v>106</v>
      </c>
      <c r="E11" s="12">
        <v>44665</v>
      </c>
      <c r="F11" s="71" t="s">
        <v>107</v>
      </c>
      <c r="G11" s="12">
        <v>44669</v>
      </c>
      <c r="H11" s="72" t="s">
        <v>108</v>
      </c>
      <c r="I11" s="15">
        <v>32</v>
      </c>
      <c r="J11" s="15">
        <v>24</v>
      </c>
      <c r="K11" s="15">
        <v>12</v>
      </c>
      <c r="L11" s="15">
        <v>2</v>
      </c>
      <c r="M11" s="76">
        <v>2.3039999999999998</v>
      </c>
      <c r="N11" s="92">
        <v>3</v>
      </c>
      <c r="O11" s="59">
        <v>2530</v>
      </c>
      <c r="P11" s="60">
        <f>Table22457891011234567891011[[#This Row],[PEMBULATAN]]*O11</f>
        <v>7590</v>
      </c>
      <c r="Q11" s="124"/>
    </row>
    <row r="12" spans="1:17" ht="26.25" customHeight="1" x14ac:dyDescent="0.2">
      <c r="A12" s="13"/>
      <c r="B12" s="70"/>
      <c r="C12" s="68" t="s">
        <v>328</v>
      </c>
      <c r="D12" s="73" t="s">
        <v>106</v>
      </c>
      <c r="E12" s="12">
        <v>44665</v>
      </c>
      <c r="F12" s="71" t="s">
        <v>107</v>
      </c>
      <c r="G12" s="12">
        <v>44669</v>
      </c>
      <c r="H12" s="72" t="s">
        <v>108</v>
      </c>
      <c r="I12" s="15">
        <v>65</v>
      </c>
      <c r="J12" s="15">
        <v>50</v>
      </c>
      <c r="K12" s="15">
        <v>22</v>
      </c>
      <c r="L12" s="15">
        <v>4</v>
      </c>
      <c r="M12" s="76">
        <v>17.875</v>
      </c>
      <c r="N12" s="92">
        <v>18</v>
      </c>
      <c r="O12" s="59">
        <v>2530</v>
      </c>
      <c r="P12" s="60">
        <f>Table22457891011234567891011[[#This Row],[PEMBULATAN]]*O12</f>
        <v>45540</v>
      </c>
      <c r="Q12" s="124"/>
    </row>
    <row r="13" spans="1:17" ht="26.25" customHeight="1" x14ac:dyDescent="0.2">
      <c r="A13" s="13"/>
      <c r="B13" s="70"/>
      <c r="C13" s="68" t="s">
        <v>329</v>
      </c>
      <c r="D13" s="73" t="s">
        <v>106</v>
      </c>
      <c r="E13" s="12">
        <v>44665</v>
      </c>
      <c r="F13" s="71" t="s">
        <v>107</v>
      </c>
      <c r="G13" s="12">
        <v>44669</v>
      </c>
      <c r="H13" s="72" t="s">
        <v>108</v>
      </c>
      <c r="I13" s="15">
        <v>34</v>
      </c>
      <c r="J13" s="15">
        <v>11</v>
      </c>
      <c r="K13" s="15">
        <v>11</v>
      </c>
      <c r="L13" s="15">
        <v>1</v>
      </c>
      <c r="M13" s="76">
        <v>1.0285</v>
      </c>
      <c r="N13" s="92">
        <v>1.0285</v>
      </c>
      <c r="O13" s="59">
        <v>2530</v>
      </c>
      <c r="P13" s="60">
        <f>Table22457891011234567891011[[#This Row],[PEMBULATAN]]*O13</f>
        <v>2602.105</v>
      </c>
      <c r="Q13" s="124"/>
    </row>
    <row r="14" spans="1:17" ht="26.25" customHeight="1" x14ac:dyDescent="0.2">
      <c r="A14" s="13"/>
      <c r="B14" s="70"/>
      <c r="C14" s="68" t="s">
        <v>330</v>
      </c>
      <c r="D14" s="73" t="s">
        <v>106</v>
      </c>
      <c r="E14" s="12">
        <v>44665</v>
      </c>
      <c r="F14" s="71" t="s">
        <v>107</v>
      </c>
      <c r="G14" s="12">
        <v>44669</v>
      </c>
      <c r="H14" s="72" t="s">
        <v>108</v>
      </c>
      <c r="I14" s="15">
        <v>61</v>
      </c>
      <c r="J14" s="15">
        <v>42</v>
      </c>
      <c r="K14" s="15">
        <v>26</v>
      </c>
      <c r="L14" s="15">
        <v>5</v>
      </c>
      <c r="M14" s="76">
        <v>16.652999999999999</v>
      </c>
      <c r="N14" s="92">
        <v>17</v>
      </c>
      <c r="O14" s="59">
        <v>2530</v>
      </c>
      <c r="P14" s="60">
        <f>Table22457891011234567891011[[#This Row],[PEMBULATAN]]*O14</f>
        <v>43010</v>
      </c>
      <c r="Q14" s="124"/>
    </row>
    <row r="15" spans="1:17" ht="26.25" customHeight="1" x14ac:dyDescent="0.2">
      <c r="A15" s="13"/>
      <c r="B15" s="70"/>
      <c r="C15" s="68" t="s">
        <v>331</v>
      </c>
      <c r="D15" s="73" t="s">
        <v>106</v>
      </c>
      <c r="E15" s="12">
        <v>44665</v>
      </c>
      <c r="F15" s="71" t="s">
        <v>107</v>
      </c>
      <c r="G15" s="12">
        <v>44669</v>
      </c>
      <c r="H15" s="72" t="s">
        <v>108</v>
      </c>
      <c r="I15" s="15">
        <v>75</v>
      </c>
      <c r="J15" s="15">
        <v>52</v>
      </c>
      <c r="K15" s="15">
        <v>26</v>
      </c>
      <c r="L15" s="15">
        <v>15</v>
      </c>
      <c r="M15" s="76">
        <v>25.35</v>
      </c>
      <c r="N15" s="92">
        <v>26</v>
      </c>
      <c r="O15" s="59">
        <v>2530</v>
      </c>
      <c r="P15" s="60">
        <f>Table22457891011234567891011[[#This Row],[PEMBULATAN]]*O15</f>
        <v>65780</v>
      </c>
      <c r="Q15" s="124"/>
    </row>
    <row r="16" spans="1:17" ht="26.25" customHeight="1" x14ac:dyDescent="0.2">
      <c r="A16" s="13"/>
      <c r="B16" s="70"/>
      <c r="C16" s="68" t="s">
        <v>332</v>
      </c>
      <c r="D16" s="73" t="s">
        <v>106</v>
      </c>
      <c r="E16" s="12">
        <v>44665</v>
      </c>
      <c r="F16" s="71" t="s">
        <v>107</v>
      </c>
      <c r="G16" s="12">
        <v>44669</v>
      </c>
      <c r="H16" s="72" t="s">
        <v>108</v>
      </c>
      <c r="I16" s="15">
        <v>53</v>
      </c>
      <c r="J16" s="15">
        <v>31</v>
      </c>
      <c r="K16" s="15">
        <v>22</v>
      </c>
      <c r="L16" s="15">
        <v>5</v>
      </c>
      <c r="M16" s="76">
        <v>9.0365000000000002</v>
      </c>
      <c r="N16" s="92">
        <v>9.0365000000000002</v>
      </c>
      <c r="O16" s="59">
        <v>2530</v>
      </c>
      <c r="P16" s="60">
        <f>Table22457891011234567891011[[#This Row],[PEMBULATAN]]*O16</f>
        <v>22862.345000000001</v>
      </c>
      <c r="Q16" s="124"/>
    </row>
    <row r="17" spans="1:17" ht="26.25" customHeight="1" x14ac:dyDescent="0.2">
      <c r="A17" s="13"/>
      <c r="B17" s="70"/>
      <c r="C17" s="68" t="s">
        <v>333</v>
      </c>
      <c r="D17" s="73" t="s">
        <v>106</v>
      </c>
      <c r="E17" s="12">
        <v>44665</v>
      </c>
      <c r="F17" s="71" t="s">
        <v>107</v>
      </c>
      <c r="G17" s="12">
        <v>44669</v>
      </c>
      <c r="H17" s="72" t="s">
        <v>108</v>
      </c>
      <c r="I17" s="15">
        <v>68</v>
      </c>
      <c r="J17" s="15">
        <v>33</v>
      </c>
      <c r="K17" s="15">
        <v>21</v>
      </c>
      <c r="L17" s="15">
        <v>3</v>
      </c>
      <c r="M17" s="76">
        <v>11.781000000000001</v>
      </c>
      <c r="N17" s="92">
        <v>12</v>
      </c>
      <c r="O17" s="59">
        <v>2530</v>
      </c>
      <c r="P17" s="60">
        <f>Table22457891011234567891011[[#This Row],[PEMBULATAN]]*O17</f>
        <v>30360</v>
      </c>
      <c r="Q17" s="124"/>
    </row>
    <row r="18" spans="1:17" ht="26.25" customHeight="1" x14ac:dyDescent="0.2">
      <c r="A18" s="13"/>
      <c r="B18" s="70"/>
      <c r="C18" s="68" t="s">
        <v>334</v>
      </c>
      <c r="D18" s="73" t="s">
        <v>106</v>
      </c>
      <c r="E18" s="12">
        <v>44665</v>
      </c>
      <c r="F18" s="71" t="s">
        <v>107</v>
      </c>
      <c r="G18" s="12">
        <v>44669</v>
      </c>
      <c r="H18" s="72" t="s">
        <v>108</v>
      </c>
      <c r="I18" s="15">
        <v>41</v>
      </c>
      <c r="J18" s="15">
        <v>32</v>
      </c>
      <c r="K18" s="15">
        <v>14</v>
      </c>
      <c r="L18" s="15">
        <v>4</v>
      </c>
      <c r="M18" s="76">
        <v>4.5919999999999996</v>
      </c>
      <c r="N18" s="92">
        <v>5</v>
      </c>
      <c r="O18" s="59">
        <v>2530</v>
      </c>
      <c r="P18" s="60">
        <f>Table22457891011234567891011[[#This Row],[PEMBULATAN]]*O18</f>
        <v>12650</v>
      </c>
      <c r="Q18" s="124"/>
    </row>
    <row r="19" spans="1:17" ht="26.25" customHeight="1" x14ac:dyDescent="0.2">
      <c r="A19" s="13"/>
      <c r="B19" s="70"/>
      <c r="C19" s="68" t="s">
        <v>335</v>
      </c>
      <c r="D19" s="73" t="s">
        <v>106</v>
      </c>
      <c r="E19" s="12">
        <v>44665</v>
      </c>
      <c r="F19" s="71" t="s">
        <v>107</v>
      </c>
      <c r="G19" s="12">
        <v>44669</v>
      </c>
      <c r="H19" s="72" t="s">
        <v>108</v>
      </c>
      <c r="I19" s="15">
        <v>93</v>
      </c>
      <c r="J19" s="15">
        <v>56</v>
      </c>
      <c r="K19" s="15">
        <v>24</v>
      </c>
      <c r="L19" s="15">
        <v>21</v>
      </c>
      <c r="M19" s="76">
        <v>31.248000000000001</v>
      </c>
      <c r="N19" s="92">
        <v>31.248000000000001</v>
      </c>
      <c r="O19" s="59">
        <v>2530</v>
      </c>
      <c r="P19" s="60">
        <f>Table22457891011234567891011[[#This Row],[PEMBULATAN]]*O19</f>
        <v>79057.440000000002</v>
      </c>
      <c r="Q19" s="124"/>
    </row>
    <row r="20" spans="1:17" ht="26.25" customHeight="1" x14ac:dyDescent="0.2">
      <c r="A20" s="13"/>
      <c r="B20" s="70"/>
      <c r="C20" s="68" t="s">
        <v>336</v>
      </c>
      <c r="D20" s="73" t="s">
        <v>106</v>
      </c>
      <c r="E20" s="12">
        <v>44665</v>
      </c>
      <c r="F20" s="71" t="s">
        <v>107</v>
      </c>
      <c r="G20" s="12">
        <v>44669</v>
      </c>
      <c r="H20" s="72" t="s">
        <v>108</v>
      </c>
      <c r="I20" s="15">
        <v>34</v>
      </c>
      <c r="J20" s="15">
        <v>24</v>
      </c>
      <c r="K20" s="15">
        <v>15</v>
      </c>
      <c r="L20" s="15">
        <v>2</v>
      </c>
      <c r="M20" s="76">
        <v>3.06</v>
      </c>
      <c r="N20" s="92">
        <v>3.06</v>
      </c>
      <c r="O20" s="59">
        <v>2530</v>
      </c>
      <c r="P20" s="60">
        <f>Table22457891011234567891011[[#This Row],[PEMBULATAN]]*O20</f>
        <v>7741.8</v>
      </c>
      <c r="Q20" s="124"/>
    </row>
    <row r="21" spans="1:17" ht="26.25" customHeight="1" x14ac:dyDescent="0.2">
      <c r="A21" s="13"/>
      <c r="B21" s="70"/>
      <c r="C21" s="68" t="s">
        <v>337</v>
      </c>
      <c r="D21" s="73" t="s">
        <v>106</v>
      </c>
      <c r="E21" s="12">
        <v>44665</v>
      </c>
      <c r="F21" s="71" t="s">
        <v>107</v>
      </c>
      <c r="G21" s="12">
        <v>44669</v>
      </c>
      <c r="H21" s="72" t="s">
        <v>108</v>
      </c>
      <c r="I21" s="15">
        <v>45</v>
      </c>
      <c r="J21" s="15">
        <v>34</v>
      </c>
      <c r="K21" s="15">
        <v>12</v>
      </c>
      <c r="L21" s="15">
        <v>2</v>
      </c>
      <c r="M21" s="76">
        <v>4.59</v>
      </c>
      <c r="N21" s="92">
        <v>5</v>
      </c>
      <c r="O21" s="59">
        <v>2530</v>
      </c>
      <c r="P21" s="60">
        <f>Table22457891011234567891011[[#This Row],[PEMBULATAN]]*O21</f>
        <v>12650</v>
      </c>
      <c r="Q21" s="124"/>
    </row>
    <row r="22" spans="1:17" ht="26.25" customHeight="1" x14ac:dyDescent="0.2">
      <c r="A22" s="13"/>
      <c r="B22" s="70"/>
      <c r="C22" s="68" t="s">
        <v>338</v>
      </c>
      <c r="D22" s="73" t="s">
        <v>106</v>
      </c>
      <c r="E22" s="12">
        <v>44665</v>
      </c>
      <c r="F22" s="71" t="s">
        <v>107</v>
      </c>
      <c r="G22" s="12">
        <v>44669</v>
      </c>
      <c r="H22" s="72" t="s">
        <v>108</v>
      </c>
      <c r="I22" s="15">
        <v>55</v>
      </c>
      <c r="J22" s="15">
        <v>38</v>
      </c>
      <c r="K22" s="15">
        <v>12</v>
      </c>
      <c r="L22" s="15">
        <v>3</v>
      </c>
      <c r="M22" s="76">
        <v>6.27</v>
      </c>
      <c r="N22" s="92">
        <v>6.27</v>
      </c>
      <c r="O22" s="59">
        <v>2530</v>
      </c>
      <c r="P22" s="60">
        <f>Table22457891011234567891011[[#This Row],[PEMBULATAN]]*O22</f>
        <v>15863.099999999999</v>
      </c>
      <c r="Q22" s="124"/>
    </row>
    <row r="23" spans="1:17" ht="26.25" customHeight="1" x14ac:dyDescent="0.2">
      <c r="A23" s="13"/>
      <c r="B23" s="70"/>
      <c r="C23" s="68" t="s">
        <v>339</v>
      </c>
      <c r="D23" s="73" t="s">
        <v>106</v>
      </c>
      <c r="E23" s="12">
        <v>44665</v>
      </c>
      <c r="F23" s="71" t="s">
        <v>107</v>
      </c>
      <c r="G23" s="12">
        <v>44669</v>
      </c>
      <c r="H23" s="72" t="s">
        <v>108</v>
      </c>
      <c r="I23" s="15">
        <v>25</v>
      </c>
      <c r="J23" s="15">
        <v>16</v>
      </c>
      <c r="K23" s="15">
        <v>8</v>
      </c>
      <c r="L23" s="15">
        <v>1</v>
      </c>
      <c r="M23" s="76">
        <v>0.8</v>
      </c>
      <c r="N23" s="92">
        <v>1</v>
      </c>
      <c r="O23" s="59">
        <v>2530</v>
      </c>
      <c r="P23" s="60">
        <f>Table22457891011234567891011[[#This Row],[PEMBULATAN]]*O23</f>
        <v>2530</v>
      </c>
      <c r="Q23" s="124"/>
    </row>
    <row r="24" spans="1:17" ht="26.25" customHeight="1" x14ac:dyDescent="0.2">
      <c r="A24" s="13"/>
      <c r="B24" s="70"/>
      <c r="C24" s="68" t="s">
        <v>340</v>
      </c>
      <c r="D24" s="73" t="s">
        <v>106</v>
      </c>
      <c r="E24" s="12">
        <v>44665</v>
      </c>
      <c r="F24" s="71" t="s">
        <v>107</v>
      </c>
      <c r="G24" s="12">
        <v>44669</v>
      </c>
      <c r="H24" s="72" t="s">
        <v>108</v>
      </c>
      <c r="I24" s="15">
        <v>43</v>
      </c>
      <c r="J24" s="15">
        <v>43</v>
      </c>
      <c r="K24" s="15">
        <v>15</v>
      </c>
      <c r="L24" s="15">
        <v>2</v>
      </c>
      <c r="M24" s="76">
        <v>6.9337499999999999</v>
      </c>
      <c r="N24" s="92">
        <v>7</v>
      </c>
      <c r="O24" s="59">
        <v>2530</v>
      </c>
      <c r="P24" s="60">
        <f>Table22457891011234567891011[[#This Row],[PEMBULATAN]]*O24</f>
        <v>17710</v>
      </c>
      <c r="Q24" s="124"/>
    </row>
    <row r="25" spans="1:17" ht="26.25" customHeight="1" x14ac:dyDescent="0.2">
      <c r="A25" s="13"/>
      <c r="B25" s="70"/>
      <c r="C25" s="68" t="s">
        <v>341</v>
      </c>
      <c r="D25" s="73" t="s">
        <v>106</v>
      </c>
      <c r="E25" s="12">
        <v>44665</v>
      </c>
      <c r="F25" s="71" t="s">
        <v>107</v>
      </c>
      <c r="G25" s="12">
        <v>44669</v>
      </c>
      <c r="H25" s="72" t="s">
        <v>108</v>
      </c>
      <c r="I25" s="15">
        <v>56</v>
      </c>
      <c r="J25" s="15">
        <v>35</v>
      </c>
      <c r="K25" s="15">
        <v>12</v>
      </c>
      <c r="L25" s="15">
        <v>3</v>
      </c>
      <c r="M25" s="76">
        <v>5.88</v>
      </c>
      <c r="N25" s="92">
        <v>6</v>
      </c>
      <c r="O25" s="59">
        <v>2530</v>
      </c>
      <c r="P25" s="60">
        <f>Table22457891011234567891011[[#This Row],[PEMBULATAN]]*O25</f>
        <v>15180</v>
      </c>
      <c r="Q25" s="124"/>
    </row>
    <row r="26" spans="1:17" ht="26.25" customHeight="1" x14ac:dyDescent="0.2">
      <c r="A26" s="13"/>
      <c r="B26" s="70"/>
      <c r="C26" s="68" t="s">
        <v>342</v>
      </c>
      <c r="D26" s="73" t="s">
        <v>106</v>
      </c>
      <c r="E26" s="12">
        <v>44665</v>
      </c>
      <c r="F26" s="71" t="s">
        <v>107</v>
      </c>
      <c r="G26" s="12">
        <v>44669</v>
      </c>
      <c r="H26" s="72" t="s">
        <v>108</v>
      </c>
      <c r="I26" s="15">
        <v>59</v>
      </c>
      <c r="J26" s="15">
        <v>38</v>
      </c>
      <c r="K26" s="15">
        <v>22</v>
      </c>
      <c r="L26" s="15">
        <v>2</v>
      </c>
      <c r="M26" s="76">
        <v>12.331</v>
      </c>
      <c r="N26" s="92">
        <v>13</v>
      </c>
      <c r="O26" s="59">
        <v>2530</v>
      </c>
      <c r="P26" s="60">
        <f>Table22457891011234567891011[[#This Row],[PEMBULATAN]]*O26</f>
        <v>32890</v>
      </c>
      <c r="Q26" s="124"/>
    </row>
    <row r="27" spans="1:17" ht="26.25" customHeight="1" x14ac:dyDescent="0.2">
      <c r="A27" s="13"/>
      <c r="B27" s="70"/>
      <c r="C27" s="68" t="s">
        <v>343</v>
      </c>
      <c r="D27" s="73" t="s">
        <v>106</v>
      </c>
      <c r="E27" s="12">
        <v>44665</v>
      </c>
      <c r="F27" s="71" t="s">
        <v>107</v>
      </c>
      <c r="G27" s="12">
        <v>44669</v>
      </c>
      <c r="H27" s="72" t="s">
        <v>108</v>
      </c>
      <c r="I27" s="15">
        <v>48</v>
      </c>
      <c r="J27" s="15">
        <v>36</v>
      </c>
      <c r="K27" s="15">
        <v>12</v>
      </c>
      <c r="L27" s="15">
        <v>2</v>
      </c>
      <c r="M27" s="76">
        <v>5.1840000000000002</v>
      </c>
      <c r="N27" s="92">
        <v>5.1840000000000002</v>
      </c>
      <c r="O27" s="59">
        <v>2530</v>
      </c>
      <c r="P27" s="60">
        <f>Table22457891011234567891011[[#This Row],[PEMBULATAN]]*O27</f>
        <v>13115.52</v>
      </c>
      <c r="Q27" s="124"/>
    </row>
    <row r="28" spans="1:17" ht="26.25" customHeight="1" x14ac:dyDescent="0.2">
      <c r="A28" s="13"/>
      <c r="B28" s="70"/>
      <c r="C28" s="68" t="s">
        <v>344</v>
      </c>
      <c r="D28" s="73" t="s">
        <v>106</v>
      </c>
      <c r="E28" s="12">
        <v>44665</v>
      </c>
      <c r="F28" s="71" t="s">
        <v>107</v>
      </c>
      <c r="G28" s="12">
        <v>44669</v>
      </c>
      <c r="H28" s="72" t="s">
        <v>108</v>
      </c>
      <c r="I28" s="15">
        <v>87</v>
      </c>
      <c r="J28" s="15">
        <v>56</v>
      </c>
      <c r="K28" s="15">
        <v>31</v>
      </c>
      <c r="L28" s="15">
        <v>15</v>
      </c>
      <c r="M28" s="76">
        <v>37.758000000000003</v>
      </c>
      <c r="N28" s="92">
        <v>38</v>
      </c>
      <c r="O28" s="59">
        <v>2530</v>
      </c>
      <c r="P28" s="60">
        <f>Table22457891011234567891011[[#This Row],[PEMBULATAN]]*O28</f>
        <v>96140</v>
      </c>
      <c r="Q28" s="124"/>
    </row>
    <row r="29" spans="1:17" ht="26.25" customHeight="1" x14ac:dyDescent="0.2">
      <c r="A29" s="13"/>
      <c r="B29" s="70"/>
      <c r="C29" s="68" t="s">
        <v>345</v>
      </c>
      <c r="D29" s="73" t="s">
        <v>106</v>
      </c>
      <c r="E29" s="12">
        <v>44665</v>
      </c>
      <c r="F29" s="71" t="s">
        <v>107</v>
      </c>
      <c r="G29" s="12">
        <v>44669</v>
      </c>
      <c r="H29" s="72" t="s">
        <v>108</v>
      </c>
      <c r="I29" s="15">
        <v>90</v>
      </c>
      <c r="J29" s="15">
        <v>51</v>
      </c>
      <c r="K29" s="15">
        <v>21</v>
      </c>
      <c r="L29" s="15">
        <v>11</v>
      </c>
      <c r="M29" s="76">
        <v>24.0975</v>
      </c>
      <c r="N29" s="92">
        <v>24.0975</v>
      </c>
      <c r="O29" s="59">
        <v>2530</v>
      </c>
      <c r="P29" s="60">
        <f>Table22457891011234567891011[[#This Row],[PEMBULATAN]]*O29</f>
        <v>60966.675000000003</v>
      </c>
      <c r="Q29" s="124"/>
    </row>
    <row r="30" spans="1:17" ht="26.25" customHeight="1" x14ac:dyDescent="0.2">
      <c r="A30" s="13"/>
      <c r="B30" s="70"/>
      <c r="C30" s="68" t="s">
        <v>346</v>
      </c>
      <c r="D30" s="73" t="s">
        <v>106</v>
      </c>
      <c r="E30" s="12">
        <v>44665</v>
      </c>
      <c r="F30" s="71" t="s">
        <v>107</v>
      </c>
      <c r="G30" s="12">
        <v>44669</v>
      </c>
      <c r="H30" s="72" t="s">
        <v>108</v>
      </c>
      <c r="I30" s="15">
        <v>63</v>
      </c>
      <c r="J30" s="15">
        <v>57</v>
      </c>
      <c r="K30" s="15">
        <v>35</v>
      </c>
      <c r="L30" s="15">
        <v>10</v>
      </c>
      <c r="M30" s="76">
        <v>31.421250000000001</v>
      </c>
      <c r="N30" s="92">
        <v>32</v>
      </c>
      <c r="O30" s="59">
        <v>2530</v>
      </c>
      <c r="P30" s="60">
        <f>Table22457891011234567891011[[#This Row],[PEMBULATAN]]*O30</f>
        <v>80960</v>
      </c>
      <c r="Q30" s="124"/>
    </row>
    <row r="31" spans="1:17" ht="26.25" customHeight="1" x14ac:dyDescent="0.2">
      <c r="A31" s="13"/>
      <c r="B31" s="70"/>
      <c r="C31" s="68" t="s">
        <v>347</v>
      </c>
      <c r="D31" s="73" t="s">
        <v>106</v>
      </c>
      <c r="E31" s="12">
        <v>44665</v>
      </c>
      <c r="F31" s="71" t="s">
        <v>107</v>
      </c>
      <c r="G31" s="12">
        <v>44669</v>
      </c>
      <c r="H31" s="72" t="s">
        <v>108</v>
      </c>
      <c r="I31" s="15">
        <v>75</v>
      </c>
      <c r="J31" s="15">
        <v>75</v>
      </c>
      <c r="K31" s="15">
        <v>32</v>
      </c>
      <c r="L31" s="15">
        <v>21</v>
      </c>
      <c r="M31" s="76">
        <v>45</v>
      </c>
      <c r="N31" s="92">
        <v>45</v>
      </c>
      <c r="O31" s="59">
        <v>2530</v>
      </c>
      <c r="P31" s="60">
        <f>Table22457891011234567891011[[#This Row],[PEMBULATAN]]*O31</f>
        <v>113850</v>
      </c>
      <c r="Q31" s="124"/>
    </row>
    <row r="32" spans="1:17" ht="26.25" customHeight="1" x14ac:dyDescent="0.2">
      <c r="A32" s="13"/>
      <c r="B32" s="70"/>
      <c r="C32" s="68" t="s">
        <v>348</v>
      </c>
      <c r="D32" s="73" t="s">
        <v>106</v>
      </c>
      <c r="E32" s="12">
        <v>44665</v>
      </c>
      <c r="F32" s="71" t="s">
        <v>107</v>
      </c>
      <c r="G32" s="12">
        <v>44669</v>
      </c>
      <c r="H32" s="72" t="s">
        <v>108</v>
      </c>
      <c r="I32" s="15">
        <v>26</v>
      </c>
      <c r="J32" s="15">
        <v>32</v>
      </c>
      <c r="K32" s="15">
        <v>22</v>
      </c>
      <c r="L32" s="15">
        <v>4</v>
      </c>
      <c r="M32" s="76">
        <v>4.5759999999999996</v>
      </c>
      <c r="N32" s="92">
        <v>5</v>
      </c>
      <c r="O32" s="59">
        <v>2530</v>
      </c>
      <c r="P32" s="60">
        <f>Table22457891011234567891011[[#This Row],[PEMBULATAN]]*O32</f>
        <v>12650</v>
      </c>
      <c r="Q32" s="124"/>
    </row>
    <row r="33" spans="1:17" ht="26.25" customHeight="1" x14ac:dyDescent="0.2">
      <c r="A33" s="13"/>
      <c r="B33" s="70"/>
      <c r="C33" s="68" t="s">
        <v>349</v>
      </c>
      <c r="D33" s="73" t="s">
        <v>106</v>
      </c>
      <c r="E33" s="12">
        <v>44665</v>
      </c>
      <c r="F33" s="71" t="s">
        <v>107</v>
      </c>
      <c r="G33" s="12">
        <v>44669</v>
      </c>
      <c r="H33" s="72" t="s">
        <v>108</v>
      </c>
      <c r="I33" s="15">
        <v>76</v>
      </c>
      <c r="J33" s="15">
        <v>48</v>
      </c>
      <c r="K33" s="15">
        <v>23</v>
      </c>
      <c r="L33" s="15">
        <v>12</v>
      </c>
      <c r="M33" s="76">
        <v>20.975999999999999</v>
      </c>
      <c r="N33" s="92">
        <v>21</v>
      </c>
      <c r="O33" s="59">
        <v>2530</v>
      </c>
      <c r="P33" s="60">
        <f>Table22457891011234567891011[[#This Row],[PEMBULATAN]]*O33</f>
        <v>53130</v>
      </c>
      <c r="Q33" s="124"/>
    </row>
    <row r="34" spans="1:17" ht="26.25" customHeight="1" x14ac:dyDescent="0.2">
      <c r="A34" s="13"/>
      <c r="B34" s="70"/>
      <c r="C34" s="68" t="s">
        <v>350</v>
      </c>
      <c r="D34" s="73" t="s">
        <v>106</v>
      </c>
      <c r="E34" s="12">
        <v>44665</v>
      </c>
      <c r="F34" s="71" t="s">
        <v>107</v>
      </c>
      <c r="G34" s="12">
        <v>44669</v>
      </c>
      <c r="H34" s="72" t="s">
        <v>108</v>
      </c>
      <c r="I34" s="15">
        <v>58</v>
      </c>
      <c r="J34" s="15">
        <v>33</v>
      </c>
      <c r="K34" s="15">
        <v>6</v>
      </c>
      <c r="L34" s="15">
        <v>10</v>
      </c>
      <c r="M34" s="76">
        <v>2.871</v>
      </c>
      <c r="N34" s="92">
        <v>10</v>
      </c>
      <c r="O34" s="59">
        <v>2530</v>
      </c>
      <c r="P34" s="60">
        <f>Table22457891011234567891011[[#This Row],[PEMBULATAN]]*O34</f>
        <v>25300</v>
      </c>
      <c r="Q34" s="124"/>
    </row>
    <row r="35" spans="1:17" ht="26.25" customHeight="1" x14ac:dyDescent="0.2">
      <c r="A35" s="13"/>
      <c r="B35" s="70"/>
      <c r="C35" s="68" t="s">
        <v>351</v>
      </c>
      <c r="D35" s="73" t="s">
        <v>106</v>
      </c>
      <c r="E35" s="12">
        <v>44665</v>
      </c>
      <c r="F35" s="71" t="s">
        <v>107</v>
      </c>
      <c r="G35" s="12">
        <v>44669</v>
      </c>
      <c r="H35" s="72" t="s">
        <v>108</v>
      </c>
      <c r="I35" s="15">
        <v>90</v>
      </c>
      <c r="J35" s="15">
        <v>34</v>
      </c>
      <c r="K35" s="15">
        <v>7</v>
      </c>
      <c r="L35" s="15">
        <v>10</v>
      </c>
      <c r="M35" s="76">
        <v>5.3550000000000004</v>
      </c>
      <c r="N35" s="92">
        <v>10</v>
      </c>
      <c r="O35" s="59">
        <v>2530</v>
      </c>
      <c r="P35" s="60">
        <f>Table22457891011234567891011[[#This Row],[PEMBULATAN]]*O35</f>
        <v>25300</v>
      </c>
      <c r="Q35" s="124"/>
    </row>
    <row r="36" spans="1:17" ht="26.25" customHeight="1" x14ac:dyDescent="0.2">
      <c r="A36" s="13"/>
      <c r="B36" s="70"/>
      <c r="C36" s="68" t="s">
        <v>352</v>
      </c>
      <c r="D36" s="73" t="s">
        <v>106</v>
      </c>
      <c r="E36" s="12">
        <v>44665</v>
      </c>
      <c r="F36" s="71" t="s">
        <v>107</v>
      </c>
      <c r="G36" s="12">
        <v>44669</v>
      </c>
      <c r="H36" s="72" t="s">
        <v>108</v>
      </c>
      <c r="I36" s="15">
        <v>62</v>
      </c>
      <c r="J36" s="15">
        <v>42</v>
      </c>
      <c r="K36" s="15">
        <v>52</v>
      </c>
      <c r="L36" s="15">
        <v>3</v>
      </c>
      <c r="M36" s="76">
        <v>33.851999999999997</v>
      </c>
      <c r="N36" s="92">
        <v>34</v>
      </c>
      <c r="O36" s="59">
        <v>2530</v>
      </c>
      <c r="P36" s="60">
        <f>Table22457891011234567891011[[#This Row],[PEMBULATAN]]*O36</f>
        <v>86020</v>
      </c>
      <c r="Q36" s="124"/>
    </row>
    <row r="37" spans="1:17" ht="26.25" customHeight="1" x14ac:dyDescent="0.2">
      <c r="A37" s="13"/>
      <c r="B37" s="70"/>
      <c r="C37" s="68" t="s">
        <v>353</v>
      </c>
      <c r="D37" s="73" t="s">
        <v>106</v>
      </c>
      <c r="E37" s="12">
        <v>44665</v>
      </c>
      <c r="F37" s="71" t="s">
        <v>107</v>
      </c>
      <c r="G37" s="12">
        <v>44669</v>
      </c>
      <c r="H37" s="72" t="s">
        <v>108</v>
      </c>
      <c r="I37" s="15">
        <v>35</v>
      </c>
      <c r="J37" s="15">
        <v>34</v>
      </c>
      <c r="K37" s="15">
        <v>25</v>
      </c>
      <c r="L37" s="15">
        <v>8</v>
      </c>
      <c r="M37" s="76">
        <v>7.4375</v>
      </c>
      <c r="N37" s="92">
        <v>8</v>
      </c>
      <c r="O37" s="59">
        <v>2530</v>
      </c>
      <c r="P37" s="60">
        <f>Table22457891011234567891011[[#This Row],[PEMBULATAN]]*O37</f>
        <v>20240</v>
      </c>
      <c r="Q37" s="124"/>
    </row>
    <row r="38" spans="1:17" ht="26.25" customHeight="1" x14ac:dyDescent="0.2">
      <c r="A38" s="13"/>
      <c r="B38" s="70"/>
      <c r="C38" s="68" t="s">
        <v>354</v>
      </c>
      <c r="D38" s="73" t="s">
        <v>106</v>
      </c>
      <c r="E38" s="12">
        <v>44665</v>
      </c>
      <c r="F38" s="71" t="s">
        <v>107</v>
      </c>
      <c r="G38" s="12">
        <v>44669</v>
      </c>
      <c r="H38" s="72" t="s">
        <v>108</v>
      </c>
      <c r="I38" s="15">
        <v>21</v>
      </c>
      <c r="J38" s="15">
        <v>10</v>
      </c>
      <c r="K38" s="15">
        <v>8</v>
      </c>
      <c r="L38" s="15">
        <v>1</v>
      </c>
      <c r="M38" s="76">
        <v>0.42</v>
      </c>
      <c r="N38" s="92">
        <v>1</v>
      </c>
      <c r="O38" s="59">
        <v>2530</v>
      </c>
      <c r="P38" s="60">
        <f>Table22457891011234567891011[[#This Row],[PEMBULATAN]]*O38</f>
        <v>2530</v>
      </c>
      <c r="Q38" s="124"/>
    </row>
    <row r="39" spans="1:17" ht="26.25" customHeight="1" x14ac:dyDescent="0.2">
      <c r="A39" s="13"/>
      <c r="B39" s="70"/>
      <c r="C39" s="68" t="s">
        <v>355</v>
      </c>
      <c r="D39" s="73" t="s">
        <v>106</v>
      </c>
      <c r="E39" s="12">
        <v>44665</v>
      </c>
      <c r="F39" s="71" t="s">
        <v>107</v>
      </c>
      <c r="G39" s="12">
        <v>44669</v>
      </c>
      <c r="H39" s="72" t="s">
        <v>108</v>
      </c>
      <c r="I39" s="15">
        <v>34</v>
      </c>
      <c r="J39" s="15">
        <v>24</v>
      </c>
      <c r="K39" s="15">
        <v>11</v>
      </c>
      <c r="L39" s="15">
        <v>1</v>
      </c>
      <c r="M39" s="76">
        <v>2.2440000000000002</v>
      </c>
      <c r="N39" s="92">
        <v>2.2440000000000002</v>
      </c>
      <c r="O39" s="59">
        <v>2530</v>
      </c>
      <c r="P39" s="60">
        <f>Table22457891011234567891011[[#This Row],[PEMBULATAN]]*O39</f>
        <v>5677.3200000000006</v>
      </c>
      <c r="Q39" s="124"/>
    </row>
    <row r="40" spans="1:17" ht="26.25" customHeight="1" x14ac:dyDescent="0.2">
      <c r="A40" s="13"/>
      <c r="B40" s="70"/>
      <c r="C40" s="68" t="s">
        <v>356</v>
      </c>
      <c r="D40" s="73" t="s">
        <v>106</v>
      </c>
      <c r="E40" s="12">
        <v>44665</v>
      </c>
      <c r="F40" s="71" t="s">
        <v>107</v>
      </c>
      <c r="G40" s="12">
        <v>44669</v>
      </c>
      <c r="H40" s="72" t="s">
        <v>108</v>
      </c>
      <c r="I40" s="15">
        <v>25</v>
      </c>
      <c r="J40" s="15">
        <v>15</v>
      </c>
      <c r="K40" s="15">
        <v>6</v>
      </c>
      <c r="L40" s="15">
        <v>1</v>
      </c>
      <c r="M40" s="76">
        <v>0.5625</v>
      </c>
      <c r="N40" s="92">
        <v>1</v>
      </c>
      <c r="O40" s="59">
        <v>2530</v>
      </c>
      <c r="P40" s="60">
        <f>Table22457891011234567891011[[#This Row],[PEMBULATAN]]*O40</f>
        <v>2530</v>
      </c>
      <c r="Q40" s="124"/>
    </row>
    <row r="41" spans="1:17" ht="26.25" customHeight="1" x14ac:dyDescent="0.2">
      <c r="A41" s="13"/>
      <c r="B41" s="70"/>
      <c r="C41" s="68" t="s">
        <v>357</v>
      </c>
      <c r="D41" s="73" t="s">
        <v>106</v>
      </c>
      <c r="E41" s="12">
        <v>44665</v>
      </c>
      <c r="F41" s="71" t="s">
        <v>107</v>
      </c>
      <c r="G41" s="12">
        <v>44669</v>
      </c>
      <c r="H41" s="72" t="s">
        <v>108</v>
      </c>
      <c r="I41" s="15">
        <v>67</v>
      </c>
      <c r="J41" s="15">
        <v>31</v>
      </c>
      <c r="K41" s="15">
        <v>12</v>
      </c>
      <c r="L41" s="15">
        <v>5</v>
      </c>
      <c r="M41" s="76">
        <v>6.2309999999999999</v>
      </c>
      <c r="N41" s="92">
        <v>6.2309999999999999</v>
      </c>
      <c r="O41" s="59">
        <v>2530</v>
      </c>
      <c r="P41" s="60">
        <f>Table22457891011234567891011[[#This Row],[PEMBULATAN]]*O41</f>
        <v>15764.43</v>
      </c>
      <c r="Q41" s="124"/>
    </row>
    <row r="42" spans="1:17" ht="26.25" customHeight="1" x14ac:dyDescent="0.2">
      <c r="A42" s="13"/>
      <c r="B42" s="70"/>
      <c r="C42" s="68" t="s">
        <v>358</v>
      </c>
      <c r="D42" s="73" t="s">
        <v>106</v>
      </c>
      <c r="E42" s="12">
        <v>44665</v>
      </c>
      <c r="F42" s="71" t="s">
        <v>107</v>
      </c>
      <c r="G42" s="12">
        <v>44669</v>
      </c>
      <c r="H42" s="72" t="s">
        <v>108</v>
      </c>
      <c r="I42" s="15">
        <v>110</v>
      </c>
      <c r="J42" s="15">
        <v>33</v>
      </c>
      <c r="K42" s="15">
        <v>8</v>
      </c>
      <c r="L42" s="15">
        <v>5</v>
      </c>
      <c r="M42" s="76">
        <v>7.26</v>
      </c>
      <c r="N42" s="92">
        <v>7.26</v>
      </c>
      <c r="O42" s="59">
        <v>2530</v>
      </c>
      <c r="P42" s="60">
        <f>Table22457891011234567891011[[#This Row],[PEMBULATAN]]*O42</f>
        <v>18367.8</v>
      </c>
      <c r="Q42" s="124"/>
    </row>
    <row r="43" spans="1:17" ht="26.25" customHeight="1" x14ac:dyDescent="0.2">
      <c r="A43" s="78"/>
      <c r="B43" s="69" t="s">
        <v>359</v>
      </c>
      <c r="C43" s="68" t="s">
        <v>360</v>
      </c>
      <c r="D43" s="73" t="s">
        <v>106</v>
      </c>
      <c r="E43" s="12">
        <v>44665</v>
      </c>
      <c r="F43" s="71" t="s">
        <v>107</v>
      </c>
      <c r="G43" s="12">
        <v>44669</v>
      </c>
      <c r="H43" s="72" t="s">
        <v>108</v>
      </c>
      <c r="I43" s="15">
        <v>43</v>
      </c>
      <c r="J43" s="15">
        <v>32</v>
      </c>
      <c r="K43" s="15">
        <v>18</v>
      </c>
      <c r="L43" s="15">
        <v>8</v>
      </c>
      <c r="M43" s="76">
        <v>6.1920000000000002</v>
      </c>
      <c r="N43" s="92">
        <v>8</v>
      </c>
      <c r="O43" s="59">
        <v>2530</v>
      </c>
      <c r="P43" s="60">
        <f>Table22457891011234567891011[[#This Row],[PEMBULATAN]]*O43</f>
        <v>20240</v>
      </c>
      <c r="Q43" s="124"/>
    </row>
    <row r="44" spans="1:17" ht="26.25" customHeight="1" x14ac:dyDescent="0.2">
      <c r="A44" s="13"/>
      <c r="B44" s="70"/>
      <c r="C44" s="68" t="s">
        <v>361</v>
      </c>
      <c r="D44" s="73" t="s">
        <v>106</v>
      </c>
      <c r="E44" s="12">
        <v>44665</v>
      </c>
      <c r="F44" s="71" t="s">
        <v>107</v>
      </c>
      <c r="G44" s="12">
        <v>44669</v>
      </c>
      <c r="H44" s="72" t="s">
        <v>108</v>
      </c>
      <c r="I44" s="15">
        <v>42</v>
      </c>
      <c r="J44" s="15">
        <v>35</v>
      </c>
      <c r="K44" s="15">
        <v>12</v>
      </c>
      <c r="L44" s="15">
        <v>4</v>
      </c>
      <c r="M44" s="76">
        <v>4.41</v>
      </c>
      <c r="N44" s="92">
        <v>5</v>
      </c>
      <c r="O44" s="59">
        <v>2530</v>
      </c>
      <c r="P44" s="60">
        <f>Table22457891011234567891011[[#This Row],[PEMBULATAN]]*O44</f>
        <v>12650</v>
      </c>
      <c r="Q44" s="124"/>
    </row>
    <row r="45" spans="1:17" ht="26.25" customHeight="1" x14ac:dyDescent="0.2">
      <c r="A45" s="13"/>
      <c r="B45" s="70"/>
      <c r="C45" s="68" t="s">
        <v>362</v>
      </c>
      <c r="D45" s="73" t="s">
        <v>106</v>
      </c>
      <c r="E45" s="12">
        <v>44665</v>
      </c>
      <c r="F45" s="71" t="s">
        <v>107</v>
      </c>
      <c r="G45" s="12">
        <v>44669</v>
      </c>
      <c r="H45" s="72" t="s">
        <v>108</v>
      </c>
      <c r="I45" s="15">
        <v>64</v>
      </c>
      <c r="J45" s="15">
        <v>59</v>
      </c>
      <c r="K45" s="15">
        <v>50</v>
      </c>
      <c r="L45" s="15">
        <v>23</v>
      </c>
      <c r="M45" s="76">
        <v>47.2</v>
      </c>
      <c r="N45" s="92">
        <v>47.2</v>
      </c>
      <c r="O45" s="59">
        <v>2530</v>
      </c>
      <c r="P45" s="60">
        <f>Table22457891011234567891011[[#This Row],[PEMBULATAN]]*O45</f>
        <v>119416</v>
      </c>
      <c r="Q45" s="125"/>
    </row>
    <row r="46" spans="1:17" ht="22.5" customHeight="1" x14ac:dyDescent="0.2">
      <c r="A46" s="118" t="s">
        <v>30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20"/>
      <c r="M46" s="74">
        <f>SUBTOTAL(109,Table22457891011234567891011[KG VOLUME])</f>
        <v>572.86050000000012</v>
      </c>
      <c r="N46" s="63">
        <f>SUM(N3:N45)</f>
        <v>596.97700000000009</v>
      </c>
      <c r="O46" s="121">
        <f>SUM(P3:P45)</f>
        <v>1510351.8100000003</v>
      </c>
      <c r="P46" s="122"/>
    </row>
    <row r="47" spans="1:17" ht="18" customHeight="1" x14ac:dyDescent="0.2">
      <c r="A47" s="81"/>
      <c r="B47" s="53" t="s">
        <v>41</v>
      </c>
      <c r="C47" s="52"/>
      <c r="D47" s="54" t="s">
        <v>42</v>
      </c>
      <c r="E47" s="81"/>
      <c r="F47" s="81"/>
      <c r="G47" s="81"/>
      <c r="H47" s="81"/>
      <c r="I47" s="81"/>
      <c r="J47" s="81"/>
      <c r="K47" s="81"/>
      <c r="L47" s="81"/>
      <c r="M47" s="82"/>
      <c r="N47" s="83" t="s">
        <v>50</v>
      </c>
      <c r="O47" s="84"/>
      <c r="P47" s="84">
        <f>O46*10%</f>
        <v>151035.18100000004</v>
      </c>
    </row>
    <row r="48" spans="1:17" ht="18" customHeight="1" thickBot="1" x14ac:dyDescent="0.25">
      <c r="A48" s="81"/>
      <c r="B48" s="53"/>
      <c r="C48" s="52"/>
      <c r="D48" s="54"/>
      <c r="E48" s="81"/>
      <c r="F48" s="81"/>
      <c r="G48" s="81"/>
      <c r="H48" s="81"/>
      <c r="I48" s="81"/>
      <c r="J48" s="81"/>
      <c r="K48" s="81"/>
      <c r="L48" s="81"/>
      <c r="M48" s="82"/>
      <c r="N48" s="85" t="s">
        <v>51</v>
      </c>
      <c r="O48" s="86"/>
      <c r="P48" s="86">
        <f>O46-P47</f>
        <v>1359316.6290000002</v>
      </c>
    </row>
    <row r="49" spans="1:16" ht="18" customHeight="1" x14ac:dyDescent="0.2">
      <c r="A49" s="10"/>
      <c r="H49" s="58"/>
      <c r="N49" s="57" t="s">
        <v>56</v>
      </c>
      <c r="P49" s="64">
        <f>P48*1.1%</f>
        <v>14952.482919000004</v>
      </c>
    </row>
    <row r="50" spans="1:16" ht="18" customHeight="1" thickBot="1" x14ac:dyDescent="0.25">
      <c r="A50" s="10"/>
      <c r="H50" s="58"/>
      <c r="N50" s="57" t="s">
        <v>52</v>
      </c>
      <c r="P50" s="66">
        <f>P48*2%</f>
        <v>27186.332580000006</v>
      </c>
    </row>
    <row r="51" spans="1:16" ht="18" customHeight="1" x14ac:dyDescent="0.2">
      <c r="A51" s="10"/>
      <c r="H51" s="58"/>
      <c r="N51" s="61" t="s">
        <v>31</v>
      </c>
      <c r="O51" s="62"/>
      <c r="P51" s="65">
        <f>P48+P49-P50</f>
        <v>1347082.7793390003</v>
      </c>
    </row>
    <row r="53" spans="1:16" x14ac:dyDescent="0.2">
      <c r="A53" s="10"/>
      <c r="H53" s="58"/>
      <c r="P53" s="66"/>
    </row>
    <row r="54" spans="1:16" x14ac:dyDescent="0.2">
      <c r="A54" s="10"/>
      <c r="H54" s="58"/>
      <c r="O54" s="55"/>
      <c r="P54" s="66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8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8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8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8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8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8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58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8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8"/>
      <c r="N66" s="14"/>
      <c r="O66" s="14"/>
      <c r="P66" s="14"/>
    </row>
  </sheetData>
  <mergeCells count="3">
    <mergeCell ref="A46:L46"/>
    <mergeCell ref="O46:P46"/>
    <mergeCell ref="Q3:Q45"/>
  </mergeCells>
  <conditionalFormatting sqref="B3:B45">
    <cfRule type="duplicateValues" dxfId="42" priority="8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Q49"/>
  <sheetViews>
    <sheetView zoomScale="110" zoomScaleNormal="110" workbookViewId="0">
      <pane xSplit="3" ySplit="2" topLeftCell="D20" activePane="bottomRight" state="frozen"/>
      <selection pane="topRight" activeCell="B1" sqref="B1"/>
      <selection pane="bottomLeft" activeCell="A3" sqref="A3"/>
      <selection pane="bottomRight" activeCell="F28" sqref="F28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7109375" style="3" customWidth="1"/>
    <col min="7" max="7" width="7.5703125" style="3" customWidth="1"/>
    <col min="8" max="8" width="11.71093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405424</v>
      </c>
      <c r="B3" s="69" t="s">
        <v>363</v>
      </c>
      <c r="C3" s="8" t="s">
        <v>364</v>
      </c>
      <c r="D3" s="71" t="s">
        <v>106</v>
      </c>
      <c r="E3" s="12">
        <v>44665</v>
      </c>
      <c r="F3" s="71" t="s">
        <v>107</v>
      </c>
      <c r="G3" s="12">
        <v>44669</v>
      </c>
      <c r="H3" s="9" t="s">
        <v>108</v>
      </c>
      <c r="I3" s="1">
        <v>73</v>
      </c>
      <c r="J3" s="1">
        <v>30</v>
      </c>
      <c r="K3" s="1">
        <v>30</v>
      </c>
      <c r="L3" s="1">
        <v>4</v>
      </c>
      <c r="M3" s="75">
        <v>16.425000000000001</v>
      </c>
      <c r="N3" s="92">
        <v>17</v>
      </c>
      <c r="O3" s="59">
        <v>2530</v>
      </c>
      <c r="P3" s="60">
        <f>Table2245789101123456789101112[[#This Row],[PEMBULATAN]]*O3</f>
        <v>43010</v>
      </c>
      <c r="Q3" s="123">
        <v>26</v>
      </c>
    </row>
    <row r="4" spans="1:17" ht="26.25" customHeight="1" x14ac:dyDescent="0.2">
      <c r="A4" s="13"/>
      <c r="B4" s="70"/>
      <c r="C4" s="68" t="s">
        <v>365</v>
      </c>
      <c r="D4" s="73" t="s">
        <v>106</v>
      </c>
      <c r="E4" s="12">
        <v>44665</v>
      </c>
      <c r="F4" s="71" t="s">
        <v>107</v>
      </c>
      <c r="G4" s="12">
        <v>44669</v>
      </c>
      <c r="H4" s="72" t="s">
        <v>108</v>
      </c>
      <c r="I4" s="15">
        <v>41</v>
      </c>
      <c r="J4" s="15">
        <v>32</v>
      </c>
      <c r="K4" s="15">
        <v>13</v>
      </c>
      <c r="L4" s="15">
        <v>3</v>
      </c>
      <c r="M4" s="76">
        <v>4.2640000000000002</v>
      </c>
      <c r="N4" s="92">
        <v>4.2640000000000002</v>
      </c>
      <c r="O4" s="59">
        <v>2530</v>
      </c>
      <c r="P4" s="60">
        <f>Table2245789101123456789101112[[#This Row],[PEMBULATAN]]*O4</f>
        <v>10787.92</v>
      </c>
      <c r="Q4" s="124"/>
    </row>
    <row r="5" spans="1:17" ht="26.25" customHeight="1" x14ac:dyDescent="0.2">
      <c r="A5" s="13"/>
      <c r="B5" s="70"/>
      <c r="C5" s="68" t="s">
        <v>366</v>
      </c>
      <c r="D5" s="73" t="s">
        <v>106</v>
      </c>
      <c r="E5" s="12">
        <v>44665</v>
      </c>
      <c r="F5" s="71" t="s">
        <v>107</v>
      </c>
      <c r="G5" s="12">
        <v>44669</v>
      </c>
      <c r="H5" s="72" t="s">
        <v>108</v>
      </c>
      <c r="I5" s="15">
        <v>58</v>
      </c>
      <c r="J5" s="15">
        <v>43</v>
      </c>
      <c r="K5" s="15">
        <v>12</v>
      </c>
      <c r="L5" s="15">
        <v>4</v>
      </c>
      <c r="M5" s="76">
        <v>7.4820000000000002</v>
      </c>
      <c r="N5" s="92">
        <v>8</v>
      </c>
      <c r="O5" s="59">
        <v>2530</v>
      </c>
      <c r="P5" s="60">
        <f>Table2245789101123456789101112[[#This Row],[PEMBULATAN]]*O5</f>
        <v>20240</v>
      </c>
      <c r="Q5" s="124"/>
    </row>
    <row r="6" spans="1:17" ht="26.25" customHeight="1" x14ac:dyDescent="0.2">
      <c r="A6" s="13"/>
      <c r="B6" s="70"/>
      <c r="C6" s="68" t="s">
        <v>367</v>
      </c>
      <c r="D6" s="73" t="s">
        <v>106</v>
      </c>
      <c r="E6" s="12">
        <v>44665</v>
      </c>
      <c r="F6" s="71" t="s">
        <v>107</v>
      </c>
      <c r="G6" s="12">
        <v>44669</v>
      </c>
      <c r="H6" s="72" t="s">
        <v>108</v>
      </c>
      <c r="I6" s="15">
        <v>63</v>
      </c>
      <c r="J6" s="15">
        <v>41</v>
      </c>
      <c r="K6" s="15">
        <v>22</v>
      </c>
      <c r="L6" s="15">
        <v>4</v>
      </c>
      <c r="M6" s="76">
        <v>14.2065</v>
      </c>
      <c r="N6" s="92">
        <v>14.2065</v>
      </c>
      <c r="O6" s="59">
        <v>2530</v>
      </c>
      <c r="P6" s="60">
        <f>Table2245789101123456789101112[[#This Row],[PEMBULATAN]]*O6</f>
        <v>35942.445</v>
      </c>
      <c r="Q6" s="124"/>
    </row>
    <row r="7" spans="1:17" ht="26.25" customHeight="1" x14ac:dyDescent="0.2">
      <c r="A7" s="13"/>
      <c r="B7" s="70"/>
      <c r="C7" s="68" t="s">
        <v>368</v>
      </c>
      <c r="D7" s="73" t="s">
        <v>106</v>
      </c>
      <c r="E7" s="12">
        <v>44665</v>
      </c>
      <c r="F7" s="71" t="s">
        <v>107</v>
      </c>
      <c r="G7" s="12">
        <v>44669</v>
      </c>
      <c r="H7" s="72" t="s">
        <v>108</v>
      </c>
      <c r="I7" s="15">
        <v>32</v>
      </c>
      <c r="J7" s="15">
        <v>31</v>
      </c>
      <c r="K7" s="15">
        <v>22</v>
      </c>
      <c r="L7" s="15">
        <v>5</v>
      </c>
      <c r="M7" s="76">
        <v>5.4560000000000004</v>
      </c>
      <c r="N7" s="92">
        <v>6</v>
      </c>
      <c r="O7" s="59">
        <v>2530</v>
      </c>
      <c r="P7" s="60">
        <f>Table2245789101123456789101112[[#This Row],[PEMBULATAN]]*O7</f>
        <v>15180</v>
      </c>
      <c r="Q7" s="124"/>
    </row>
    <row r="8" spans="1:17" ht="26.25" customHeight="1" x14ac:dyDescent="0.2">
      <c r="A8" s="13"/>
      <c r="B8" s="70"/>
      <c r="C8" s="68" t="s">
        <v>369</v>
      </c>
      <c r="D8" s="73" t="s">
        <v>106</v>
      </c>
      <c r="E8" s="12">
        <v>44665</v>
      </c>
      <c r="F8" s="71" t="s">
        <v>107</v>
      </c>
      <c r="G8" s="12">
        <v>44669</v>
      </c>
      <c r="H8" s="72" t="s">
        <v>108</v>
      </c>
      <c r="I8" s="15">
        <v>80</v>
      </c>
      <c r="J8" s="15">
        <v>53</v>
      </c>
      <c r="K8" s="15">
        <v>32</v>
      </c>
      <c r="L8" s="15">
        <v>19</v>
      </c>
      <c r="M8" s="76">
        <v>33.92</v>
      </c>
      <c r="N8" s="92">
        <v>34</v>
      </c>
      <c r="O8" s="59">
        <v>2530</v>
      </c>
      <c r="P8" s="60">
        <f>Table2245789101123456789101112[[#This Row],[PEMBULATAN]]*O8</f>
        <v>86020</v>
      </c>
      <c r="Q8" s="124"/>
    </row>
    <row r="9" spans="1:17" ht="26.25" customHeight="1" x14ac:dyDescent="0.2">
      <c r="A9" s="13"/>
      <c r="B9" s="70"/>
      <c r="C9" s="68" t="s">
        <v>370</v>
      </c>
      <c r="D9" s="73" t="s">
        <v>106</v>
      </c>
      <c r="E9" s="12">
        <v>44665</v>
      </c>
      <c r="F9" s="71" t="s">
        <v>107</v>
      </c>
      <c r="G9" s="12">
        <v>44669</v>
      </c>
      <c r="H9" s="72" t="s">
        <v>108</v>
      </c>
      <c r="I9" s="15">
        <v>36</v>
      </c>
      <c r="J9" s="15">
        <v>22</v>
      </c>
      <c r="K9" s="15">
        <v>13</v>
      </c>
      <c r="L9" s="15">
        <v>1</v>
      </c>
      <c r="M9" s="76">
        <v>2.5739999999999998</v>
      </c>
      <c r="N9" s="92">
        <v>3</v>
      </c>
      <c r="O9" s="59">
        <v>2530</v>
      </c>
      <c r="P9" s="60">
        <f>Table2245789101123456789101112[[#This Row],[PEMBULATAN]]*O9</f>
        <v>7590</v>
      </c>
      <c r="Q9" s="124"/>
    </row>
    <row r="10" spans="1:17" ht="26.25" customHeight="1" x14ac:dyDescent="0.2">
      <c r="A10" s="13"/>
      <c r="B10" s="70"/>
      <c r="C10" s="68" t="s">
        <v>371</v>
      </c>
      <c r="D10" s="73" t="s">
        <v>106</v>
      </c>
      <c r="E10" s="12">
        <v>44665</v>
      </c>
      <c r="F10" s="71" t="s">
        <v>107</v>
      </c>
      <c r="G10" s="12">
        <v>44669</v>
      </c>
      <c r="H10" s="72" t="s">
        <v>108</v>
      </c>
      <c r="I10" s="15">
        <v>48</v>
      </c>
      <c r="J10" s="15">
        <v>40</v>
      </c>
      <c r="K10" s="15">
        <v>12</v>
      </c>
      <c r="L10" s="15">
        <v>3</v>
      </c>
      <c r="M10" s="76">
        <v>5.76</v>
      </c>
      <c r="N10" s="92">
        <v>6</v>
      </c>
      <c r="O10" s="59">
        <v>2530</v>
      </c>
      <c r="P10" s="60">
        <f>Table2245789101123456789101112[[#This Row],[PEMBULATAN]]*O10</f>
        <v>15180</v>
      </c>
      <c r="Q10" s="124"/>
    </row>
    <row r="11" spans="1:17" ht="26.25" customHeight="1" x14ac:dyDescent="0.2">
      <c r="A11" s="13"/>
      <c r="B11" s="70"/>
      <c r="C11" s="68" t="s">
        <v>372</v>
      </c>
      <c r="D11" s="73" t="s">
        <v>106</v>
      </c>
      <c r="E11" s="12">
        <v>44665</v>
      </c>
      <c r="F11" s="71" t="s">
        <v>107</v>
      </c>
      <c r="G11" s="12">
        <v>44669</v>
      </c>
      <c r="H11" s="72" t="s">
        <v>108</v>
      </c>
      <c r="I11" s="15">
        <v>25</v>
      </c>
      <c r="J11" s="15">
        <v>17</v>
      </c>
      <c r="K11" s="15">
        <v>8</v>
      </c>
      <c r="L11" s="15">
        <v>1</v>
      </c>
      <c r="M11" s="76">
        <v>0.85</v>
      </c>
      <c r="N11" s="92">
        <v>1</v>
      </c>
      <c r="O11" s="59">
        <v>2530</v>
      </c>
      <c r="P11" s="60">
        <f>Table2245789101123456789101112[[#This Row],[PEMBULATAN]]*O11</f>
        <v>2530</v>
      </c>
      <c r="Q11" s="124"/>
    </row>
    <row r="12" spans="1:17" ht="26.25" customHeight="1" x14ac:dyDescent="0.2">
      <c r="A12" s="13"/>
      <c r="B12" s="70"/>
      <c r="C12" s="68" t="s">
        <v>373</v>
      </c>
      <c r="D12" s="73" t="s">
        <v>106</v>
      </c>
      <c r="E12" s="12">
        <v>44665</v>
      </c>
      <c r="F12" s="71" t="s">
        <v>107</v>
      </c>
      <c r="G12" s="12">
        <v>44669</v>
      </c>
      <c r="H12" s="72" t="s">
        <v>108</v>
      </c>
      <c r="I12" s="15">
        <v>53</v>
      </c>
      <c r="J12" s="15">
        <v>20</v>
      </c>
      <c r="K12" s="15">
        <v>20</v>
      </c>
      <c r="L12" s="15">
        <v>2</v>
      </c>
      <c r="M12" s="76">
        <v>5.3</v>
      </c>
      <c r="N12" s="92">
        <v>6</v>
      </c>
      <c r="O12" s="59">
        <v>2530</v>
      </c>
      <c r="P12" s="60">
        <f>Table2245789101123456789101112[[#This Row],[PEMBULATAN]]*O12</f>
        <v>15180</v>
      </c>
      <c r="Q12" s="124"/>
    </row>
    <row r="13" spans="1:17" ht="26.25" customHeight="1" x14ac:dyDescent="0.2">
      <c r="A13" s="13"/>
      <c r="B13" s="70"/>
      <c r="C13" s="68" t="s">
        <v>374</v>
      </c>
      <c r="D13" s="73" t="s">
        <v>106</v>
      </c>
      <c r="E13" s="12">
        <v>44665</v>
      </c>
      <c r="F13" s="71" t="s">
        <v>107</v>
      </c>
      <c r="G13" s="12">
        <v>44669</v>
      </c>
      <c r="H13" s="72" t="s">
        <v>108</v>
      </c>
      <c r="I13" s="15">
        <v>64</v>
      </c>
      <c r="J13" s="15">
        <v>43</v>
      </c>
      <c r="K13" s="15">
        <v>22</v>
      </c>
      <c r="L13" s="15">
        <v>4</v>
      </c>
      <c r="M13" s="76">
        <v>15.135999999999999</v>
      </c>
      <c r="N13" s="92">
        <v>15.135999999999999</v>
      </c>
      <c r="O13" s="59">
        <v>2530</v>
      </c>
      <c r="P13" s="60">
        <f>Table2245789101123456789101112[[#This Row],[PEMBULATAN]]*O13</f>
        <v>38294.079999999994</v>
      </c>
      <c r="Q13" s="124"/>
    </row>
    <row r="14" spans="1:17" ht="26.25" customHeight="1" x14ac:dyDescent="0.2">
      <c r="A14" s="13"/>
      <c r="B14" s="70"/>
      <c r="C14" s="68" t="s">
        <v>375</v>
      </c>
      <c r="D14" s="73" t="s">
        <v>106</v>
      </c>
      <c r="E14" s="12">
        <v>44665</v>
      </c>
      <c r="F14" s="71" t="s">
        <v>107</v>
      </c>
      <c r="G14" s="12">
        <v>44669</v>
      </c>
      <c r="H14" s="72" t="s">
        <v>108</v>
      </c>
      <c r="I14" s="15">
        <v>80</v>
      </c>
      <c r="J14" s="15">
        <v>43</v>
      </c>
      <c r="K14" s="15">
        <v>11</v>
      </c>
      <c r="L14" s="15">
        <v>4</v>
      </c>
      <c r="M14" s="76">
        <v>9.4600000000000009</v>
      </c>
      <c r="N14" s="92">
        <v>10</v>
      </c>
      <c r="O14" s="59">
        <v>2530</v>
      </c>
      <c r="P14" s="60">
        <f>Table2245789101123456789101112[[#This Row],[PEMBULATAN]]*O14</f>
        <v>25300</v>
      </c>
      <c r="Q14" s="124"/>
    </row>
    <row r="15" spans="1:17" ht="26.25" customHeight="1" x14ac:dyDescent="0.2">
      <c r="A15" s="13"/>
      <c r="B15" s="70"/>
      <c r="C15" s="68" t="s">
        <v>376</v>
      </c>
      <c r="D15" s="73" t="s">
        <v>106</v>
      </c>
      <c r="E15" s="12">
        <v>44665</v>
      </c>
      <c r="F15" s="71" t="s">
        <v>107</v>
      </c>
      <c r="G15" s="12">
        <v>44669</v>
      </c>
      <c r="H15" s="72" t="s">
        <v>108</v>
      </c>
      <c r="I15" s="15">
        <v>37</v>
      </c>
      <c r="J15" s="15">
        <v>30</v>
      </c>
      <c r="K15" s="15">
        <v>8</v>
      </c>
      <c r="L15" s="15">
        <v>3</v>
      </c>
      <c r="M15" s="76">
        <v>2.2200000000000002</v>
      </c>
      <c r="N15" s="92">
        <v>3</v>
      </c>
      <c r="O15" s="59">
        <v>2530</v>
      </c>
      <c r="P15" s="60">
        <f>Table2245789101123456789101112[[#This Row],[PEMBULATAN]]*O15</f>
        <v>7590</v>
      </c>
      <c r="Q15" s="124"/>
    </row>
    <row r="16" spans="1:17" ht="26.25" customHeight="1" x14ac:dyDescent="0.2">
      <c r="A16" s="13"/>
      <c r="B16" s="70"/>
      <c r="C16" s="68" t="s">
        <v>377</v>
      </c>
      <c r="D16" s="73" t="s">
        <v>106</v>
      </c>
      <c r="E16" s="12">
        <v>44665</v>
      </c>
      <c r="F16" s="71" t="s">
        <v>107</v>
      </c>
      <c r="G16" s="12">
        <v>44669</v>
      </c>
      <c r="H16" s="72" t="s">
        <v>108</v>
      </c>
      <c r="I16" s="15">
        <v>60</v>
      </c>
      <c r="J16" s="15">
        <v>53</v>
      </c>
      <c r="K16" s="15">
        <v>32</v>
      </c>
      <c r="L16" s="15">
        <v>14</v>
      </c>
      <c r="M16" s="76">
        <v>25.44</v>
      </c>
      <c r="N16" s="92">
        <v>26</v>
      </c>
      <c r="O16" s="59">
        <v>2530</v>
      </c>
      <c r="P16" s="60">
        <f>Table2245789101123456789101112[[#This Row],[PEMBULATAN]]*O16</f>
        <v>65780</v>
      </c>
      <c r="Q16" s="124"/>
    </row>
    <row r="17" spans="1:17" ht="26.25" customHeight="1" x14ac:dyDescent="0.2">
      <c r="A17" s="13"/>
      <c r="B17" s="70"/>
      <c r="C17" s="68" t="s">
        <v>378</v>
      </c>
      <c r="D17" s="73" t="s">
        <v>106</v>
      </c>
      <c r="E17" s="12">
        <v>44665</v>
      </c>
      <c r="F17" s="71" t="s">
        <v>107</v>
      </c>
      <c r="G17" s="12">
        <v>44669</v>
      </c>
      <c r="H17" s="72" t="s">
        <v>108</v>
      </c>
      <c r="I17" s="15">
        <v>76</v>
      </c>
      <c r="J17" s="15">
        <v>62</v>
      </c>
      <c r="K17" s="15">
        <v>18</v>
      </c>
      <c r="L17" s="15">
        <v>16</v>
      </c>
      <c r="M17" s="76">
        <v>21.204000000000001</v>
      </c>
      <c r="N17" s="92">
        <v>21.204000000000001</v>
      </c>
      <c r="O17" s="59">
        <v>2530</v>
      </c>
      <c r="P17" s="60">
        <f>Table2245789101123456789101112[[#This Row],[PEMBULATAN]]*O17</f>
        <v>53646.12</v>
      </c>
      <c r="Q17" s="124"/>
    </row>
    <row r="18" spans="1:17" ht="26.25" customHeight="1" x14ac:dyDescent="0.2">
      <c r="A18" s="13"/>
      <c r="B18" s="70"/>
      <c r="C18" s="68" t="s">
        <v>379</v>
      </c>
      <c r="D18" s="73" t="s">
        <v>106</v>
      </c>
      <c r="E18" s="12">
        <v>44665</v>
      </c>
      <c r="F18" s="71" t="s">
        <v>107</v>
      </c>
      <c r="G18" s="12">
        <v>44669</v>
      </c>
      <c r="H18" s="72" t="s">
        <v>108</v>
      </c>
      <c r="I18" s="15">
        <v>72</v>
      </c>
      <c r="J18" s="15">
        <v>53</v>
      </c>
      <c r="K18" s="15">
        <v>23</v>
      </c>
      <c r="L18" s="15">
        <v>11</v>
      </c>
      <c r="M18" s="76">
        <v>21.942</v>
      </c>
      <c r="N18" s="92">
        <v>22</v>
      </c>
      <c r="O18" s="59">
        <v>2530</v>
      </c>
      <c r="P18" s="60">
        <f>Table2245789101123456789101112[[#This Row],[PEMBULATAN]]*O18</f>
        <v>55660</v>
      </c>
      <c r="Q18" s="124"/>
    </row>
    <row r="19" spans="1:17" ht="26.25" customHeight="1" x14ac:dyDescent="0.2">
      <c r="A19" s="13"/>
      <c r="B19" s="70"/>
      <c r="C19" s="68" t="s">
        <v>380</v>
      </c>
      <c r="D19" s="73" t="s">
        <v>106</v>
      </c>
      <c r="E19" s="12">
        <v>44665</v>
      </c>
      <c r="F19" s="71" t="s">
        <v>107</v>
      </c>
      <c r="G19" s="12">
        <v>44669</v>
      </c>
      <c r="H19" s="72" t="s">
        <v>108</v>
      </c>
      <c r="I19" s="15">
        <v>65</v>
      </c>
      <c r="J19" s="15">
        <v>37</v>
      </c>
      <c r="K19" s="15">
        <v>18</v>
      </c>
      <c r="L19" s="15">
        <v>5</v>
      </c>
      <c r="M19" s="76">
        <v>10.8225</v>
      </c>
      <c r="N19" s="92">
        <v>11</v>
      </c>
      <c r="O19" s="59">
        <v>2530</v>
      </c>
      <c r="P19" s="60">
        <f>Table2245789101123456789101112[[#This Row],[PEMBULATAN]]*O19</f>
        <v>27830</v>
      </c>
      <c r="Q19" s="124"/>
    </row>
    <row r="20" spans="1:17" ht="26.25" customHeight="1" x14ac:dyDescent="0.2">
      <c r="A20" s="13"/>
      <c r="B20" s="70"/>
      <c r="C20" s="68" t="s">
        <v>381</v>
      </c>
      <c r="D20" s="73" t="s">
        <v>106</v>
      </c>
      <c r="E20" s="12">
        <v>44665</v>
      </c>
      <c r="F20" s="71" t="s">
        <v>107</v>
      </c>
      <c r="G20" s="12">
        <v>44669</v>
      </c>
      <c r="H20" s="72" t="s">
        <v>108</v>
      </c>
      <c r="I20" s="15">
        <v>34</v>
      </c>
      <c r="J20" s="15">
        <v>25</v>
      </c>
      <c r="K20" s="15">
        <v>11</v>
      </c>
      <c r="L20" s="15">
        <v>1</v>
      </c>
      <c r="M20" s="76">
        <v>2.3374999999999999</v>
      </c>
      <c r="N20" s="92">
        <v>3</v>
      </c>
      <c r="O20" s="59">
        <v>2530</v>
      </c>
      <c r="P20" s="60">
        <f>Table2245789101123456789101112[[#This Row],[PEMBULATAN]]*O20</f>
        <v>7590</v>
      </c>
      <c r="Q20" s="124"/>
    </row>
    <row r="21" spans="1:17" ht="26.25" customHeight="1" x14ac:dyDescent="0.2">
      <c r="A21" s="13"/>
      <c r="B21" s="70"/>
      <c r="C21" s="68" t="s">
        <v>382</v>
      </c>
      <c r="D21" s="73" t="s">
        <v>106</v>
      </c>
      <c r="E21" s="12">
        <v>44665</v>
      </c>
      <c r="F21" s="71" t="s">
        <v>107</v>
      </c>
      <c r="G21" s="12">
        <v>44669</v>
      </c>
      <c r="H21" s="72" t="s">
        <v>108</v>
      </c>
      <c r="I21" s="15">
        <v>63</v>
      </c>
      <c r="J21" s="15">
        <v>42</v>
      </c>
      <c r="K21" s="15">
        <v>12</v>
      </c>
      <c r="L21" s="15">
        <v>9</v>
      </c>
      <c r="M21" s="76">
        <v>7.9379999999999997</v>
      </c>
      <c r="N21" s="92">
        <v>9</v>
      </c>
      <c r="O21" s="59">
        <v>2530</v>
      </c>
      <c r="P21" s="60">
        <f>Table2245789101123456789101112[[#This Row],[PEMBULATAN]]*O21</f>
        <v>22770</v>
      </c>
      <c r="Q21" s="124"/>
    </row>
    <row r="22" spans="1:17" ht="26.25" customHeight="1" x14ac:dyDescent="0.2">
      <c r="A22" s="13"/>
      <c r="B22" s="70"/>
      <c r="C22" s="68" t="s">
        <v>383</v>
      </c>
      <c r="D22" s="73" t="s">
        <v>106</v>
      </c>
      <c r="E22" s="12">
        <v>44665</v>
      </c>
      <c r="F22" s="71" t="s">
        <v>107</v>
      </c>
      <c r="G22" s="12">
        <v>44669</v>
      </c>
      <c r="H22" s="72" t="s">
        <v>108</v>
      </c>
      <c r="I22" s="15">
        <v>53</v>
      </c>
      <c r="J22" s="15">
        <v>42</v>
      </c>
      <c r="K22" s="15">
        <v>42</v>
      </c>
      <c r="L22" s="15">
        <v>15</v>
      </c>
      <c r="M22" s="76">
        <v>23.373000000000001</v>
      </c>
      <c r="N22" s="92">
        <v>24</v>
      </c>
      <c r="O22" s="59">
        <v>2530</v>
      </c>
      <c r="P22" s="60">
        <f>Table2245789101123456789101112[[#This Row],[PEMBULATAN]]*O22</f>
        <v>60720</v>
      </c>
      <c r="Q22" s="124"/>
    </row>
    <row r="23" spans="1:17" ht="26.25" customHeight="1" x14ac:dyDescent="0.2">
      <c r="A23" s="13"/>
      <c r="B23" s="70"/>
      <c r="C23" s="68" t="s">
        <v>384</v>
      </c>
      <c r="D23" s="73" t="s">
        <v>106</v>
      </c>
      <c r="E23" s="12">
        <v>44665</v>
      </c>
      <c r="F23" s="71" t="s">
        <v>107</v>
      </c>
      <c r="G23" s="12">
        <v>44669</v>
      </c>
      <c r="H23" s="72" t="s">
        <v>108</v>
      </c>
      <c r="I23" s="15">
        <v>73</v>
      </c>
      <c r="J23" s="15">
        <v>32</v>
      </c>
      <c r="K23" s="15">
        <v>12</v>
      </c>
      <c r="L23" s="15">
        <v>1</v>
      </c>
      <c r="M23" s="76">
        <v>7.008</v>
      </c>
      <c r="N23" s="92">
        <v>7.008</v>
      </c>
      <c r="O23" s="59">
        <v>2530</v>
      </c>
      <c r="P23" s="60">
        <f>Table2245789101123456789101112[[#This Row],[PEMBULATAN]]*O23</f>
        <v>17730.240000000002</v>
      </c>
      <c r="Q23" s="124"/>
    </row>
    <row r="24" spans="1:17" ht="26.25" customHeight="1" x14ac:dyDescent="0.2">
      <c r="A24" s="13"/>
      <c r="B24" s="70"/>
      <c r="C24" s="68" t="s">
        <v>385</v>
      </c>
      <c r="D24" s="73" t="s">
        <v>106</v>
      </c>
      <c r="E24" s="12">
        <v>44665</v>
      </c>
      <c r="F24" s="71" t="s">
        <v>107</v>
      </c>
      <c r="G24" s="12">
        <v>44669</v>
      </c>
      <c r="H24" s="72" t="s">
        <v>108</v>
      </c>
      <c r="I24" s="15">
        <v>70</v>
      </c>
      <c r="J24" s="15">
        <v>21</v>
      </c>
      <c r="K24" s="15">
        <v>16</v>
      </c>
      <c r="L24" s="15">
        <v>4</v>
      </c>
      <c r="M24" s="76">
        <v>5.88</v>
      </c>
      <c r="N24" s="92">
        <v>6</v>
      </c>
      <c r="O24" s="59">
        <v>2530</v>
      </c>
      <c r="P24" s="60">
        <f>Table2245789101123456789101112[[#This Row],[PEMBULATAN]]*O24</f>
        <v>15180</v>
      </c>
      <c r="Q24" s="124"/>
    </row>
    <row r="25" spans="1:17" ht="26.25" customHeight="1" x14ac:dyDescent="0.2">
      <c r="A25" s="13"/>
      <c r="B25" s="70"/>
      <c r="C25" s="68" t="s">
        <v>386</v>
      </c>
      <c r="D25" s="73" t="s">
        <v>106</v>
      </c>
      <c r="E25" s="12">
        <v>44665</v>
      </c>
      <c r="F25" s="71" t="s">
        <v>107</v>
      </c>
      <c r="G25" s="12">
        <v>44669</v>
      </c>
      <c r="H25" s="72" t="s">
        <v>108</v>
      </c>
      <c r="I25" s="15">
        <v>60</v>
      </c>
      <c r="J25" s="15">
        <v>32</v>
      </c>
      <c r="K25" s="15">
        <v>36</v>
      </c>
      <c r="L25" s="15">
        <v>3</v>
      </c>
      <c r="M25" s="76">
        <v>17.28</v>
      </c>
      <c r="N25" s="92">
        <v>17.28</v>
      </c>
      <c r="O25" s="59">
        <v>2530</v>
      </c>
      <c r="P25" s="60">
        <f>Table2245789101123456789101112[[#This Row],[PEMBULATAN]]*O25</f>
        <v>43718.400000000001</v>
      </c>
      <c r="Q25" s="124"/>
    </row>
    <row r="26" spans="1:17" ht="26.25" customHeight="1" x14ac:dyDescent="0.2">
      <c r="A26" s="13"/>
      <c r="B26" s="70"/>
      <c r="C26" s="68" t="s">
        <v>387</v>
      </c>
      <c r="D26" s="73" t="s">
        <v>106</v>
      </c>
      <c r="E26" s="12">
        <v>44665</v>
      </c>
      <c r="F26" s="71" t="s">
        <v>107</v>
      </c>
      <c r="G26" s="12">
        <v>44669</v>
      </c>
      <c r="H26" s="72" t="s">
        <v>108</v>
      </c>
      <c r="I26" s="15">
        <v>53</v>
      </c>
      <c r="J26" s="15">
        <v>25</v>
      </c>
      <c r="K26" s="15">
        <v>25</v>
      </c>
      <c r="L26" s="15">
        <v>1</v>
      </c>
      <c r="M26" s="76">
        <v>8.28125</v>
      </c>
      <c r="N26" s="92">
        <v>8.28125</v>
      </c>
      <c r="O26" s="59">
        <v>2530</v>
      </c>
      <c r="P26" s="60">
        <f>Table2245789101123456789101112[[#This Row],[PEMBULATAN]]*O26</f>
        <v>20951.5625</v>
      </c>
      <c r="Q26" s="124"/>
    </row>
    <row r="27" spans="1:17" ht="26.25" customHeight="1" x14ac:dyDescent="0.2">
      <c r="A27" s="78"/>
      <c r="B27" s="69" t="s">
        <v>388</v>
      </c>
      <c r="C27" s="68" t="s">
        <v>389</v>
      </c>
      <c r="D27" s="73" t="s">
        <v>106</v>
      </c>
      <c r="E27" s="12">
        <v>44665</v>
      </c>
      <c r="F27" s="71" t="s">
        <v>107</v>
      </c>
      <c r="G27" s="12">
        <v>44669</v>
      </c>
      <c r="H27" s="72" t="s">
        <v>108</v>
      </c>
      <c r="I27" s="15">
        <v>120</v>
      </c>
      <c r="J27" s="15">
        <v>86</v>
      </c>
      <c r="K27" s="15">
        <v>18</v>
      </c>
      <c r="L27" s="15">
        <v>20</v>
      </c>
      <c r="M27" s="76">
        <v>46.44</v>
      </c>
      <c r="N27" s="92">
        <v>47</v>
      </c>
      <c r="O27" s="59">
        <v>2530</v>
      </c>
      <c r="P27" s="60">
        <f>Table2245789101123456789101112[[#This Row],[PEMBULATAN]]*O27</f>
        <v>118910</v>
      </c>
      <c r="Q27" s="124"/>
    </row>
    <row r="28" spans="1:17" ht="26.25" customHeight="1" x14ac:dyDescent="0.2">
      <c r="A28" s="13"/>
      <c r="B28" s="70"/>
      <c r="C28" s="68" t="s">
        <v>390</v>
      </c>
      <c r="D28" s="73" t="s">
        <v>106</v>
      </c>
      <c r="E28" s="12">
        <v>44665</v>
      </c>
      <c r="F28" s="71" t="s">
        <v>107</v>
      </c>
      <c r="G28" s="12">
        <v>44669</v>
      </c>
      <c r="H28" s="72" t="s">
        <v>108</v>
      </c>
      <c r="I28" s="15">
        <v>40</v>
      </c>
      <c r="J28" s="15">
        <v>26</v>
      </c>
      <c r="K28" s="15">
        <v>14</v>
      </c>
      <c r="L28" s="15">
        <v>6</v>
      </c>
      <c r="M28" s="76">
        <v>3.64</v>
      </c>
      <c r="N28" s="92">
        <v>6</v>
      </c>
      <c r="O28" s="59">
        <v>2530</v>
      </c>
      <c r="P28" s="60">
        <f>Table2245789101123456789101112[[#This Row],[PEMBULATAN]]*O28</f>
        <v>15180</v>
      </c>
      <c r="Q28" s="125"/>
    </row>
    <row r="29" spans="1:17" ht="22.5" customHeight="1" x14ac:dyDescent="0.2">
      <c r="A29" s="118" t="s">
        <v>30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20"/>
      <c r="M29" s="74">
        <f>SUBTOTAL(109,Table2245789101123456789101112[KG VOLUME])</f>
        <v>324.63974999999999</v>
      </c>
      <c r="N29" s="63">
        <f>SUM(N3:N28)</f>
        <v>335.37974999999994</v>
      </c>
      <c r="O29" s="121">
        <f>SUM(P3:P28)</f>
        <v>848510.76749999996</v>
      </c>
      <c r="P29" s="122"/>
    </row>
    <row r="30" spans="1:17" ht="18" customHeight="1" x14ac:dyDescent="0.2">
      <c r="A30" s="81"/>
      <c r="B30" s="53" t="s">
        <v>41</v>
      </c>
      <c r="C30" s="52"/>
      <c r="D30" s="54" t="s">
        <v>42</v>
      </c>
      <c r="E30" s="81"/>
      <c r="F30" s="81"/>
      <c r="G30" s="81"/>
      <c r="H30" s="81"/>
      <c r="I30" s="81"/>
      <c r="J30" s="81"/>
      <c r="K30" s="81"/>
      <c r="L30" s="81"/>
      <c r="M30" s="82"/>
      <c r="N30" s="83" t="s">
        <v>50</v>
      </c>
      <c r="O30" s="84"/>
      <c r="P30" s="84">
        <f>O29*10%</f>
        <v>84851.076750000007</v>
      </c>
    </row>
    <row r="31" spans="1:17" ht="18" customHeight="1" thickBot="1" x14ac:dyDescent="0.25">
      <c r="A31" s="81"/>
      <c r="B31" s="53"/>
      <c r="C31" s="52"/>
      <c r="D31" s="54"/>
      <c r="E31" s="81"/>
      <c r="F31" s="81"/>
      <c r="G31" s="81"/>
      <c r="H31" s="81"/>
      <c r="I31" s="81"/>
      <c r="J31" s="81"/>
      <c r="K31" s="81"/>
      <c r="L31" s="81"/>
      <c r="M31" s="82"/>
      <c r="N31" s="85" t="s">
        <v>51</v>
      </c>
      <c r="O31" s="86"/>
      <c r="P31" s="86">
        <f>O29-P30</f>
        <v>763659.69074999995</v>
      </c>
    </row>
    <row r="32" spans="1:17" ht="18" customHeight="1" x14ac:dyDescent="0.2">
      <c r="A32" s="10"/>
      <c r="H32" s="58"/>
      <c r="N32" s="57" t="s">
        <v>56</v>
      </c>
      <c r="P32" s="64">
        <f>P31*1.1%</f>
        <v>8400.25659825</v>
      </c>
    </row>
    <row r="33" spans="1:16" ht="18" customHeight="1" thickBot="1" x14ac:dyDescent="0.25">
      <c r="A33" s="10"/>
      <c r="H33" s="58"/>
      <c r="N33" s="57" t="s">
        <v>52</v>
      </c>
      <c r="P33" s="66">
        <f>P31*2%</f>
        <v>15273.193814999999</v>
      </c>
    </row>
    <row r="34" spans="1:16" ht="18" customHeight="1" x14ac:dyDescent="0.2">
      <c r="A34" s="10"/>
      <c r="H34" s="58"/>
      <c r="N34" s="61" t="s">
        <v>31</v>
      </c>
      <c r="O34" s="62"/>
      <c r="P34" s="65">
        <f>P31+P32-P33</f>
        <v>756786.75353324995</v>
      </c>
    </row>
    <row r="36" spans="1:16" x14ac:dyDescent="0.2">
      <c r="A36" s="10"/>
      <c r="H36" s="58"/>
      <c r="P36" s="66"/>
    </row>
    <row r="37" spans="1:16" x14ac:dyDescent="0.2">
      <c r="A37" s="10"/>
      <c r="H37" s="58"/>
      <c r="O37" s="55"/>
      <c r="P37" s="66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</sheetData>
  <mergeCells count="3">
    <mergeCell ref="A29:L29"/>
    <mergeCell ref="O29:P29"/>
    <mergeCell ref="Q3:Q28"/>
  </mergeCells>
  <conditionalFormatting sqref="B3:B28">
    <cfRule type="duplicateValues" dxfId="41" priority="8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48</vt:i4>
      </vt:variant>
    </vt:vector>
  </HeadingPairs>
  <TitlesOfParts>
    <vt:vector size="96" baseType="lpstr">
      <vt:lpstr>Sicepat_Batam April 2022</vt:lpstr>
      <vt:lpstr>405509</vt:lpstr>
      <vt:lpstr>405420</vt:lpstr>
      <vt:lpstr>405511</vt:lpstr>
      <vt:lpstr>405422</vt:lpstr>
      <vt:lpstr>404987</vt:lpstr>
      <vt:lpstr>404784</vt:lpstr>
      <vt:lpstr>405513</vt:lpstr>
      <vt:lpstr>405424</vt:lpstr>
      <vt:lpstr>405515</vt:lpstr>
      <vt:lpstr>405426</vt:lpstr>
      <vt:lpstr>405060</vt:lpstr>
      <vt:lpstr>404789</vt:lpstr>
      <vt:lpstr>405518</vt:lpstr>
      <vt:lpstr>405428</vt:lpstr>
      <vt:lpstr>405520</vt:lpstr>
      <vt:lpstr>405430</vt:lpstr>
      <vt:lpstr>405386</vt:lpstr>
      <vt:lpstr>405521</vt:lpstr>
      <vt:lpstr>405431</vt:lpstr>
      <vt:lpstr>405064</vt:lpstr>
      <vt:lpstr>405524</vt:lpstr>
      <vt:lpstr>405435</vt:lpstr>
      <vt:lpstr>405528</vt:lpstr>
      <vt:lpstr>405437</vt:lpstr>
      <vt:lpstr>404994</vt:lpstr>
      <vt:lpstr>404996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'29'!Print_Titles</vt:lpstr>
      <vt:lpstr>'30'!Print_Titles</vt:lpstr>
      <vt:lpstr>'31'!Print_Titles</vt:lpstr>
      <vt:lpstr>'32'!Print_Titles</vt:lpstr>
      <vt:lpstr>'33'!Print_Titles</vt:lpstr>
      <vt:lpstr>'34'!Print_Titles</vt:lpstr>
      <vt:lpstr>'35'!Print_Titles</vt:lpstr>
      <vt:lpstr>'36'!Print_Titles</vt:lpstr>
      <vt:lpstr>'37'!Print_Titles</vt:lpstr>
      <vt:lpstr>'38'!Print_Titles</vt:lpstr>
      <vt:lpstr>'39'!Print_Titles</vt:lpstr>
      <vt:lpstr>'40'!Print_Titles</vt:lpstr>
      <vt:lpstr>'404784'!Print_Titles</vt:lpstr>
      <vt:lpstr>'404789'!Print_Titles</vt:lpstr>
      <vt:lpstr>'404987'!Print_Titles</vt:lpstr>
      <vt:lpstr>'404994'!Print_Titles</vt:lpstr>
      <vt:lpstr>'404996'!Print_Titles</vt:lpstr>
      <vt:lpstr>'405060'!Print_Titles</vt:lpstr>
      <vt:lpstr>'405064'!Print_Titles</vt:lpstr>
      <vt:lpstr>'405386'!Print_Titles</vt:lpstr>
      <vt:lpstr>'405420'!Print_Titles</vt:lpstr>
      <vt:lpstr>'405422'!Print_Titles</vt:lpstr>
      <vt:lpstr>'405424'!Print_Titles</vt:lpstr>
      <vt:lpstr>'405426'!Print_Titles</vt:lpstr>
      <vt:lpstr>'405428'!Print_Titles</vt:lpstr>
      <vt:lpstr>'405430'!Print_Titles</vt:lpstr>
      <vt:lpstr>'405431'!Print_Titles</vt:lpstr>
      <vt:lpstr>'405435'!Print_Titles</vt:lpstr>
      <vt:lpstr>'405437'!Print_Titles</vt:lpstr>
      <vt:lpstr>'405509'!Print_Titles</vt:lpstr>
      <vt:lpstr>'405511'!Print_Titles</vt:lpstr>
      <vt:lpstr>'405513'!Print_Titles</vt:lpstr>
      <vt:lpstr>'405515'!Print_Titles</vt:lpstr>
      <vt:lpstr>'405518'!Print_Titles</vt:lpstr>
      <vt:lpstr>'405520'!Print_Titles</vt:lpstr>
      <vt:lpstr>'405521'!Print_Titles</vt:lpstr>
      <vt:lpstr>'405524'!Print_Titles</vt:lpstr>
      <vt:lpstr>'405528'!Print_Titles</vt:lpstr>
      <vt:lpstr>'41'!Print_Titles</vt:lpstr>
      <vt:lpstr>'42'!Print_Titles</vt:lpstr>
      <vt:lpstr>'43'!Print_Titles</vt:lpstr>
      <vt:lpstr>'44'!Print_Titles</vt:lpstr>
      <vt:lpstr>'45'!Print_Titles</vt:lpstr>
      <vt:lpstr>'46'!Print_Titles</vt:lpstr>
      <vt:lpstr>'47'!Print_Titles</vt:lpstr>
      <vt:lpstr>'48'!Print_Titles</vt:lpstr>
      <vt:lpstr>'49'!Print_Titles</vt:lpstr>
      <vt:lpstr>'Sicepat_Batam April 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THINKPAD</cp:lastModifiedBy>
  <cp:lastPrinted>2022-04-21T07:45:21Z</cp:lastPrinted>
  <dcterms:created xsi:type="dcterms:W3CDTF">2021-07-02T11:08:00Z</dcterms:created>
  <dcterms:modified xsi:type="dcterms:W3CDTF">2022-04-27T08:13:05Z</dcterms:modified>
</cp:coreProperties>
</file>