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CI-DEDE\Users\Public\PT. PERISAI CAKRAWALA INDONESIA\INVOICE\Performa\2022\sicepat\"/>
    </mc:Choice>
  </mc:AlternateContent>
  <bookViews>
    <workbookView xWindow="0" yWindow="0" windowWidth="20490" windowHeight="7320" tabRatio="842"/>
  </bookViews>
  <sheets>
    <sheet name="Sicepat_Ternate_Maret 22" sheetId="2" r:id="rId1"/>
    <sheet name="404964" sheetId="58" r:id="rId2"/>
  </sheets>
  <definedNames>
    <definedName name="_xlnm.Print_Titles" localSheetId="1">'404964'!$2:$2</definedName>
    <definedName name="_xlnm.Print_Titles" localSheetId="0">'Sicepat_Ternate_Maret 22'!$2:$17</definedName>
  </definedNames>
  <calcPr calcId="162913"/>
</workbook>
</file>

<file path=xl/calcChain.xml><?xml version="1.0" encoding="utf-8"?>
<calcChain xmlns="http://schemas.openxmlformats.org/spreadsheetml/2006/main">
  <c r="F18" i="2" l="1"/>
  <c r="G18" i="2"/>
  <c r="B18" i="2"/>
  <c r="C18" i="2"/>
  <c r="N8" i="58"/>
  <c r="M8" i="58" l="1"/>
  <c r="P7" i="58"/>
  <c r="P6" i="58"/>
  <c r="P5" i="58"/>
  <c r="P4" i="58"/>
  <c r="P3" i="58"/>
  <c r="O8" i="58" l="1"/>
  <c r="P9" i="58" l="1"/>
  <c r="P10" i="58" s="1"/>
  <c r="I24" i="2"/>
  <c r="I23" i="2"/>
  <c r="I25" i="2" s="1"/>
  <c r="P12" i="58" l="1"/>
  <c r="P11" i="58"/>
  <c r="P13" i="58"/>
  <c r="L19" i="2"/>
  <c r="I36" i="2" l="1"/>
  <c r="J18" i="2"/>
  <c r="J19" i="2" l="1"/>
  <c r="J21" i="2" l="1"/>
  <c r="J22" i="2" s="1"/>
  <c r="J23" i="2" l="1"/>
  <c r="J24" i="2"/>
  <c r="J25" i="2"/>
</calcChain>
</file>

<file path=xl/sharedStrings.xml><?xml version="1.0" encoding="utf-8"?>
<sst xmlns="http://schemas.openxmlformats.org/spreadsheetml/2006/main" count="91" uniqueCount="70">
  <si>
    <t>NOMOR</t>
  </si>
  <si>
    <t>TUJUAN</t>
  </si>
  <si>
    <t>KETERANGAN</t>
  </si>
  <si>
    <t>KAPAL</t>
  </si>
  <si>
    <t>Pick Up</t>
  </si>
  <si>
    <t>ETD Kapal</t>
  </si>
  <si>
    <t>PEMBULATAN</t>
  </si>
  <si>
    <t>Surat Muatan Darat</t>
  </si>
  <si>
    <t>PT. PERISAI CAKRAWALA INDONESIA</t>
  </si>
  <si>
    <t>Ruko Ifolia Blok HY47 No. 26</t>
  </si>
  <si>
    <t>Harapan Indah - Bekasi 17214</t>
  </si>
  <si>
    <t>Jawa Barat - Indonesia</t>
  </si>
  <si>
    <t>Telp/Fax : +6221 - 8944 5283</t>
  </si>
  <si>
    <t>Email : sales@pciexpress.id</t>
  </si>
  <si>
    <t>PERFORMA INVOICE</t>
  </si>
  <si>
    <t>To</t>
  </si>
  <si>
    <t>: PT. Sicepat Express Indonesia</t>
  </si>
  <si>
    <t>:</t>
  </si>
  <si>
    <t>Invoice Date</t>
  </si>
  <si>
    <t>Attn</t>
  </si>
  <si>
    <t>:  Finance Dept</t>
  </si>
  <si>
    <t>NO</t>
  </si>
  <si>
    <t>DATE</t>
  </si>
  <si>
    <t>AWB</t>
  </si>
  <si>
    <t>DESCRIPTION</t>
  </si>
  <si>
    <t>DESNATION</t>
  </si>
  <si>
    <t>COLLY</t>
  </si>
  <si>
    <t>KG</t>
  </si>
  <si>
    <t>UNIT PRICE</t>
  </si>
  <si>
    <t>AMOUNT</t>
  </si>
  <si>
    <t>SUB TOTAL</t>
  </si>
  <si>
    <t>Total</t>
  </si>
  <si>
    <t>Payment Instructions</t>
  </si>
  <si>
    <t>Pay Cheque or Transfer to :</t>
  </si>
  <si>
    <t>BANK CENTRAL ASIA (BCA)</t>
  </si>
  <si>
    <t>521-1322-455</t>
  </si>
  <si>
    <t>Bekasi,</t>
  </si>
  <si>
    <t>Dede Komalasari</t>
  </si>
  <si>
    <t>P</t>
  </si>
  <si>
    <t>L</t>
  </si>
  <si>
    <t>T</t>
  </si>
  <si>
    <t>Mengetahui,</t>
  </si>
  <si>
    <t>Menyatakan,</t>
  </si>
  <si>
    <t>AWB PCI</t>
  </si>
  <si>
    <t>ACT KG</t>
  </si>
  <si>
    <t>KG VOLUME</t>
  </si>
  <si>
    <t>RATE (Rp/KG)</t>
  </si>
  <si>
    <t>AMOUNT (Rp)</t>
  </si>
  <si>
    <t>Invoice Performa</t>
  </si>
  <si>
    <t>Periode</t>
  </si>
  <si>
    <t>Discount 10%</t>
  </si>
  <si>
    <t>Total Setelah Discount</t>
  </si>
  <si>
    <t>PPh 23  2%</t>
  </si>
  <si>
    <t>PPh 23 2%</t>
  </si>
  <si>
    <t>TOTAL</t>
  </si>
  <si>
    <t>DMD/2203/18/VDJH6014</t>
  </si>
  <si>
    <t>GSK220310HOM527</t>
  </si>
  <si>
    <t>GSK220226KMU762</t>
  </si>
  <si>
    <t>GSK220311SGD890</t>
  </si>
  <si>
    <t>GSK220318TOK846</t>
  </si>
  <si>
    <t>GSK220318QRT143</t>
  </si>
  <si>
    <t>DMP TTE (TERNATE)</t>
  </si>
  <si>
    <t>KM DOROLONDA</t>
  </si>
  <si>
    <t>04/02/2022 KIKI</t>
  </si>
  <si>
    <t xml:space="preserve"> 14 April 2022</t>
  </si>
  <si>
    <t xml:space="preserve"> TERNATE</t>
  </si>
  <si>
    <t xml:space="preserve"> MARET 2022</t>
  </si>
  <si>
    <t>PPN 1,1%</t>
  </si>
  <si>
    <t>PENGIRIMAN BARANG TUJUAN TERNATE</t>
  </si>
  <si>
    <r>
      <t xml:space="preserve">Say </t>
    </r>
    <r>
      <rPr>
        <b/>
        <i/>
        <sz val="12"/>
        <color theme="2" tint="-0.749992370372631"/>
        <rFont val="Calibri"/>
        <family val="2"/>
        <scheme val="minor"/>
      </rPr>
      <t>: Satu Juta Empat Ratus Tiga Puluh Lima Ribu Sembilan Ratus Lima Puluh Sembilan Ribu Rupiah.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</si>
</sst>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(* #,##0_);_(* \(#,##0\);_(* &quot;-&quot;_);_(@_)"/>
    <numFmt numFmtId="165" formatCode="_(* #,##0.00_);_(* \(#,##0.00\);_(* &quot;-&quot;??_);_(@_)"/>
    <numFmt numFmtId="166" formatCode="dd/mm/yy;@"/>
    <numFmt numFmtId="167" formatCode="_(* #,##0_);_(* \(#,##0\);_(* &quot;-&quot;??_);_(@_)"/>
    <numFmt numFmtId="168" formatCode="[$-F800]dddd\,\ mmmm\ dd\,\ yyyy"/>
    <numFmt numFmtId="169" formatCode="_(&quot;Rp&quot;* #,##0_);_(&quot;Rp&quot;* \(#,##0\);_(&quot;Rp&quot;* &quot;-&quot;_);_(@_)"/>
  </numFmts>
  <fonts count="1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2" tint="-0.749992370372631"/>
      <name val="Calibri"/>
      <family val="2"/>
      <scheme val="minor"/>
    </font>
    <font>
      <sz val="12"/>
      <color theme="2" tint="-0.749992370372631"/>
      <name val="Calibri"/>
      <family val="2"/>
      <scheme val="minor"/>
    </font>
    <font>
      <sz val="10"/>
      <color theme="2" tint="-0.749992370372631"/>
      <name val="Calibri"/>
      <family val="2"/>
      <scheme val="minor"/>
    </font>
    <font>
      <b/>
      <sz val="14"/>
      <color theme="2" tint="-0.74999237037263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2" tint="-0.749992370372631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5" fontId="6" fillId="0" borderId="0" applyFont="0" applyFill="0" applyBorder="0" applyAlignment="0" applyProtection="0"/>
  </cellStyleXfs>
  <cellXfs count="12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66" fontId="1" fillId="0" borderId="0" xfId="0" applyNumberFormat="1" applyFont="1" applyAlignment="1">
      <alignment horizontal="left" vertical="center"/>
    </xf>
    <xf numFmtId="166" fontId="1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6" fontId="2" fillId="0" borderId="1" xfId="0" applyNumberFormat="1" applyFont="1" applyBorder="1" applyAlignment="1">
      <alignment vertical="center" wrapText="1"/>
    </xf>
    <xf numFmtId="0" fontId="1" fillId="0" borderId="0" xfId="0" applyFont="1" applyAlignment="1">
      <alignment vertical="center"/>
    </xf>
    <xf numFmtId="166" fontId="1" fillId="0" borderId="0" xfId="0" applyNumberFormat="1" applyFont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167" fontId="9" fillId="0" borderId="0" xfId="3" applyNumberFormat="1" applyFont="1"/>
    <xf numFmtId="0" fontId="10" fillId="0" borderId="0" xfId="0" applyFont="1"/>
    <xf numFmtId="0" fontId="9" fillId="0" borderId="5" xfId="0" applyFont="1" applyBorder="1"/>
    <xf numFmtId="167" fontId="9" fillId="0" borderId="5" xfId="3" applyNumberFormat="1" applyFont="1" applyBorder="1"/>
    <xf numFmtId="167" fontId="9" fillId="0" borderId="0" xfId="3" applyNumberFormat="1" applyFont="1" applyAlignment="1">
      <alignment horizontal="center"/>
    </xf>
    <xf numFmtId="0" fontId="12" fillId="0" borderId="0" xfId="0" applyFont="1"/>
    <xf numFmtId="168" fontId="9" fillId="0" borderId="0" xfId="0" quotePrefix="1" applyNumberFormat="1" applyFont="1"/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15" fontId="9" fillId="4" borderId="1" xfId="0" quotePrefix="1" applyNumberFormat="1" applyFont="1" applyFill="1" applyBorder="1" applyAlignment="1">
      <alignment horizontal="center" vertical="center"/>
    </xf>
    <xf numFmtId="167" fontId="9" fillId="4" borderId="1" xfId="3" applyNumberFormat="1" applyFont="1" applyFill="1" applyBorder="1" applyAlignment="1">
      <alignment horizontal="center" vertical="center" wrapText="1"/>
    </xf>
    <xf numFmtId="0" fontId="9" fillId="4" borderId="4" xfId="3" applyNumberFormat="1" applyFont="1" applyFill="1" applyBorder="1" applyAlignment="1">
      <alignment horizontal="center" vertical="center" wrapText="1"/>
    </xf>
    <xf numFmtId="0" fontId="9" fillId="4" borderId="1" xfId="3" applyNumberFormat="1" applyFont="1" applyFill="1" applyBorder="1" applyAlignment="1">
      <alignment horizontal="center" vertical="center" wrapText="1"/>
    </xf>
    <xf numFmtId="167" fontId="9" fillId="0" borderId="17" xfId="3" applyNumberFormat="1" applyFont="1" applyBorder="1" applyAlignment="1">
      <alignment horizontal="center" vertical="center"/>
    </xf>
    <xf numFmtId="164" fontId="9" fillId="0" borderId="21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67" fontId="9" fillId="0" borderId="0" xfId="3" applyNumberFormat="1" applyFont="1" applyAlignment="1">
      <alignment horizontal="center" vertical="center"/>
    </xf>
    <xf numFmtId="169" fontId="9" fillId="0" borderId="0" xfId="0" applyNumberFormat="1" applyFont="1" applyAlignment="1">
      <alignment horizontal="center" vertical="center"/>
    </xf>
    <xf numFmtId="167" fontId="8" fillId="0" borderId="0" xfId="3" applyNumberFormat="1" applyFont="1" applyAlignment="1">
      <alignment horizontal="left" vertical="center"/>
    </xf>
    <xf numFmtId="164" fontId="9" fillId="0" borderId="0" xfId="0" applyNumberFormat="1" applyFont="1"/>
    <xf numFmtId="169" fontId="9" fillId="0" borderId="5" xfId="0" applyNumberFormat="1" applyFont="1" applyBorder="1" applyAlignment="1">
      <alignment horizontal="center" vertical="center"/>
    </xf>
    <xf numFmtId="167" fontId="8" fillId="0" borderId="0" xfId="3" applyNumberFormat="1" applyFont="1"/>
    <xf numFmtId="169" fontId="8" fillId="0" borderId="0" xfId="0" applyNumberFormat="1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8" fillId="0" borderId="0" xfId="0" applyFont="1" applyBorder="1"/>
    <xf numFmtId="0" fontId="9" fillId="0" borderId="0" xfId="0" applyFont="1" applyBorder="1"/>
    <xf numFmtId="0" fontId="15" fillId="0" borderId="0" xfId="0" applyFont="1" applyAlignment="1">
      <alignment horizontal="left"/>
    </xf>
    <xf numFmtId="0" fontId="9" fillId="0" borderId="0" xfId="0" applyFont="1" applyBorder="1" applyAlignment="1">
      <alignment horizontal="left"/>
    </xf>
    <xf numFmtId="0" fontId="15" fillId="0" borderId="0" xfId="0" quotePrefix="1" applyFont="1" applyAlignment="1">
      <alignment horizontal="left"/>
    </xf>
    <xf numFmtId="0" fontId="8" fillId="0" borderId="0" xfId="0" quotePrefix="1" applyFont="1" applyBorder="1" applyAlignment="1">
      <alignment horizontal="left"/>
    </xf>
    <xf numFmtId="0" fontId="8" fillId="0" borderId="0" xfId="0" quotePrefix="1" applyFont="1" applyAlignment="1">
      <alignment horizontal="left"/>
    </xf>
    <xf numFmtId="0" fontId="9" fillId="0" borderId="0" xfId="0" applyFont="1" applyAlignment="1">
      <alignment horizontal="right"/>
    </xf>
    <xf numFmtId="166" fontId="7" fillId="0" borderId="0" xfId="0" applyNumberFormat="1" applyFont="1"/>
    <xf numFmtId="166" fontId="16" fillId="0" borderId="0" xfId="0" applyNumberFormat="1" applyFont="1"/>
    <xf numFmtId="0" fontId="16" fillId="0" borderId="0" xfId="0" applyFont="1"/>
    <xf numFmtId="164" fontId="5" fillId="0" borderId="0" xfId="0" applyNumberFormat="1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66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166" fontId="1" fillId="0" borderId="0" xfId="0" applyNumberFormat="1" applyFont="1" applyAlignment="1">
      <alignment vertical="center"/>
    </xf>
    <xf numFmtId="164" fontId="3" fillId="0" borderId="1" xfId="2" applyFont="1" applyBorder="1" applyAlignment="1">
      <alignment horizontal="center" vertical="center"/>
    </xf>
    <xf numFmtId="167" fontId="3" fillId="0" borderId="1" xfId="1" applyNumberFormat="1" applyFont="1" applyBorder="1" applyAlignment="1">
      <alignment horizontal="center" vertical="center"/>
    </xf>
    <xf numFmtId="0" fontId="5" fillId="0" borderId="23" xfId="0" applyFont="1" applyBorder="1" applyAlignment="1">
      <alignment horizontal="left" vertical="center"/>
    </xf>
    <xf numFmtId="0" fontId="5" fillId="0" borderId="23" xfId="0" applyFont="1" applyBorder="1" applyAlignment="1">
      <alignment horizontal="center" vertical="center"/>
    </xf>
    <xf numFmtId="167" fontId="5" fillId="0" borderId="1" xfId="1" applyNumberFormat="1" applyFont="1" applyBorder="1" applyAlignment="1">
      <alignment vertical="center"/>
    </xf>
    <xf numFmtId="167" fontId="5" fillId="0" borderId="0" xfId="0" applyNumberFormat="1" applyFont="1" applyAlignment="1">
      <alignment horizontal="center" vertical="center"/>
    </xf>
    <xf numFmtId="167" fontId="5" fillId="0" borderId="23" xfId="0" applyNumberFormat="1" applyFont="1" applyBorder="1" applyAlignment="1">
      <alignment horizontal="center" vertical="center"/>
    </xf>
    <xf numFmtId="167" fontId="5" fillId="0" borderId="0" xfId="1" applyNumberFormat="1" applyFont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66" fontId="2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2" fontId="0" fillId="0" borderId="1" xfId="0" applyNumberFormat="1" applyFont="1" applyBorder="1" applyAlignment="1">
      <alignment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167" fontId="9" fillId="0" borderId="0" xfId="1" applyNumberFormat="1" applyFont="1"/>
    <xf numFmtId="0" fontId="1" fillId="0" borderId="2" xfId="0" applyFont="1" applyBorder="1" applyAlignment="1">
      <alignment vertical="center" wrapText="1"/>
    </xf>
    <xf numFmtId="0" fontId="9" fillId="4" borderId="1" xfId="0" quotePrefix="1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2" fontId="0" fillId="0" borderId="0" xfId="0" applyNumberFormat="1" applyFont="1" applyBorder="1" applyAlignment="1">
      <alignment vertical="center"/>
    </xf>
    <xf numFmtId="0" fontId="5" fillId="0" borderId="0" xfId="1" applyNumberFormat="1" applyFont="1" applyBorder="1" applyAlignment="1">
      <alignment horizontal="left" vertical="center"/>
    </xf>
    <xf numFmtId="167" fontId="5" fillId="0" borderId="0" xfId="1" applyNumberFormat="1" applyFont="1" applyBorder="1" applyAlignment="1">
      <alignment horizontal="center" vertical="center"/>
    </xf>
    <xf numFmtId="0" fontId="5" fillId="0" borderId="5" xfId="1" applyNumberFormat="1" applyFont="1" applyBorder="1" applyAlignment="1">
      <alignment horizontal="left" vertical="center"/>
    </xf>
    <xf numFmtId="167" fontId="5" fillId="0" borderId="5" xfId="1" applyNumberFormat="1" applyFont="1" applyBorder="1" applyAlignment="1">
      <alignment horizontal="center" vertical="center"/>
    </xf>
    <xf numFmtId="167" fontId="17" fillId="0" borderId="0" xfId="3" applyNumberFormat="1" applyFont="1" applyBorder="1" applyAlignment="1">
      <alignment horizontal="left" vertical="center"/>
    </xf>
    <xf numFmtId="167" fontId="9" fillId="0" borderId="0" xfId="3" applyNumberFormat="1" applyFont="1" applyBorder="1" applyAlignment="1">
      <alignment horizontal="center" vertical="center"/>
    </xf>
    <xf numFmtId="167" fontId="8" fillId="0" borderId="5" xfId="3" applyNumberFormat="1" applyFont="1" applyBorder="1" applyAlignment="1">
      <alignment horizontal="left" vertical="center"/>
    </xf>
    <xf numFmtId="169" fontId="8" fillId="0" borderId="0" xfId="0" applyNumberFormat="1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167" fontId="9" fillId="0" borderId="15" xfId="3" applyNumberFormat="1" applyFont="1" applyBorder="1" applyAlignment="1">
      <alignment horizontal="center" vertical="center"/>
    </xf>
    <xf numFmtId="167" fontId="9" fillId="0" borderId="16" xfId="3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167" fontId="9" fillId="0" borderId="0" xfId="3" applyNumberFormat="1" applyFont="1" applyAlignment="1">
      <alignment horizontal="left"/>
    </xf>
    <xf numFmtId="168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5" fillId="0" borderId="15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167" fontId="5" fillId="0" borderId="15" xfId="1" applyNumberFormat="1" applyFont="1" applyBorder="1" applyAlignment="1">
      <alignment horizontal="center" vertical="center"/>
    </xf>
    <xf numFmtId="167" fontId="5" fillId="0" borderId="16" xfId="1" applyNumberFormat="1" applyFont="1" applyBorder="1" applyAlignment="1">
      <alignment horizontal="center" vertical="center"/>
    </xf>
  </cellXfs>
  <cellStyles count="4">
    <cellStyle name="Comma" xfId="1" builtinId="3"/>
    <cellStyle name="Comma [0]" xfId="2" builtinId="6"/>
    <cellStyle name="Comma 2" xfId="3"/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180975</xdr:colOff>
      <xdr:row>1</xdr:row>
      <xdr:rowOff>108138</xdr:rowOff>
    </xdr:from>
    <xdr:ext cx="2460768" cy="1225362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91125" y="308163"/>
          <a:ext cx="2460768" cy="1225362"/>
        </a:xfrm>
        <a:prstGeom prst="rect">
          <a:avLst/>
        </a:prstGeom>
      </xdr:spPr>
    </xdr:pic>
    <xdr:clientData/>
  </xdr:oneCellAnchor>
  <xdr:twoCellAnchor editAs="oneCell">
    <xdr:from>
      <xdr:col>12</xdr:col>
      <xdr:colOff>190500</xdr:colOff>
      <xdr:row>36</xdr:row>
      <xdr:rowOff>1304</xdr:rowOff>
    </xdr:from>
    <xdr:to>
      <xdr:col>16</xdr:col>
      <xdr:colOff>514350</xdr:colOff>
      <xdr:row>42</xdr:row>
      <xdr:rowOff>47624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9300" y="25147304"/>
          <a:ext cx="2762250" cy="129409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e22457891011234" displayName="Table22457891011234" ref="C2:N7" totalsRowShown="0" headerRowDxfId="14" dataDxfId="12" headerRowBorderDxfId="13">
  <tableColumns count="12">
    <tableColumn id="1" name="NOMOR" dataDxfId="11" dataCellStyle="Normal"/>
    <tableColumn id="3" name="TUJUAN" dataDxfId="10" dataCellStyle="Normal"/>
    <tableColumn id="16" name="Pick Up" dataDxfId="9"/>
    <tableColumn id="14" name="KAPAL" dataDxfId="8"/>
    <tableColumn id="15" name="ETD Kapal" dataDxfId="7"/>
    <tableColumn id="10" name="KETERANGAN" dataDxfId="6" dataCellStyle="Normal"/>
    <tableColumn id="5" name="P" dataDxfId="5" dataCellStyle="Normal"/>
    <tableColumn id="6" name="L" dataDxfId="4" dataCellStyle="Normal"/>
    <tableColumn id="7" name="T" dataDxfId="3" dataCellStyle="Normal"/>
    <tableColumn id="4" name="ACT KG" dataDxfId="2" dataCellStyle="Normal"/>
    <tableColumn id="8" name="KG VOLUME" dataDxfId="1" dataCellStyle="Normal"/>
    <tableColumn id="19" name="PEMBULATAN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L43"/>
  <sheetViews>
    <sheetView tabSelected="1" topLeftCell="A14" workbookViewId="0">
      <selection activeCell="J29" sqref="J29"/>
    </sheetView>
  </sheetViews>
  <sheetFormatPr defaultRowHeight="15.75" x14ac:dyDescent="0.25"/>
  <cols>
    <col min="1" max="1" width="6.42578125" style="18" customWidth="1"/>
    <col min="2" max="2" width="11.5703125" style="18" customWidth="1"/>
    <col min="3" max="3" width="10" style="18" customWidth="1"/>
    <col min="4" max="4" width="26.42578125" style="18" customWidth="1"/>
    <col min="5" max="5" width="13.85546875" style="18" customWidth="1"/>
    <col min="6" max="6" width="6.85546875" style="18" bestFit="1" customWidth="1"/>
    <col min="7" max="7" width="6.42578125" style="18" customWidth="1"/>
    <col min="8" max="8" width="14.140625" style="19" bestFit="1" customWidth="1"/>
    <col min="9" max="9" width="1.5703125" style="19" customWidth="1"/>
    <col min="10" max="10" width="19.5703125" style="18" customWidth="1"/>
    <col min="11" max="11" width="9.140625" style="18"/>
    <col min="12" max="12" width="15.7109375" style="18" bestFit="1" customWidth="1"/>
    <col min="13" max="16384" width="9.140625" style="18"/>
  </cols>
  <sheetData>
    <row r="2" spans="1:10" x14ac:dyDescent="0.25">
      <c r="A2" s="17" t="s">
        <v>8</v>
      </c>
    </row>
    <row r="3" spans="1:10" x14ac:dyDescent="0.25">
      <c r="A3" s="20" t="s">
        <v>9</v>
      </c>
    </row>
    <row r="4" spans="1:10" x14ac:dyDescent="0.25">
      <c r="A4" s="20" t="s">
        <v>10</v>
      </c>
    </row>
    <row r="5" spans="1:10" x14ac:dyDescent="0.25">
      <c r="A5" s="20" t="s">
        <v>11</v>
      </c>
    </row>
    <row r="6" spans="1:10" x14ac:dyDescent="0.25">
      <c r="A6" s="20" t="s">
        <v>12</v>
      </c>
    </row>
    <row r="7" spans="1:10" x14ac:dyDescent="0.25">
      <c r="A7" s="20" t="s">
        <v>13</v>
      </c>
    </row>
    <row r="9" spans="1:10" ht="16.5" thickBot="1" x14ac:dyDescent="0.3">
      <c r="A9" s="21"/>
      <c r="B9" s="21"/>
      <c r="C9" s="21"/>
      <c r="D9" s="21"/>
      <c r="E9" s="21"/>
      <c r="F9" s="21"/>
      <c r="G9" s="21"/>
      <c r="H9" s="22"/>
      <c r="I9" s="22"/>
      <c r="J9" s="21"/>
    </row>
    <row r="10" spans="1:10" ht="23.25" customHeight="1" thickBot="1" x14ac:dyDescent="0.3">
      <c r="A10" s="100" t="s">
        <v>14</v>
      </c>
      <c r="B10" s="101"/>
      <c r="C10" s="101"/>
      <c r="D10" s="101"/>
      <c r="E10" s="101"/>
      <c r="F10" s="101"/>
      <c r="G10" s="101"/>
      <c r="H10" s="101"/>
      <c r="I10" s="101"/>
      <c r="J10" s="102"/>
    </row>
    <row r="12" spans="1:10" x14ac:dyDescent="0.25">
      <c r="A12" s="18" t="s">
        <v>15</v>
      </c>
      <c r="B12" s="18" t="s">
        <v>16</v>
      </c>
      <c r="G12" s="112" t="s">
        <v>48</v>
      </c>
      <c r="H12" s="112"/>
      <c r="I12" s="23" t="s">
        <v>17</v>
      </c>
      <c r="J12" s="24"/>
    </row>
    <row r="13" spans="1:10" x14ac:dyDescent="0.25">
      <c r="G13" s="112" t="s">
        <v>18</v>
      </c>
      <c r="H13" s="112"/>
      <c r="I13" s="23" t="s">
        <v>17</v>
      </c>
      <c r="J13" s="25" t="s">
        <v>64</v>
      </c>
    </row>
    <row r="14" spans="1:10" x14ac:dyDescent="0.25">
      <c r="G14" s="112" t="s">
        <v>49</v>
      </c>
      <c r="H14" s="112"/>
      <c r="I14" s="23" t="s">
        <v>17</v>
      </c>
      <c r="J14" s="18" t="s">
        <v>65</v>
      </c>
    </row>
    <row r="15" spans="1:10" x14ac:dyDescent="0.25">
      <c r="A15" s="18" t="s">
        <v>19</v>
      </c>
      <c r="B15" s="24" t="s">
        <v>20</v>
      </c>
      <c r="C15" s="24"/>
      <c r="I15" s="23"/>
      <c r="J15" s="18" t="s">
        <v>66</v>
      </c>
    </row>
    <row r="16" spans="1:10" ht="16.5" thickBot="1" x14ac:dyDescent="0.3"/>
    <row r="17" spans="1:12" ht="26.25" customHeight="1" x14ac:dyDescent="0.25">
      <c r="A17" s="26" t="s">
        <v>21</v>
      </c>
      <c r="B17" s="27" t="s">
        <v>22</v>
      </c>
      <c r="C17" s="27" t="s">
        <v>23</v>
      </c>
      <c r="D17" s="27" t="s">
        <v>24</v>
      </c>
      <c r="E17" s="27" t="s">
        <v>25</v>
      </c>
      <c r="F17" s="28" t="s">
        <v>26</v>
      </c>
      <c r="G17" s="28" t="s">
        <v>27</v>
      </c>
      <c r="H17" s="103" t="s">
        <v>28</v>
      </c>
      <c r="I17" s="104"/>
      <c r="J17" s="29" t="s">
        <v>29</v>
      </c>
    </row>
    <row r="18" spans="1:12" ht="48" customHeight="1" x14ac:dyDescent="0.25">
      <c r="A18" s="30">
        <v>1</v>
      </c>
      <c r="B18" s="31">
        <f>'404964'!E3</f>
        <v>44638</v>
      </c>
      <c r="C18" s="85">
        <f>'404964'!A3</f>
        <v>404964</v>
      </c>
      <c r="D18" s="32" t="s">
        <v>68</v>
      </c>
      <c r="E18" s="32" t="s">
        <v>61</v>
      </c>
      <c r="F18" s="33">
        <f>'404964'!Q3</f>
        <v>5</v>
      </c>
      <c r="G18" s="34">
        <f>'404964'!N8</f>
        <v>115</v>
      </c>
      <c r="H18" s="105">
        <v>14000</v>
      </c>
      <c r="I18" s="106"/>
      <c r="J18" s="35">
        <f>G18*H18</f>
        <v>1610000</v>
      </c>
      <c r="L18"/>
    </row>
    <row r="19" spans="1:12" ht="32.25" customHeight="1" thickBot="1" x14ac:dyDescent="0.3">
      <c r="A19" s="107" t="s">
        <v>30</v>
      </c>
      <c r="B19" s="108"/>
      <c r="C19" s="108"/>
      <c r="D19" s="108"/>
      <c r="E19" s="108"/>
      <c r="F19" s="108"/>
      <c r="G19" s="108"/>
      <c r="H19" s="108"/>
      <c r="I19" s="109"/>
      <c r="J19" s="36">
        <f>SUM(J18:J18)</f>
        <v>1610000</v>
      </c>
      <c r="L19" s="83" t="e">
        <f>#REF!+#REF!+#REF!+#REF!+#REF!+#REF!+#REF!+#REF!+#REF!+#REF!+#REF!+#REF!+#REF!+#REF!+#REF!+#REF!+#REF!+#REF!+#REF!+#REF!+#REF!+#REF!+#REF!+#REF!+#REF!+#REF!+#REF!+#REF!+#REF!+#REF!</f>
        <v>#REF!</v>
      </c>
    </row>
    <row r="20" spans="1:12" x14ac:dyDescent="0.25">
      <c r="A20" s="110"/>
      <c r="B20" s="110"/>
      <c r="C20" s="37"/>
      <c r="D20" s="37"/>
      <c r="E20" s="37"/>
      <c r="F20" s="37"/>
      <c r="G20" s="37"/>
      <c r="H20" s="38"/>
      <c r="I20" s="38"/>
      <c r="J20" s="39"/>
    </row>
    <row r="21" spans="1:12" x14ac:dyDescent="0.25">
      <c r="A21" s="86"/>
      <c r="B21" s="86"/>
      <c r="C21" s="86"/>
      <c r="D21" s="86"/>
      <c r="E21" s="86"/>
      <c r="F21" s="86"/>
      <c r="G21" s="40" t="s">
        <v>50</v>
      </c>
      <c r="H21" s="40"/>
      <c r="I21" s="38"/>
      <c r="J21" s="39">
        <f>J19*10%</f>
        <v>161000</v>
      </c>
      <c r="L21" s="41"/>
    </row>
    <row r="22" spans="1:12" x14ac:dyDescent="0.25">
      <c r="A22" s="86"/>
      <c r="B22" s="86"/>
      <c r="C22" s="86"/>
      <c r="D22" s="86"/>
      <c r="E22" s="86"/>
      <c r="F22" s="86"/>
      <c r="G22" s="93" t="s">
        <v>51</v>
      </c>
      <c r="H22" s="93"/>
      <c r="I22" s="94"/>
      <c r="J22" s="96">
        <f>J19-J21</f>
        <v>1449000</v>
      </c>
      <c r="L22" s="41"/>
    </row>
    <row r="23" spans="1:12" x14ac:dyDescent="0.25">
      <c r="A23" s="86"/>
      <c r="B23" s="86"/>
      <c r="C23" s="86"/>
      <c r="D23" s="86"/>
      <c r="E23" s="86"/>
      <c r="F23" s="86"/>
      <c r="G23" s="40" t="s">
        <v>67</v>
      </c>
      <c r="H23" s="40"/>
      <c r="I23" s="41" t="e">
        <f>#REF!*1%</f>
        <v>#REF!</v>
      </c>
      <c r="J23" s="39">
        <f>J22*1.1%</f>
        <v>15939.000000000002</v>
      </c>
    </row>
    <row r="24" spans="1:12" ht="16.5" thickBot="1" x14ac:dyDescent="0.3">
      <c r="A24" s="86"/>
      <c r="B24" s="86"/>
      <c r="C24" s="86"/>
      <c r="D24" s="86"/>
      <c r="E24" s="86"/>
      <c r="F24" s="86"/>
      <c r="G24" s="95" t="s">
        <v>53</v>
      </c>
      <c r="H24" s="95"/>
      <c r="I24" s="42">
        <f>I20*10%</f>
        <v>0</v>
      </c>
      <c r="J24" s="42">
        <f>J22*2%</f>
        <v>28980</v>
      </c>
    </row>
    <row r="25" spans="1:12" x14ac:dyDescent="0.25">
      <c r="E25" s="17"/>
      <c r="F25" s="17"/>
      <c r="G25" s="43" t="s">
        <v>54</v>
      </c>
      <c r="H25" s="43"/>
      <c r="I25" s="44" t="e">
        <f>I19+I23</f>
        <v>#REF!</v>
      </c>
      <c r="J25" s="44">
        <f>J22+J23-J24</f>
        <v>1435959</v>
      </c>
    </row>
    <row r="26" spans="1:12" x14ac:dyDescent="0.25">
      <c r="E26" s="17"/>
      <c r="F26" s="17"/>
      <c r="G26" s="43"/>
      <c r="H26" s="43"/>
      <c r="I26" s="44"/>
      <c r="J26" s="44"/>
    </row>
    <row r="27" spans="1:12" x14ac:dyDescent="0.25">
      <c r="A27" s="17" t="s">
        <v>69</v>
      </c>
      <c r="D27" s="17"/>
      <c r="E27" s="17"/>
      <c r="F27" s="17"/>
      <c r="G27" s="17"/>
      <c r="H27" s="43"/>
      <c r="I27" s="43"/>
      <c r="J27" s="44"/>
    </row>
    <row r="28" spans="1:12" x14ac:dyDescent="0.25">
      <c r="A28" s="45"/>
      <c r="D28" s="17"/>
      <c r="E28" s="17"/>
      <c r="F28" s="17"/>
      <c r="G28" s="17"/>
      <c r="H28" s="43"/>
      <c r="I28" s="43"/>
      <c r="J28" s="44"/>
    </row>
    <row r="29" spans="1:12" x14ac:dyDescent="0.25">
      <c r="D29" s="17"/>
      <c r="E29" s="17"/>
      <c r="F29" s="17"/>
      <c r="G29" s="17"/>
      <c r="H29" s="43"/>
      <c r="I29" s="43"/>
      <c r="J29" s="44"/>
    </row>
    <row r="30" spans="1:12" x14ac:dyDescent="0.25">
      <c r="A30" s="46" t="s">
        <v>32</v>
      </c>
    </row>
    <row r="31" spans="1:12" x14ac:dyDescent="0.25">
      <c r="A31" s="47" t="s">
        <v>33</v>
      </c>
      <c r="B31" s="48"/>
      <c r="C31" s="48"/>
      <c r="D31" s="49"/>
      <c r="E31" s="49"/>
      <c r="F31" s="49"/>
      <c r="G31" s="49"/>
    </row>
    <row r="32" spans="1:12" x14ac:dyDescent="0.25">
      <c r="A32" s="47" t="s">
        <v>34</v>
      </c>
      <c r="B32" s="48"/>
      <c r="C32" s="48"/>
      <c r="D32" s="49"/>
      <c r="E32" s="49"/>
      <c r="F32" s="49"/>
      <c r="G32" s="49"/>
    </row>
    <row r="33" spans="1:10" x14ac:dyDescent="0.25">
      <c r="A33" s="50" t="s">
        <v>35</v>
      </c>
      <c r="B33" s="51"/>
      <c r="C33" s="51"/>
      <c r="D33" s="49"/>
      <c r="E33" s="49"/>
      <c r="F33" s="49"/>
      <c r="G33" s="49"/>
    </row>
    <row r="34" spans="1:10" x14ac:dyDescent="0.25">
      <c r="A34" s="52" t="s">
        <v>8</v>
      </c>
      <c r="B34" s="53"/>
      <c r="C34" s="53"/>
      <c r="D34" s="49"/>
      <c r="E34" s="49"/>
      <c r="F34" s="49"/>
      <c r="G34" s="49"/>
    </row>
    <row r="35" spans="1:10" x14ac:dyDescent="0.25">
      <c r="A35" s="54"/>
      <c r="B35" s="54"/>
      <c r="C35" s="54"/>
    </row>
    <row r="36" spans="1:10" x14ac:dyDescent="0.25">
      <c r="H36" s="55" t="s">
        <v>36</v>
      </c>
      <c r="I36" s="113" t="str">
        <f>+J13</f>
        <v xml:space="preserve"> 14 April 2022</v>
      </c>
      <c r="J36" s="114"/>
    </row>
    <row r="40" spans="1:10" ht="18" customHeight="1" x14ac:dyDescent="0.25"/>
    <row r="41" spans="1:10" ht="17.25" customHeight="1" x14ac:dyDescent="0.25"/>
    <row r="43" spans="1:10" x14ac:dyDescent="0.25">
      <c r="H43" s="111" t="s">
        <v>37</v>
      </c>
      <c r="I43" s="111"/>
      <c r="J43" s="111"/>
    </row>
  </sheetData>
  <mergeCells count="10">
    <mergeCell ref="H43:J43"/>
    <mergeCell ref="G14:H14"/>
    <mergeCell ref="G13:H13"/>
    <mergeCell ref="G12:H12"/>
    <mergeCell ref="I36:J36"/>
    <mergeCell ref="A10:J10"/>
    <mergeCell ref="H17:I17"/>
    <mergeCell ref="H18:I18"/>
    <mergeCell ref="A19:I19"/>
    <mergeCell ref="A20:B20"/>
  </mergeCells>
  <printOptions horizontalCentered="1"/>
  <pageMargins left="0.19685039370078741" right="0.19685039370078741" top="0.74803149606299213" bottom="0.74803149606299213" header="0.31496062992125984" footer="0.31496062992125984"/>
  <pageSetup paperSize="9" scale="85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Q28"/>
  <sheetViews>
    <sheetView zoomScale="110" zoomScaleNormal="110" workbookViewId="0">
      <pane xSplit="3" ySplit="2" topLeftCell="D3" activePane="bottomRight" state="frozen"/>
      <selection pane="topRight" activeCell="B1" sqref="B1"/>
      <selection pane="bottomLeft" activeCell="A3" sqref="A3"/>
      <selection pane="bottomRight" activeCell="N15" sqref="N15"/>
    </sheetView>
  </sheetViews>
  <sheetFormatPr defaultRowHeight="15" x14ac:dyDescent="0.2"/>
  <cols>
    <col min="1" max="1" width="8" style="4" customWidth="1"/>
    <col min="2" max="2" width="19.5703125" style="2" customWidth="1"/>
    <col min="3" max="3" width="14.5703125" style="2" customWidth="1"/>
    <col min="4" max="4" width="9" style="3" customWidth="1"/>
    <col min="5" max="5" width="8" style="12" customWidth="1"/>
    <col min="6" max="6" width="11.85546875" style="3" customWidth="1"/>
    <col min="7" max="7" width="9.5703125" style="3" customWidth="1"/>
    <col min="8" max="8" width="14.42578125" style="6" customWidth="1"/>
    <col min="9" max="11" width="4.42578125" style="3" customWidth="1"/>
    <col min="12" max="12" width="5" style="3" customWidth="1"/>
    <col min="13" max="13" width="8.5703125" style="3" customWidth="1"/>
    <col min="14" max="14" width="13" style="15" customWidth="1"/>
    <col min="15" max="15" width="8.140625" style="15" customWidth="1"/>
    <col min="16" max="16" width="12.28515625" style="15" customWidth="1"/>
    <col min="17" max="17" width="6" style="4" customWidth="1"/>
    <col min="18" max="16384" width="9.140625" style="4"/>
  </cols>
  <sheetData>
    <row r="1" spans="1:17" x14ac:dyDescent="0.2">
      <c r="H1" s="5"/>
    </row>
    <row r="2" spans="1:17" ht="25.5" x14ac:dyDescent="0.2">
      <c r="A2" s="60" t="s">
        <v>43</v>
      </c>
      <c r="B2" s="7" t="s">
        <v>7</v>
      </c>
      <c r="C2" s="7" t="s">
        <v>0</v>
      </c>
      <c r="D2" s="7" t="s">
        <v>1</v>
      </c>
      <c r="E2" s="61" t="s">
        <v>4</v>
      </c>
      <c r="F2" s="7" t="s">
        <v>3</v>
      </c>
      <c r="G2" s="7" t="s">
        <v>5</v>
      </c>
      <c r="H2" s="61" t="s">
        <v>2</v>
      </c>
      <c r="I2" s="7" t="s">
        <v>38</v>
      </c>
      <c r="J2" s="7" t="s">
        <v>39</v>
      </c>
      <c r="K2" s="7" t="s">
        <v>40</v>
      </c>
      <c r="L2" s="62" t="s">
        <v>44</v>
      </c>
      <c r="M2" s="62" t="s">
        <v>45</v>
      </c>
      <c r="N2" s="62" t="s">
        <v>6</v>
      </c>
      <c r="O2" s="62" t="s">
        <v>46</v>
      </c>
      <c r="P2" s="62" t="s">
        <v>47</v>
      </c>
      <c r="Q2" s="62" t="s">
        <v>26</v>
      </c>
    </row>
    <row r="3" spans="1:17" ht="26.25" customHeight="1" x14ac:dyDescent="0.2">
      <c r="A3" s="84">
        <v>404964</v>
      </c>
      <c r="B3" s="75" t="s">
        <v>55</v>
      </c>
      <c r="C3" s="9" t="s">
        <v>56</v>
      </c>
      <c r="D3" s="77" t="s">
        <v>61</v>
      </c>
      <c r="E3" s="13">
        <v>44638</v>
      </c>
      <c r="F3" s="77" t="s">
        <v>62</v>
      </c>
      <c r="G3" s="13">
        <v>44655</v>
      </c>
      <c r="H3" s="10" t="s">
        <v>63</v>
      </c>
      <c r="I3" s="1">
        <v>18</v>
      </c>
      <c r="J3" s="1">
        <v>13</v>
      </c>
      <c r="K3" s="1">
        <v>6</v>
      </c>
      <c r="L3" s="1">
        <v>5</v>
      </c>
      <c r="M3" s="81">
        <v>0.35099999999999998</v>
      </c>
      <c r="N3" s="8">
        <v>5</v>
      </c>
      <c r="O3" s="65">
        <v>14000</v>
      </c>
      <c r="P3" s="66">
        <f>Table22457891011234[[#This Row],[PEMBULATAN]]*O3</f>
        <v>70000</v>
      </c>
      <c r="Q3" s="97">
        <v>5</v>
      </c>
    </row>
    <row r="4" spans="1:17" ht="26.25" customHeight="1" x14ac:dyDescent="0.2">
      <c r="A4" s="14"/>
      <c r="B4" s="76"/>
      <c r="C4" s="9" t="s">
        <v>57</v>
      </c>
      <c r="D4" s="77" t="s">
        <v>61</v>
      </c>
      <c r="E4" s="13">
        <v>44638</v>
      </c>
      <c r="F4" s="77" t="s">
        <v>62</v>
      </c>
      <c r="G4" s="13">
        <v>44655</v>
      </c>
      <c r="H4" s="10" t="s">
        <v>63</v>
      </c>
      <c r="I4" s="1">
        <v>22</v>
      </c>
      <c r="J4" s="1">
        <v>18</v>
      </c>
      <c r="K4" s="1">
        <v>13</v>
      </c>
      <c r="L4" s="1">
        <v>5</v>
      </c>
      <c r="M4" s="81">
        <v>1.2869999999999999</v>
      </c>
      <c r="N4" s="8">
        <v>5</v>
      </c>
      <c r="O4" s="65">
        <v>14000</v>
      </c>
      <c r="P4" s="66">
        <f>Table22457891011234[[#This Row],[PEMBULATAN]]*O4</f>
        <v>70000</v>
      </c>
      <c r="Q4" s="98"/>
    </row>
    <row r="5" spans="1:17" ht="26.25" customHeight="1" x14ac:dyDescent="0.2">
      <c r="A5" s="14"/>
      <c r="B5" s="14"/>
      <c r="C5" s="9" t="s">
        <v>58</v>
      </c>
      <c r="D5" s="77" t="s">
        <v>61</v>
      </c>
      <c r="E5" s="13">
        <v>44638</v>
      </c>
      <c r="F5" s="77" t="s">
        <v>62</v>
      </c>
      <c r="G5" s="13">
        <v>44655</v>
      </c>
      <c r="H5" s="10" t="s">
        <v>63</v>
      </c>
      <c r="I5" s="1">
        <v>88</v>
      </c>
      <c r="J5" s="1">
        <v>45</v>
      </c>
      <c r="K5" s="1">
        <v>20</v>
      </c>
      <c r="L5" s="1">
        <v>10</v>
      </c>
      <c r="M5" s="81">
        <v>19.8</v>
      </c>
      <c r="N5" s="8">
        <v>20</v>
      </c>
      <c r="O5" s="65">
        <v>14000</v>
      </c>
      <c r="P5" s="66">
        <f>Table22457891011234[[#This Row],[PEMBULATAN]]*O5</f>
        <v>280000</v>
      </c>
      <c r="Q5" s="98"/>
    </row>
    <row r="6" spans="1:17" ht="26.25" customHeight="1" x14ac:dyDescent="0.2">
      <c r="A6" s="14"/>
      <c r="B6" s="14"/>
      <c r="C6" s="74" t="s">
        <v>59</v>
      </c>
      <c r="D6" s="79" t="s">
        <v>61</v>
      </c>
      <c r="E6" s="13">
        <v>44638</v>
      </c>
      <c r="F6" s="77" t="s">
        <v>62</v>
      </c>
      <c r="G6" s="13">
        <v>44655</v>
      </c>
      <c r="H6" s="78" t="s">
        <v>63</v>
      </c>
      <c r="I6" s="16">
        <v>88</v>
      </c>
      <c r="J6" s="16">
        <v>45</v>
      </c>
      <c r="K6" s="16">
        <v>20</v>
      </c>
      <c r="L6" s="16">
        <v>10</v>
      </c>
      <c r="M6" s="82">
        <v>19.8</v>
      </c>
      <c r="N6" s="73">
        <v>20</v>
      </c>
      <c r="O6" s="65">
        <v>14000</v>
      </c>
      <c r="P6" s="66">
        <f>Table22457891011234[[#This Row],[PEMBULATAN]]*O6</f>
        <v>280000</v>
      </c>
      <c r="Q6" s="98"/>
    </row>
    <row r="7" spans="1:17" ht="26.25" customHeight="1" x14ac:dyDescent="0.2">
      <c r="A7" s="14"/>
      <c r="B7" s="14"/>
      <c r="C7" s="74" t="s">
        <v>60</v>
      </c>
      <c r="D7" s="79" t="s">
        <v>61</v>
      </c>
      <c r="E7" s="13">
        <v>44638</v>
      </c>
      <c r="F7" s="77" t="s">
        <v>62</v>
      </c>
      <c r="G7" s="13">
        <v>44655</v>
      </c>
      <c r="H7" s="78" t="s">
        <v>63</v>
      </c>
      <c r="I7" s="16">
        <v>71</v>
      </c>
      <c r="J7" s="16">
        <v>66</v>
      </c>
      <c r="K7" s="16">
        <v>55</v>
      </c>
      <c r="L7" s="16">
        <v>10</v>
      </c>
      <c r="M7" s="82">
        <v>64.432500000000005</v>
      </c>
      <c r="N7" s="73">
        <v>65</v>
      </c>
      <c r="O7" s="65">
        <v>14000</v>
      </c>
      <c r="P7" s="66">
        <f>Table22457891011234[[#This Row],[PEMBULATAN]]*O7</f>
        <v>910000</v>
      </c>
      <c r="Q7" s="99"/>
    </row>
    <row r="8" spans="1:17" ht="22.5" customHeight="1" x14ac:dyDescent="0.2">
      <c r="A8" s="115" t="s">
        <v>30</v>
      </c>
      <c r="B8" s="116"/>
      <c r="C8" s="116"/>
      <c r="D8" s="116"/>
      <c r="E8" s="116"/>
      <c r="F8" s="116"/>
      <c r="G8" s="116"/>
      <c r="H8" s="116"/>
      <c r="I8" s="116"/>
      <c r="J8" s="116"/>
      <c r="K8" s="116"/>
      <c r="L8" s="117"/>
      <c r="M8" s="80">
        <f>SUBTOTAL(109,Table22457891011234[KG VOLUME])</f>
        <v>105.6705</v>
      </c>
      <c r="N8" s="69">
        <f>SUM(N3:N7)</f>
        <v>115</v>
      </c>
      <c r="O8" s="118">
        <f>SUM(P3:P7)</f>
        <v>1610000</v>
      </c>
      <c r="P8" s="119"/>
    </row>
    <row r="9" spans="1:17" ht="18" customHeight="1" x14ac:dyDescent="0.2">
      <c r="A9" s="87"/>
      <c r="B9" s="57" t="s">
        <v>41</v>
      </c>
      <c r="C9" s="56"/>
      <c r="D9" s="58" t="s">
        <v>42</v>
      </c>
      <c r="E9" s="87"/>
      <c r="F9" s="87"/>
      <c r="G9" s="87"/>
      <c r="H9" s="87"/>
      <c r="I9" s="87"/>
      <c r="J9" s="87"/>
      <c r="K9" s="87"/>
      <c r="L9" s="87"/>
      <c r="M9" s="88"/>
      <c r="N9" s="89" t="s">
        <v>50</v>
      </c>
      <c r="O9" s="90"/>
      <c r="P9" s="90">
        <f>O8*10%</f>
        <v>161000</v>
      </c>
    </row>
    <row r="10" spans="1:17" ht="18" customHeight="1" thickBot="1" x14ac:dyDescent="0.25">
      <c r="A10" s="87"/>
      <c r="B10" s="57"/>
      <c r="C10" s="56"/>
      <c r="D10" s="58"/>
      <c r="E10" s="87"/>
      <c r="F10" s="87"/>
      <c r="G10" s="87"/>
      <c r="H10" s="87"/>
      <c r="I10" s="87"/>
      <c r="J10" s="87"/>
      <c r="K10" s="87"/>
      <c r="L10" s="87"/>
      <c r="M10" s="88"/>
      <c r="N10" s="91" t="s">
        <v>51</v>
      </c>
      <c r="O10" s="92"/>
      <c r="P10" s="92">
        <f>O8-P9</f>
        <v>1449000</v>
      </c>
    </row>
    <row r="11" spans="1:17" ht="18" customHeight="1" x14ac:dyDescent="0.2">
      <c r="A11" s="11"/>
      <c r="H11" s="64"/>
      <c r="N11" s="63" t="s">
        <v>67</v>
      </c>
      <c r="P11" s="70">
        <f>P10*1.1%</f>
        <v>15939.000000000002</v>
      </c>
    </row>
    <row r="12" spans="1:17" ht="18" customHeight="1" thickBot="1" x14ac:dyDescent="0.25">
      <c r="A12" s="11"/>
      <c r="H12" s="64"/>
      <c r="N12" s="63" t="s">
        <v>52</v>
      </c>
      <c r="P12" s="72">
        <f>P10*2%</f>
        <v>28980</v>
      </c>
    </row>
    <row r="13" spans="1:17" ht="18" customHeight="1" x14ac:dyDescent="0.2">
      <c r="A13" s="11"/>
      <c r="H13" s="64"/>
      <c r="N13" s="67" t="s">
        <v>31</v>
      </c>
      <c r="O13" s="68"/>
      <c r="P13" s="71">
        <f>P10+P11-P12</f>
        <v>1435959</v>
      </c>
    </row>
    <row r="15" spans="1:17" x14ac:dyDescent="0.2">
      <c r="A15" s="11"/>
      <c r="H15" s="64"/>
      <c r="P15" s="72"/>
    </row>
    <row r="16" spans="1:17" x14ac:dyDescent="0.2">
      <c r="A16" s="11"/>
      <c r="H16" s="64"/>
      <c r="O16" s="59"/>
      <c r="P16" s="72"/>
    </row>
    <row r="17" spans="1:16" s="3" customFormat="1" x14ac:dyDescent="0.25">
      <c r="A17" s="11"/>
      <c r="B17" s="2"/>
      <c r="C17" s="2"/>
      <c r="E17" s="12"/>
      <c r="H17" s="64"/>
      <c r="N17" s="15"/>
      <c r="O17" s="15"/>
      <c r="P17" s="15"/>
    </row>
    <row r="18" spans="1:16" s="3" customFormat="1" x14ac:dyDescent="0.25">
      <c r="A18" s="11"/>
      <c r="B18" s="2"/>
      <c r="C18" s="2"/>
      <c r="E18" s="12"/>
      <c r="H18" s="64"/>
      <c r="N18" s="15"/>
      <c r="O18" s="15"/>
      <c r="P18" s="15"/>
    </row>
    <row r="19" spans="1:16" s="3" customFormat="1" x14ac:dyDescent="0.25">
      <c r="A19" s="11"/>
      <c r="B19" s="2"/>
      <c r="C19" s="2"/>
      <c r="E19" s="12"/>
      <c r="H19" s="64"/>
      <c r="N19" s="15"/>
      <c r="O19" s="15"/>
      <c r="P19" s="15"/>
    </row>
    <row r="20" spans="1:16" s="3" customFormat="1" x14ac:dyDescent="0.25">
      <c r="A20" s="11"/>
      <c r="B20" s="2"/>
      <c r="C20" s="2"/>
      <c r="E20" s="12"/>
      <c r="H20" s="64"/>
      <c r="N20" s="15"/>
      <c r="O20" s="15"/>
      <c r="P20" s="15"/>
    </row>
    <row r="21" spans="1:16" s="3" customFormat="1" x14ac:dyDescent="0.25">
      <c r="A21" s="11"/>
      <c r="B21" s="2"/>
      <c r="C21" s="2"/>
      <c r="E21" s="12"/>
      <c r="H21" s="64"/>
      <c r="N21" s="15"/>
      <c r="O21" s="15"/>
      <c r="P21" s="15"/>
    </row>
    <row r="22" spans="1:16" s="3" customFormat="1" x14ac:dyDescent="0.25">
      <c r="A22" s="11"/>
      <c r="B22" s="2"/>
      <c r="C22" s="2"/>
      <c r="E22" s="12"/>
      <c r="H22" s="64"/>
      <c r="N22" s="15"/>
      <c r="O22" s="15"/>
      <c r="P22" s="15"/>
    </row>
    <row r="23" spans="1:16" s="3" customFormat="1" x14ac:dyDescent="0.25">
      <c r="A23" s="11"/>
      <c r="B23" s="2"/>
      <c r="C23" s="2"/>
      <c r="E23" s="12"/>
      <c r="H23" s="64"/>
      <c r="N23" s="15"/>
      <c r="O23" s="15"/>
      <c r="P23" s="15"/>
    </row>
    <row r="24" spans="1:16" s="3" customFormat="1" x14ac:dyDescent="0.25">
      <c r="A24" s="11"/>
      <c r="B24" s="2"/>
      <c r="C24" s="2"/>
      <c r="E24" s="12"/>
      <c r="H24" s="64"/>
      <c r="N24" s="15"/>
      <c r="O24" s="15"/>
      <c r="P24" s="15"/>
    </row>
    <row r="25" spans="1:16" s="3" customFormat="1" x14ac:dyDescent="0.25">
      <c r="A25" s="11"/>
      <c r="B25" s="2"/>
      <c r="C25" s="2"/>
      <c r="E25" s="12"/>
      <c r="H25" s="64"/>
      <c r="N25" s="15"/>
      <c r="O25" s="15"/>
      <c r="P25" s="15"/>
    </row>
    <row r="26" spans="1:16" s="3" customFormat="1" x14ac:dyDescent="0.25">
      <c r="A26" s="11"/>
      <c r="B26" s="2"/>
      <c r="C26" s="2"/>
      <c r="E26" s="12"/>
      <c r="H26" s="64"/>
      <c r="N26" s="15"/>
      <c r="O26" s="15"/>
      <c r="P26" s="15"/>
    </row>
    <row r="27" spans="1:16" s="3" customFormat="1" x14ac:dyDescent="0.25">
      <c r="A27" s="11"/>
      <c r="B27" s="2"/>
      <c r="C27" s="2"/>
      <c r="E27" s="12"/>
      <c r="H27" s="64"/>
      <c r="N27" s="15"/>
      <c r="O27" s="15"/>
      <c r="P27" s="15"/>
    </row>
    <row r="28" spans="1:16" s="3" customFormat="1" x14ac:dyDescent="0.25">
      <c r="A28" s="11"/>
      <c r="B28" s="2"/>
      <c r="C28" s="2"/>
      <c r="E28" s="12"/>
      <c r="H28" s="64"/>
      <c r="N28" s="15"/>
      <c r="O28" s="15"/>
      <c r="P28" s="15"/>
    </row>
  </sheetData>
  <mergeCells count="2">
    <mergeCell ref="A8:L8"/>
    <mergeCell ref="O8:P8"/>
  </mergeCells>
  <conditionalFormatting sqref="B3">
    <cfRule type="duplicateValues" dxfId="17" priority="2"/>
  </conditionalFormatting>
  <conditionalFormatting sqref="B4">
    <cfRule type="duplicateValues" dxfId="16" priority="1"/>
  </conditionalFormatting>
  <conditionalFormatting sqref="B5:B7">
    <cfRule type="duplicateValues" dxfId="15" priority="4"/>
  </conditionalFormatting>
  <printOptions horizontalCentered="1"/>
  <pageMargins left="0.31496062992125984" right="0.31496062992125984" top="0.15748031496062992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Sicepat_Ternate_Maret 22</vt:lpstr>
      <vt:lpstr>404964</vt:lpstr>
      <vt:lpstr>'404964'!Print_Titles</vt:lpstr>
      <vt:lpstr>'Sicepat_Ternate_Maret 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PCI</cp:lastModifiedBy>
  <cp:lastPrinted>2022-01-27T09:08:09Z</cp:lastPrinted>
  <dcterms:created xsi:type="dcterms:W3CDTF">2021-07-02T11:08:00Z</dcterms:created>
  <dcterms:modified xsi:type="dcterms:W3CDTF">2022-04-22T03:16:26Z</dcterms:modified>
</cp:coreProperties>
</file>