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2\sicepat\"/>
    </mc:Choice>
  </mc:AlternateContent>
  <bookViews>
    <workbookView xWindow="-120" yWindow="-120" windowWidth="20730" windowHeight="11160" tabRatio="842"/>
  </bookViews>
  <sheets>
    <sheet name="Sicepat_Tj. Pinang Maret 2022" sheetId="2" r:id="rId1"/>
    <sheet name="ALL" sheetId="89" r:id="rId2"/>
    <sheet name="404823" sheetId="58" r:id="rId3"/>
    <sheet name="404777" sheetId="59" r:id="rId4"/>
  </sheets>
  <definedNames>
    <definedName name="_xlnm.Print_Titles" localSheetId="3">'404777'!$2:$2</definedName>
    <definedName name="_xlnm.Print_Titles" localSheetId="2">'404823'!$2:$2</definedName>
    <definedName name="_xlnm.Print_Titles" localSheetId="1">ALL!$2:$2</definedName>
    <definedName name="_xlnm.Print_Titles" localSheetId="0">'Sicepat_Tj. Pinang Maret 2022'!$2:$17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2" i="59" l="1"/>
  <c r="P21" i="59"/>
  <c r="P21" i="58"/>
  <c r="P20" i="58"/>
  <c r="M20" i="2"/>
  <c r="L20" i="2"/>
  <c r="Q36" i="89"/>
  <c r="M36" i="89"/>
  <c r="N36" i="89"/>
  <c r="O36" i="89"/>
  <c r="P37" i="89" s="1"/>
  <c r="P34" i="89"/>
  <c r="P33" i="89"/>
  <c r="P32" i="89"/>
  <c r="P31" i="89"/>
  <c r="P30" i="89"/>
  <c r="P29" i="89"/>
  <c r="P28" i="89"/>
  <c r="P27" i="89"/>
  <c r="P26" i="89"/>
  <c r="P25" i="89"/>
  <c r="P24" i="89"/>
  <c r="P23" i="89"/>
  <c r="P22" i="89"/>
  <c r="P21" i="89"/>
  <c r="P20" i="89"/>
  <c r="P19" i="89"/>
  <c r="P18" i="89"/>
  <c r="P17" i="89"/>
  <c r="P16" i="89"/>
  <c r="P15" i="89"/>
  <c r="P14" i="89"/>
  <c r="P13" i="89"/>
  <c r="P12" i="89"/>
  <c r="P11" i="89"/>
  <c r="P10" i="89"/>
  <c r="P9" i="89"/>
  <c r="P8" i="89"/>
  <c r="P7" i="89"/>
  <c r="P6" i="89"/>
  <c r="P5" i="89"/>
  <c r="P4" i="89"/>
  <c r="P3" i="89"/>
  <c r="P35" i="89"/>
  <c r="J24" i="2"/>
  <c r="J22" i="2"/>
  <c r="J20" i="2"/>
  <c r="F19" i="2"/>
  <c r="F18" i="2"/>
  <c r="B19" i="2"/>
  <c r="B18" i="2"/>
  <c r="P23" i="59" l="1"/>
  <c r="P25" i="59" s="1"/>
  <c r="P24" i="59"/>
  <c r="P22" i="58"/>
  <c r="P24" i="58" s="1"/>
  <c r="P23" i="58"/>
  <c r="P38" i="89"/>
  <c r="P40" i="89" l="1"/>
  <c r="P39" i="89"/>
  <c r="P41" i="89"/>
  <c r="G18" i="2"/>
  <c r="C19" i="2"/>
  <c r="C18" i="2"/>
  <c r="N20" i="59"/>
  <c r="G19" i="2" s="1"/>
  <c r="M20" i="59"/>
  <c r="P19" i="59"/>
  <c r="P18" i="59"/>
  <c r="P17" i="59"/>
  <c r="P16" i="59"/>
  <c r="P15" i="59"/>
  <c r="P14" i="59"/>
  <c r="P13" i="59"/>
  <c r="P12" i="59"/>
  <c r="P11" i="59"/>
  <c r="P10" i="59"/>
  <c r="P9" i="59"/>
  <c r="P8" i="59"/>
  <c r="P7" i="59"/>
  <c r="P6" i="59"/>
  <c r="P5" i="59"/>
  <c r="P4" i="59"/>
  <c r="P3" i="59"/>
  <c r="N19" i="58"/>
  <c r="M19" i="58"/>
  <c r="P18" i="58"/>
  <c r="P17" i="58"/>
  <c r="P16" i="58"/>
  <c r="P15" i="58"/>
  <c r="P14" i="58"/>
  <c r="P13" i="58"/>
  <c r="P12" i="58"/>
  <c r="P11" i="58"/>
  <c r="P10" i="58"/>
  <c r="P9" i="58"/>
  <c r="P8" i="58"/>
  <c r="P7" i="58"/>
  <c r="P6" i="58"/>
  <c r="P5" i="58"/>
  <c r="P4" i="58"/>
  <c r="P3" i="58"/>
  <c r="O19" i="58" l="1"/>
  <c r="O20" i="59"/>
  <c r="I25" i="2" l="1"/>
  <c r="I24" i="2"/>
  <c r="I26" i="2" s="1"/>
  <c r="A19" i="2" l="1"/>
  <c r="J19" i="2"/>
  <c r="J18" i="2"/>
  <c r="I37" i="2" l="1"/>
  <c r="J23" i="2" l="1"/>
  <c r="J25" i="2" l="1"/>
  <c r="J26" i="2" l="1"/>
</calcChain>
</file>

<file path=xl/sharedStrings.xml><?xml version="1.0" encoding="utf-8"?>
<sst xmlns="http://schemas.openxmlformats.org/spreadsheetml/2006/main" count="392" uniqueCount="102">
  <si>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</si>
  <si>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</si>
  <si>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</si>
  <si>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</si>
  <si>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</si>
  <si>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</si>
  <si>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</si>
  <si>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</si>
  <si>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</si>
  <si>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</si>
  <si>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</si>
  <si>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</si>
  <si>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</si>
  <si>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</si>
  <si>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</si>
  <si>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</si>
  <si>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</si>
  <si>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</si>
  <si>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</si>
  <si>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</si>
  <si>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</si>
  <si>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</si>
  <si>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</si>
  <si>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</si>
  <si>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</si>
  <si>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</si>
  <si>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</si>
  <si>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</si>
  <si>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</si>
  <si>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</si>
  <si>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</si>
  <si>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</si>
  <si>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</si>
  <si>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</si>
  <si>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</si>
  <si>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</si>
  <si>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</si>
  <si>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</si>
  <si>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</si>
  <si>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</si>
  <si>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</si>
  <si>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</si>
  <si>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</si>
  <si>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</si>
  <si>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</si>
  <si>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</si>
  <si>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</si>
  <si>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</si>
  <si>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</si>
  <si>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</si>
  <si>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</si>
  <si>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</si>
  <si>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</si>
  <si>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</si>
  <si>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</si>
  <si>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>DMD/2203/16/AGUI2891</t>
  </si>
  <si>
    <t>GSK220316VYW416</t>
  </si>
  <si>
    <t>GSK220316IOK158</t>
  </si>
  <si>
    <t>GSK220316VAZ739</t>
  </si>
  <si>
    <t>GSK220316OIN627</t>
  </si>
  <si>
    <t>GSK220316SZN508</t>
  </si>
  <si>
    <t>GSK220316ESM502</t>
  </si>
  <si>
    <t>GSK220316UDR708</t>
  </si>
  <si>
    <t>GSK220316UFI976</t>
  </si>
  <si>
    <t>GSK220316ROB168</t>
  </si>
  <si>
    <t>GSK220305QKN462</t>
  </si>
  <si>
    <t>GSK220311TWX632</t>
  </si>
  <si>
    <t>DMD/2203/16/JEHC4956</t>
  </si>
  <si>
    <t>GSK220305AGT726</t>
  </si>
  <si>
    <t>GSK220305HCZ605</t>
  </si>
  <si>
    <t>GSK220305LPN573</t>
  </si>
  <si>
    <t>GSK220305KTI274</t>
  </si>
  <si>
    <t>GSK220305BZX846</t>
  </si>
  <si>
    <t>DMP TNJ (TJ. PINANG)</t>
  </si>
  <si>
    <t>KM SATRIA PRATAMA</t>
  </si>
  <si>
    <t>03/22/2022 AGUS</t>
  </si>
  <si>
    <t>DMD/2203/30/RHMF2764</t>
  </si>
  <si>
    <t>GSK220330JCA054</t>
  </si>
  <si>
    <t>GSK220330POU271</t>
  </si>
  <si>
    <t>GSK220330GJU295</t>
  </si>
  <si>
    <t>GSK220330SNI641</t>
  </si>
  <si>
    <t>GSK220330YDS913</t>
  </si>
  <si>
    <t>GSK220330SVZ453</t>
  </si>
  <si>
    <t>GSK220330DVU245</t>
  </si>
  <si>
    <t>GSK220330QAT912</t>
  </si>
  <si>
    <t>GSK220330DKR830</t>
  </si>
  <si>
    <t>GSK220330GRL425</t>
  </si>
  <si>
    <t>GSK220330CGN407</t>
  </si>
  <si>
    <t>GSK220330IGR643</t>
  </si>
  <si>
    <t>GSK220330OBI652</t>
  </si>
  <si>
    <t>GSK220330UGE021</t>
  </si>
  <si>
    <t>GSK220330JHQ356</t>
  </si>
  <si>
    <t>GSK220330ACH276</t>
  </si>
  <si>
    <t>GSK220330BTD385</t>
  </si>
  <si>
    <t>04/06/2022 AGUS</t>
  </si>
  <si>
    <t xml:space="preserve"> 14 April 2022</t>
  </si>
  <si>
    <t xml:space="preserve"> MARET 2022</t>
  </si>
  <si>
    <t>TANJUNG PINANG</t>
  </si>
  <si>
    <t>PENGIRIMAN BARANG TUJUAN TANJUNG PINANG</t>
  </si>
  <si>
    <t>DMP TNJ              (TJ. PINANG)</t>
  </si>
  <si>
    <t>PPN 1,1%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</si>
  <si>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Jutau Delapan Ratus Tujuh Puluh Dua Ribu Sembilan Ratus Sembilan Puluh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</si>
</sst>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2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57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12</xdr:col>
      <xdr:colOff>190500</xdr:colOff>
      <xdr:row>37</xdr:row>
      <xdr:rowOff>1304</xdr:rowOff>
    </xdr:from>
    <xdr:to>
      <xdr:col>16</xdr:col>
      <xdr:colOff>514350</xdr:colOff>
      <xdr:row>43</xdr:row>
      <xdr:rowOff>47624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9300" y="25147304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224578910112342" displayName="Table224578910112342" ref="C2:N18" totalsRowShown="0" headerRowDxfId="50" dataDxfId="48" headerRowBorderDxfId="49">
  <tableColumns count="12">
    <tableColumn id="1" name="NOMOR" dataDxfId="47" dataCellStyle="Normal"/>
    <tableColumn id="3" name="TUJUAN" dataDxfId="46" dataCellStyle="Normal"/>
    <tableColumn id="16" name="Pick Up" dataDxfId="45"/>
    <tableColumn id="14" name="KAPAL" dataDxfId="44"/>
    <tableColumn id="15" name="ETD Kapal" dataDxfId="43"/>
    <tableColumn id="10" name="KETERANGAN" dataDxfId="42" dataCellStyle="Normal"/>
    <tableColumn id="5" name="P" dataDxfId="41" dataCellStyle="Normal"/>
    <tableColumn id="6" name="L" dataDxfId="40" dataCellStyle="Normal"/>
    <tableColumn id="7" name="T" dataDxfId="39" dataCellStyle="Normal"/>
    <tableColumn id="4" name="ACT KG" dataDxfId="38" dataCellStyle="Normal"/>
    <tableColumn id="8" name="KG VOLUME" dataDxfId="37" dataCellStyle="Normal"/>
    <tableColumn id="19" name="PEMBULATAN" dataDxfId="36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3" name="Table22457891011234" displayName="Table22457891011234" ref="C2:N18" totalsRowShown="0" headerRowDxfId="32" dataDxfId="30" headerRowBorderDxfId="31">
  <tableColumns count="12">
    <tableColumn id="1" name="NOMOR" dataDxfId="29" dataCellStyle="Normal"/>
    <tableColumn id="3" name="TUJUAN" dataDxfId="28" dataCellStyle="Normal"/>
    <tableColumn id="16" name="Pick Up" dataDxfId="27"/>
    <tableColumn id="14" name="KAPAL" dataDxfId="26"/>
    <tableColumn id="15" name="ETD Kapal" dataDxfId="25"/>
    <tableColumn id="10" name="KETERANGAN" dataDxfId="24" dataCellStyle="Normal"/>
    <tableColumn id="5" name="P" dataDxfId="23" dataCellStyle="Normal"/>
    <tableColumn id="6" name="L" dataDxfId="22" dataCellStyle="Normal"/>
    <tableColumn id="7" name="T" dataDxfId="21" dataCellStyle="Normal"/>
    <tableColumn id="4" name="ACT KG" dataDxfId="20" dataCellStyle="Normal"/>
    <tableColumn id="8" name="KG VOLUME" dataDxfId="19" dataCellStyle="Normal"/>
    <tableColumn id="19" name="PEMBULATAN" dataDxfId="18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4" name="Table224578910112345" displayName="Table224578910112345" ref="C2:N19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M44"/>
  <sheetViews>
    <sheetView tabSelected="1" topLeftCell="A14" workbookViewId="0">
      <selection activeCell="K22" sqref="K22"/>
    </sheetView>
  </sheetViews>
  <sheetFormatPr defaultRowHeight="15.75" x14ac:dyDescent="0.25"/>
  <cols>
    <col min="1" max="1" width="6.42578125" style="17" customWidth="1"/>
    <col min="2" max="2" width="11.5703125" style="17" customWidth="1"/>
    <col min="3" max="3" width="10" style="17" customWidth="1"/>
    <col min="4" max="4" width="26.42578125" style="17" customWidth="1"/>
    <col min="5" max="5" width="13.85546875" style="17" customWidth="1"/>
    <col min="6" max="6" width="6.85546875" style="17" bestFit="1" customWidth="1"/>
    <col min="7" max="7" width="6.42578125" style="17" customWidth="1"/>
    <col min="8" max="8" width="14.140625" style="18" bestFit="1" customWidth="1"/>
    <col min="9" max="9" width="1.5703125" style="18" customWidth="1"/>
    <col min="10" max="10" width="19.5703125" style="17" customWidth="1"/>
    <col min="11" max="11" width="9.140625" style="17"/>
    <col min="12" max="12" width="15.7109375" style="17" bestFit="1" customWidth="1"/>
    <col min="13" max="16384" width="9.140625" style="17"/>
  </cols>
  <sheetData>
    <row r="2" spans="1:10" x14ac:dyDescent="0.25">
      <c r="A2" s="16" t="s">
        <v>8</v>
      </c>
    </row>
    <row r="3" spans="1:10" x14ac:dyDescent="0.25">
      <c r="A3" s="19" t="s">
        <v>9</v>
      </c>
    </row>
    <row r="4" spans="1:10" x14ac:dyDescent="0.25">
      <c r="A4" s="19" t="s">
        <v>10</v>
      </c>
    </row>
    <row r="5" spans="1:10" x14ac:dyDescent="0.25">
      <c r="A5" s="19" t="s">
        <v>11</v>
      </c>
    </row>
    <row r="6" spans="1:10" x14ac:dyDescent="0.25">
      <c r="A6" s="19" t="s">
        <v>12</v>
      </c>
    </row>
    <row r="7" spans="1:10" x14ac:dyDescent="0.25">
      <c r="A7" s="19" t="s">
        <v>13</v>
      </c>
    </row>
    <row r="9" spans="1:10" ht="16.5" thickBot="1" x14ac:dyDescent="0.3">
      <c r="A9" s="20"/>
      <c r="B9" s="20"/>
      <c r="C9" s="20"/>
      <c r="D9" s="20"/>
      <c r="E9" s="20"/>
      <c r="F9" s="20"/>
      <c r="G9" s="20"/>
      <c r="H9" s="21"/>
      <c r="I9" s="21"/>
      <c r="J9" s="20"/>
    </row>
    <row r="10" spans="1:10" ht="23.25" customHeight="1" thickBot="1" x14ac:dyDescent="0.3">
      <c r="A10" s="102" t="s">
        <v>14</v>
      </c>
      <c r="B10" s="103"/>
      <c r="C10" s="103"/>
      <c r="D10" s="103"/>
      <c r="E10" s="103"/>
      <c r="F10" s="103"/>
      <c r="G10" s="103"/>
      <c r="H10" s="103"/>
      <c r="I10" s="103"/>
      <c r="J10" s="104"/>
    </row>
    <row r="12" spans="1:10" x14ac:dyDescent="0.25">
      <c r="A12" s="17" t="s">
        <v>15</v>
      </c>
      <c r="B12" s="17" t="s">
        <v>16</v>
      </c>
      <c r="G12" s="101" t="s">
        <v>48</v>
      </c>
      <c r="H12" s="101"/>
      <c r="I12" s="22" t="s">
        <v>17</v>
      </c>
      <c r="J12" s="23"/>
    </row>
    <row r="13" spans="1:10" x14ac:dyDescent="0.25">
      <c r="G13" s="101" t="s">
        <v>18</v>
      </c>
      <c r="H13" s="101"/>
      <c r="I13" s="22" t="s">
        <v>17</v>
      </c>
      <c r="J13" s="24" t="s">
        <v>95</v>
      </c>
    </row>
    <row r="14" spans="1:10" x14ac:dyDescent="0.25">
      <c r="G14" s="101" t="s">
        <v>49</v>
      </c>
      <c r="H14" s="101"/>
      <c r="I14" s="22" t="s">
        <v>17</v>
      </c>
      <c r="J14" s="17" t="s">
        <v>97</v>
      </c>
    </row>
    <row r="15" spans="1:10" x14ac:dyDescent="0.25">
      <c r="A15" s="17" t="s">
        <v>19</v>
      </c>
      <c r="B15" s="23" t="s">
        <v>20</v>
      </c>
      <c r="C15" s="23"/>
      <c r="I15" s="22"/>
      <c r="J15" s="17" t="s">
        <v>96</v>
      </c>
    </row>
    <row r="16" spans="1:10" ht="16.5" thickBot="1" x14ac:dyDescent="0.3"/>
    <row r="17" spans="1:13" ht="26.25" customHeight="1" x14ac:dyDescent="0.25">
      <c r="A17" s="25" t="s">
        <v>21</v>
      </c>
      <c r="B17" s="26" t="s">
        <v>22</v>
      </c>
      <c r="C17" s="26" t="s">
        <v>23</v>
      </c>
      <c r="D17" s="26" t="s">
        <v>24</v>
      </c>
      <c r="E17" s="26" t="s">
        <v>25</v>
      </c>
      <c r="F17" s="27" t="s">
        <v>26</v>
      </c>
      <c r="G17" s="27" t="s">
        <v>27</v>
      </c>
      <c r="H17" s="105" t="s">
        <v>28</v>
      </c>
      <c r="I17" s="106"/>
      <c r="J17" s="28" t="s">
        <v>29</v>
      </c>
    </row>
    <row r="18" spans="1:13" ht="48" customHeight="1" x14ac:dyDescent="0.25">
      <c r="A18" s="29">
        <v>1</v>
      </c>
      <c r="B18" s="30">
        <f>'404823'!E3</f>
        <v>44636</v>
      </c>
      <c r="C18" s="81">
        <f>'404823'!A3</f>
        <v>404823</v>
      </c>
      <c r="D18" s="31" t="s">
        <v>98</v>
      </c>
      <c r="E18" s="31" t="s">
        <v>99</v>
      </c>
      <c r="F18" s="32">
        <f>'404823'!Q3</f>
        <v>16</v>
      </c>
      <c r="G18" s="32">
        <f>'404823'!N19</f>
        <v>153</v>
      </c>
      <c r="H18" s="111">
        <v>7000</v>
      </c>
      <c r="I18" s="112"/>
      <c r="J18" s="33">
        <f t="shared" ref="J18" si="0">G18*H18</f>
        <v>1071000</v>
      </c>
      <c r="L18"/>
    </row>
    <row r="19" spans="1:13" ht="48" customHeight="1" x14ac:dyDescent="0.25">
      <c r="A19" s="29">
        <f t="shared" ref="A19" si="1">A18+1</f>
        <v>2</v>
      </c>
      <c r="B19" s="30">
        <f>'404777'!E3</f>
        <v>44650</v>
      </c>
      <c r="C19" s="81">
        <f>'404777'!A3</f>
        <v>404777</v>
      </c>
      <c r="D19" s="31" t="s">
        <v>98</v>
      </c>
      <c r="E19" s="31" t="s">
        <v>99</v>
      </c>
      <c r="F19" s="32">
        <f>'404777'!Q3</f>
        <v>17</v>
      </c>
      <c r="G19" s="32">
        <f>'404777'!N20</f>
        <v>147</v>
      </c>
      <c r="H19" s="111">
        <v>7000</v>
      </c>
      <c r="I19" s="112"/>
      <c r="J19" s="33">
        <f>G19*H19</f>
        <v>1029000</v>
      </c>
      <c r="L19"/>
    </row>
    <row r="20" spans="1:13" ht="32.25" customHeight="1" thickBot="1" x14ac:dyDescent="0.3">
      <c r="A20" s="107" t="s">
        <v>30</v>
      </c>
      <c r="B20" s="108"/>
      <c r="C20" s="108"/>
      <c r="D20" s="108"/>
      <c r="E20" s="108"/>
      <c r="F20" s="108"/>
      <c r="G20" s="108"/>
      <c r="H20" s="108"/>
      <c r="I20" s="109"/>
      <c r="J20" s="34">
        <f>SUM(J18:J19)</f>
        <v>2100000</v>
      </c>
      <c r="L20" s="79">
        <f>SUM(F18:F19)</f>
        <v>33</v>
      </c>
      <c r="M20" s="79">
        <f>SUM(G18:G19)</f>
        <v>300</v>
      </c>
    </row>
    <row r="21" spans="1:13" x14ac:dyDescent="0.25">
      <c r="A21" s="110"/>
      <c r="B21" s="110"/>
      <c r="C21" s="35"/>
      <c r="D21" s="35"/>
      <c r="E21" s="35"/>
      <c r="F21" s="35"/>
      <c r="G21" s="35"/>
      <c r="H21" s="36"/>
      <c r="I21" s="36"/>
      <c r="J21" s="37"/>
    </row>
    <row r="22" spans="1:13" x14ac:dyDescent="0.25">
      <c r="A22" s="82"/>
      <c r="B22" s="82"/>
      <c r="C22" s="82"/>
      <c r="D22" s="82"/>
      <c r="E22" s="82"/>
      <c r="F22" s="82"/>
      <c r="G22" s="38" t="s">
        <v>50</v>
      </c>
      <c r="H22" s="38"/>
      <c r="I22" s="36"/>
      <c r="J22" s="37">
        <f>J20*10%</f>
        <v>210000</v>
      </c>
      <c r="L22" s="39"/>
    </row>
    <row r="23" spans="1:13" x14ac:dyDescent="0.25">
      <c r="A23" s="82"/>
      <c r="B23" s="82"/>
      <c r="C23" s="82"/>
      <c r="D23" s="82"/>
      <c r="E23" s="82"/>
      <c r="F23" s="82"/>
      <c r="G23" s="89" t="s">
        <v>51</v>
      </c>
      <c r="H23" s="89"/>
      <c r="I23" s="90"/>
      <c r="J23" s="92">
        <f>J20-J22</f>
        <v>1890000</v>
      </c>
      <c r="L23" s="39"/>
    </row>
    <row r="24" spans="1:13" x14ac:dyDescent="0.25">
      <c r="A24" s="82"/>
      <c r="B24" s="82"/>
      <c r="C24" s="82"/>
      <c r="D24" s="82"/>
      <c r="E24" s="82"/>
      <c r="F24" s="82"/>
      <c r="G24" s="38" t="s">
        <v>100</v>
      </c>
      <c r="H24" s="38"/>
      <c r="I24" s="39" t="e">
        <f>#REF!*1%</f>
        <v>#REF!</v>
      </c>
      <c r="J24" s="37">
        <f>J23*1.1%</f>
        <v>20790.000000000004</v>
      </c>
    </row>
    <row r="25" spans="1:13" ht="16.5" thickBot="1" x14ac:dyDescent="0.3">
      <c r="A25" s="82"/>
      <c r="B25" s="82"/>
      <c r="C25" s="82"/>
      <c r="D25" s="82"/>
      <c r="E25" s="82"/>
      <c r="F25" s="82"/>
      <c r="G25" s="91" t="s">
        <v>53</v>
      </c>
      <c r="H25" s="91"/>
      <c r="I25" s="40">
        <f>I21*10%</f>
        <v>0</v>
      </c>
      <c r="J25" s="40">
        <f>J23*2%</f>
        <v>37800</v>
      </c>
    </row>
    <row r="26" spans="1:13" x14ac:dyDescent="0.25">
      <c r="E26" s="16"/>
      <c r="F26" s="16"/>
      <c r="G26" s="41" t="s">
        <v>54</v>
      </c>
      <c r="H26" s="41"/>
      <c r="I26" s="42" t="e">
        <f>I20+I24</f>
        <v>#REF!</v>
      </c>
      <c r="J26" s="42">
        <f>J23+J24-J25</f>
        <v>1872990</v>
      </c>
    </row>
    <row r="27" spans="1:13" x14ac:dyDescent="0.25">
      <c r="E27" s="16"/>
      <c r="F27" s="16"/>
      <c r="G27" s="41"/>
      <c r="H27" s="41"/>
      <c r="I27" s="42"/>
      <c r="J27" s="42"/>
    </row>
    <row r="28" spans="1:13" x14ac:dyDescent="0.25">
      <c r="A28" s="16" t="s">
        <v>101</v>
      </c>
      <c r="D28" s="16"/>
      <c r="E28" s="16"/>
      <c r="F28" s="16"/>
      <c r="G28" s="16"/>
      <c r="H28" s="41"/>
      <c r="I28" s="41"/>
      <c r="J28" s="42"/>
    </row>
    <row r="29" spans="1:13" x14ac:dyDescent="0.25">
      <c r="A29" s="43"/>
      <c r="D29" s="16"/>
      <c r="E29" s="16"/>
      <c r="F29" s="16"/>
      <c r="G29" s="16"/>
      <c r="H29" s="41"/>
      <c r="I29" s="41"/>
      <c r="J29" s="42"/>
    </row>
    <row r="30" spans="1:13" x14ac:dyDescent="0.25">
      <c r="D30" s="16"/>
      <c r="E30" s="16"/>
      <c r="F30" s="16"/>
      <c r="G30" s="16"/>
      <c r="H30" s="41"/>
      <c r="I30" s="41"/>
      <c r="J30" s="42"/>
    </row>
    <row r="31" spans="1:13" x14ac:dyDescent="0.25">
      <c r="A31" s="44" t="s">
        <v>32</v>
      </c>
    </row>
    <row r="32" spans="1:13" x14ac:dyDescent="0.25">
      <c r="A32" s="45" t="s">
        <v>33</v>
      </c>
      <c r="B32" s="46"/>
      <c r="C32" s="46"/>
      <c r="D32" s="47"/>
      <c r="E32" s="47"/>
      <c r="F32" s="47"/>
      <c r="G32" s="47"/>
    </row>
    <row r="33" spans="1:10" x14ac:dyDescent="0.25">
      <c r="A33" s="45" t="s">
        <v>34</v>
      </c>
      <c r="B33" s="46"/>
      <c r="C33" s="46"/>
      <c r="D33" s="47"/>
      <c r="E33" s="47"/>
      <c r="F33" s="47"/>
      <c r="G33" s="47"/>
    </row>
    <row r="34" spans="1:10" x14ac:dyDescent="0.25">
      <c r="A34" s="48" t="s">
        <v>35</v>
      </c>
      <c r="B34" s="49"/>
      <c r="C34" s="49"/>
      <c r="D34" s="47"/>
      <c r="E34" s="47"/>
      <c r="F34" s="47"/>
      <c r="G34" s="47"/>
    </row>
    <row r="35" spans="1:10" x14ac:dyDescent="0.25">
      <c r="A35" s="50" t="s">
        <v>8</v>
      </c>
      <c r="B35" s="51"/>
      <c r="C35" s="51"/>
      <c r="D35" s="47"/>
      <c r="E35" s="47"/>
      <c r="F35" s="47"/>
      <c r="G35" s="47"/>
    </row>
    <row r="36" spans="1:10" x14ac:dyDescent="0.25">
      <c r="A36" s="52"/>
      <c r="B36" s="52"/>
      <c r="C36" s="52"/>
    </row>
    <row r="37" spans="1:10" x14ac:dyDescent="0.25">
      <c r="H37" s="53" t="s">
        <v>36</v>
      </c>
      <c r="I37" s="98" t="str">
        <f>+J13</f>
        <v xml:space="preserve"> 14 April 2022</v>
      </c>
      <c r="J37" s="99"/>
    </row>
    <row r="41" spans="1:10" ht="18" customHeight="1" x14ac:dyDescent="0.25"/>
    <row r="42" spans="1:10" ht="17.25" customHeight="1" x14ac:dyDescent="0.25"/>
    <row r="44" spans="1:10" x14ac:dyDescent="0.25">
      <c r="H44" s="100" t="s">
        <v>37</v>
      </c>
      <c r="I44" s="100"/>
      <c r="J44" s="100"/>
    </row>
  </sheetData>
  <mergeCells count="11">
    <mergeCell ref="A10:J10"/>
    <mergeCell ref="H17:I17"/>
    <mergeCell ref="A20:I20"/>
    <mergeCell ref="A21:B21"/>
    <mergeCell ref="H18:I18"/>
    <mergeCell ref="H19:I19"/>
    <mergeCell ref="I37:J37"/>
    <mergeCell ref="H44:J44"/>
    <mergeCell ref="G14:H14"/>
    <mergeCell ref="G13:H13"/>
    <mergeCell ref="G12:H12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56"/>
  <sheetViews>
    <sheetView zoomScale="110" zoomScaleNormal="110" workbookViewId="0">
      <pane xSplit="3" ySplit="2" topLeftCell="D34" activePane="bottomRight" state="frozen"/>
      <selection activeCell="D25" sqref="D25"/>
      <selection pane="topRight" activeCell="D25" sqref="D25"/>
      <selection pane="bottomLeft" activeCell="D25" sqref="D25"/>
      <selection pane="bottomRight" activeCell="N37" sqref="N37:P41"/>
    </sheetView>
  </sheetViews>
  <sheetFormatPr defaultRowHeight="15" x14ac:dyDescent="0.2"/>
  <cols>
    <col min="1" max="1" width="6.28515625" style="4" customWidth="1"/>
    <col min="2" max="2" width="18.85546875" style="2" customWidth="1"/>
    <col min="3" max="3" width="14.5703125" style="2" customWidth="1"/>
    <col min="4" max="4" width="9.28515625" style="3" customWidth="1"/>
    <col min="5" max="5" width="7.42578125" style="11" customWidth="1"/>
    <col min="6" max="6" width="8.140625" style="3" customWidth="1"/>
    <col min="7" max="7" width="7.5703125" style="3" customWidth="1"/>
    <col min="8" max="8" width="11.7109375" style="6" customWidth="1"/>
    <col min="9" max="11" width="3.7109375" style="3" customWidth="1"/>
    <col min="12" max="12" width="4.2851562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0.42578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43</v>
      </c>
      <c r="B2" s="58" t="s">
        <v>7</v>
      </c>
      <c r="C2" s="58" t="s">
        <v>0</v>
      </c>
      <c r="D2" s="58" t="s">
        <v>1</v>
      </c>
      <c r="E2" s="94" t="s">
        <v>4</v>
      </c>
      <c r="F2" s="58" t="s">
        <v>3</v>
      </c>
      <c r="G2" s="58" t="s">
        <v>5</v>
      </c>
      <c r="H2" s="94" t="s">
        <v>2</v>
      </c>
      <c r="I2" s="58" t="s">
        <v>38</v>
      </c>
      <c r="J2" s="58" t="s">
        <v>39</v>
      </c>
      <c r="K2" s="58" t="s">
        <v>40</v>
      </c>
      <c r="L2" s="58" t="s">
        <v>44</v>
      </c>
      <c r="M2" s="58" t="s">
        <v>45</v>
      </c>
      <c r="N2" s="58" t="s">
        <v>6</v>
      </c>
      <c r="O2" s="58" t="s">
        <v>46</v>
      </c>
      <c r="P2" s="58" t="s">
        <v>47</v>
      </c>
      <c r="Q2" s="58" t="s">
        <v>26</v>
      </c>
    </row>
    <row r="3" spans="1:17" ht="26.25" customHeight="1" x14ac:dyDescent="0.2">
      <c r="A3" s="80">
        <v>404823</v>
      </c>
      <c r="B3" s="71" t="s">
        <v>55</v>
      </c>
      <c r="C3" s="8" t="s">
        <v>56</v>
      </c>
      <c r="D3" s="73" t="s">
        <v>73</v>
      </c>
      <c r="E3" s="12">
        <v>44636</v>
      </c>
      <c r="F3" s="73" t="s">
        <v>74</v>
      </c>
      <c r="G3" s="12">
        <v>44644</v>
      </c>
      <c r="H3" s="9" t="s">
        <v>75</v>
      </c>
      <c r="I3" s="1">
        <v>80</v>
      </c>
      <c r="J3" s="1">
        <v>47</v>
      </c>
      <c r="K3" s="1">
        <v>11</v>
      </c>
      <c r="L3" s="1">
        <v>6</v>
      </c>
      <c r="M3" s="77">
        <v>10.34</v>
      </c>
      <c r="N3" s="7">
        <v>11</v>
      </c>
      <c r="O3" s="61">
        <v>7000</v>
      </c>
      <c r="P3" s="62">
        <f t="shared" ref="P3:P34" si="0">N3*O3</f>
        <v>77000</v>
      </c>
      <c r="Q3" s="113">
        <v>16</v>
      </c>
    </row>
    <row r="4" spans="1:17" ht="26.25" customHeight="1" x14ac:dyDescent="0.2">
      <c r="A4" s="13"/>
      <c r="B4" s="72"/>
      <c r="C4" s="8" t="s">
        <v>57</v>
      </c>
      <c r="D4" s="73" t="s">
        <v>73</v>
      </c>
      <c r="E4" s="12">
        <v>44636</v>
      </c>
      <c r="F4" s="73" t="s">
        <v>74</v>
      </c>
      <c r="G4" s="12">
        <v>44644</v>
      </c>
      <c r="H4" s="9" t="s">
        <v>75</v>
      </c>
      <c r="I4" s="1">
        <v>80</v>
      </c>
      <c r="J4" s="1">
        <v>47</v>
      </c>
      <c r="K4" s="1">
        <v>11</v>
      </c>
      <c r="L4" s="1">
        <v>6</v>
      </c>
      <c r="M4" s="77">
        <v>10.34</v>
      </c>
      <c r="N4" s="7">
        <v>11</v>
      </c>
      <c r="O4" s="61">
        <v>7000</v>
      </c>
      <c r="P4" s="62">
        <f t="shared" si="0"/>
        <v>77000</v>
      </c>
      <c r="Q4" s="114"/>
    </row>
    <row r="5" spans="1:17" ht="26.25" customHeight="1" x14ac:dyDescent="0.2">
      <c r="A5" s="13"/>
      <c r="B5" s="13"/>
      <c r="C5" s="8" t="s">
        <v>58</v>
      </c>
      <c r="D5" s="73" t="s">
        <v>73</v>
      </c>
      <c r="E5" s="12">
        <v>44636</v>
      </c>
      <c r="F5" s="73" t="s">
        <v>74</v>
      </c>
      <c r="G5" s="12">
        <v>44644</v>
      </c>
      <c r="H5" s="9" t="s">
        <v>75</v>
      </c>
      <c r="I5" s="1">
        <v>80</v>
      </c>
      <c r="J5" s="1">
        <v>47</v>
      </c>
      <c r="K5" s="1">
        <v>11</v>
      </c>
      <c r="L5" s="1">
        <v>6</v>
      </c>
      <c r="M5" s="77">
        <v>10.34</v>
      </c>
      <c r="N5" s="7">
        <v>11</v>
      </c>
      <c r="O5" s="61">
        <v>7000</v>
      </c>
      <c r="P5" s="62">
        <f t="shared" si="0"/>
        <v>77000</v>
      </c>
      <c r="Q5" s="114"/>
    </row>
    <row r="6" spans="1:17" ht="26.25" customHeight="1" x14ac:dyDescent="0.2">
      <c r="A6" s="13"/>
      <c r="B6" s="13"/>
      <c r="C6" s="70" t="s">
        <v>59</v>
      </c>
      <c r="D6" s="75" t="s">
        <v>73</v>
      </c>
      <c r="E6" s="12">
        <v>44636</v>
      </c>
      <c r="F6" s="73" t="s">
        <v>74</v>
      </c>
      <c r="G6" s="12">
        <v>44644</v>
      </c>
      <c r="H6" s="74" t="s">
        <v>75</v>
      </c>
      <c r="I6" s="15">
        <v>80</v>
      </c>
      <c r="J6" s="15">
        <v>47</v>
      </c>
      <c r="K6" s="15">
        <v>11</v>
      </c>
      <c r="L6" s="15">
        <v>6</v>
      </c>
      <c r="M6" s="78">
        <v>10.34</v>
      </c>
      <c r="N6" s="69">
        <v>11</v>
      </c>
      <c r="O6" s="61">
        <v>7000</v>
      </c>
      <c r="P6" s="62">
        <f t="shared" si="0"/>
        <v>77000</v>
      </c>
      <c r="Q6" s="114"/>
    </row>
    <row r="7" spans="1:17" ht="26.25" customHeight="1" x14ac:dyDescent="0.2">
      <c r="A7" s="13"/>
      <c r="B7" s="13"/>
      <c r="C7" s="70" t="s">
        <v>60</v>
      </c>
      <c r="D7" s="75" t="s">
        <v>73</v>
      </c>
      <c r="E7" s="12">
        <v>44636</v>
      </c>
      <c r="F7" s="73" t="s">
        <v>74</v>
      </c>
      <c r="G7" s="12">
        <v>44644</v>
      </c>
      <c r="H7" s="74" t="s">
        <v>75</v>
      </c>
      <c r="I7" s="15">
        <v>80</v>
      </c>
      <c r="J7" s="15">
        <v>47</v>
      </c>
      <c r="K7" s="15">
        <v>11</v>
      </c>
      <c r="L7" s="15">
        <v>6</v>
      </c>
      <c r="M7" s="78">
        <v>10.34</v>
      </c>
      <c r="N7" s="69">
        <v>11</v>
      </c>
      <c r="O7" s="61">
        <v>7000</v>
      </c>
      <c r="P7" s="62">
        <f t="shared" si="0"/>
        <v>77000</v>
      </c>
      <c r="Q7" s="114"/>
    </row>
    <row r="8" spans="1:17" ht="26.25" customHeight="1" x14ac:dyDescent="0.2">
      <c r="A8" s="13"/>
      <c r="B8" s="13"/>
      <c r="C8" s="70" t="s">
        <v>61</v>
      </c>
      <c r="D8" s="75" t="s">
        <v>73</v>
      </c>
      <c r="E8" s="12">
        <v>44636</v>
      </c>
      <c r="F8" s="73" t="s">
        <v>74</v>
      </c>
      <c r="G8" s="12">
        <v>44644</v>
      </c>
      <c r="H8" s="74" t="s">
        <v>75</v>
      </c>
      <c r="I8" s="15">
        <v>56</v>
      </c>
      <c r="J8" s="15">
        <v>20</v>
      </c>
      <c r="K8" s="15">
        <v>20</v>
      </c>
      <c r="L8" s="15">
        <v>6</v>
      </c>
      <c r="M8" s="78">
        <v>5.6</v>
      </c>
      <c r="N8" s="69">
        <v>6</v>
      </c>
      <c r="O8" s="61">
        <v>7000</v>
      </c>
      <c r="P8" s="62">
        <f t="shared" si="0"/>
        <v>42000</v>
      </c>
      <c r="Q8" s="114"/>
    </row>
    <row r="9" spans="1:17" ht="26.25" customHeight="1" x14ac:dyDescent="0.2">
      <c r="A9" s="13"/>
      <c r="B9" s="13"/>
      <c r="C9" s="70" t="s">
        <v>62</v>
      </c>
      <c r="D9" s="75" t="s">
        <v>73</v>
      </c>
      <c r="E9" s="12">
        <v>44636</v>
      </c>
      <c r="F9" s="73" t="s">
        <v>74</v>
      </c>
      <c r="G9" s="12">
        <v>44644</v>
      </c>
      <c r="H9" s="74" t="s">
        <v>75</v>
      </c>
      <c r="I9" s="15">
        <v>56</v>
      </c>
      <c r="J9" s="15">
        <v>20</v>
      </c>
      <c r="K9" s="15">
        <v>20</v>
      </c>
      <c r="L9" s="15">
        <v>6</v>
      </c>
      <c r="M9" s="78">
        <v>5.6</v>
      </c>
      <c r="N9" s="69">
        <v>6</v>
      </c>
      <c r="O9" s="61">
        <v>7000</v>
      </c>
      <c r="P9" s="62">
        <f t="shared" si="0"/>
        <v>42000</v>
      </c>
      <c r="Q9" s="114"/>
    </row>
    <row r="10" spans="1:17" ht="26.25" customHeight="1" x14ac:dyDescent="0.2">
      <c r="A10" s="13"/>
      <c r="B10" s="13"/>
      <c r="C10" s="70" t="s">
        <v>63</v>
      </c>
      <c r="D10" s="75" t="s">
        <v>73</v>
      </c>
      <c r="E10" s="12">
        <v>44636</v>
      </c>
      <c r="F10" s="73" t="s">
        <v>74</v>
      </c>
      <c r="G10" s="12">
        <v>44644</v>
      </c>
      <c r="H10" s="74" t="s">
        <v>75</v>
      </c>
      <c r="I10" s="15">
        <v>80</v>
      </c>
      <c r="J10" s="15">
        <v>47</v>
      </c>
      <c r="K10" s="15">
        <v>11</v>
      </c>
      <c r="L10" s="15">
        <v>6</v>
      </c>
      <c r="M10" s="78">
        <v>10.34</v>
      </c>
      <c r="N10" s="69">
        <v>11</v>
      </c>
      <c r="O10" s="61">
        <v>7000</v>
      </c>
      <c r="P10" s="62">
        <f t="shared" si="0"/>
        <v>77000</v>
      </c>
      <c r="Q10" s="114"/>
    </row>
    <row r="11" spans="1:17" ht="26.25" customHeight="1" x14ac:dyDescent="0.2">
      <c r="A11" s="13"/>
      <c r="B11" s="13"/>
      <c r="C11" s="70" t="s">
        <v>64</v>
      </c>
      <c r="D11" s="75" t="s">
        <v>73</v>
      </c>
      <c r="E11" s="12">
        <v>44636</v>
      </c>
      <c r="F11" s="73" t="s">
        <v>74</v>
      </c>
      <c r="G11" s="12">
        <v>44644</v>
      </c>
      <c r="H11" s="74" t="s">
        <v>75</v>
      </c>
      <c r="I11" s="15">
        <v>80</v>
      </c>
      <c r="J11" s="15">
        <v>47</v>
      </c>
      <c r="K11" s="15">
        <v>11</v>
      </c>
      <c r="L11" s="15">
        <v>6</v>
      </c>
      <c r="M11" s="78">
        <v>10.34</v>
      </c>
      <c r="N11" s="69">
        <v>11</v>
      </c>
      <c r="O11" s="61">
        <v>7000</v>
      </c>
      <c r="P11" s="62">
        <f t="shared" si="0"/>
        <v>77000</v>
      </c>
      <c r="Q11" s="114"/>
    </row>
    <row r="12" spans="1:17" ht="26.25" customHeight="1" x14ac:dyDescent="0.2">
      <c r="A12" s="13"/>
      <c r="B12" s="13"/>
      <c r="C12" s="70" t="s">
        <v>65</v>
      </c>
      <c r="D12" s="75" t="s">
        <v>73</v>
      </c>
      <c r="E12" s="12">
        <v>44636</v>
      </c>
      <c r="F12" s="73" t="s">
        <v>74</v>
      </c>
      <c r="G12" s="12">
        <v>44644</v>
      </c>
      <c r="H12" s="74" t="s">
        <v>75</v>
      </c>
      <c r="I12" s="15">
        <v>56</v>
      </c>
      <c r="J12" s="15">
        <v>20</v>
      </c>
      <c r="K12" s="15">
        <v>20</v>
      </c>
      <c r="L12" s="15">
        <v>6</v>
      </c>
      <c r="M12" s="78">
        <v>5.6</v>
      </c>
      <c r="N12" s="69">
        <v>6</v>
      </c>
      <c r="O12" s="61">
        <v>7000</v>
      </c>
      <c r="P12" s="62">
        <f t="shared" si="0"/>
        <v>42000</v>
      </c>
      <c r="Q12" s="114"/>
    </row>
    <row r="13" spans="1:17" ht="26.25" customHeight="1" x14ac:dyDescent="0.2">
      <c r="A13" s="13"/>
      <c r="B13" s="13"/>
      <c r="C13" s="70" t="s">
        <v>66</v>
      </c>
      <c r="D13" s="75" t="s">
        <v>73</v>
      </c>
      <c r="E13" s="12">
        <v>44636</v>
      </c>
      <c r="F13" s="73" t="s">
        <v>74</v>
      </c>
      <c r="G13" s="12">
        <v>44644</v>
      </c>
      <c r="H13" s="74" t="s">
        <v>75</v>
      </c>
      <c r="I13" s="15">
        <v>88</v>
      </c>
      <c r="J13" s="15">
        <v>47</v>
      </c>
      <c r="K13" s="15">
        <v>22</v>
      </c>
      <c r="L13" s="15">
        <v>10</v>
      </c>
      <c r="M13" s="78">
        <v>22.748000000000001</v>
      </c>
      <c r="N13" s="69">
        <v>23</v>
      </c>
      <c r="O13" s="61">
        <v>7000</v>
      </c>
      <c r="P13" s="62">
        <f t="shared" si="0"/>
        <v>161000</v>
      </c>
      <c r="Q13" s="114"/>
    </row>
    <row r="14" spans="1:17" ht="26.25" customHeight="1" x14ac:dyDescent="0.2">
      <c r="A14" s="80"/>
      <c r="B14" s="80" t="s">
        <v>67</v>
      </c>
      <c r="C14" s="70" t="s">
        <v>68</v>
      </c>
      <c r="D14" s="75" t="s">
        <v>73</v>
      </c>
      <c r="E14" s="12">
        <v>44636</v>
      </c>
      <c r="F14" s="73" t="s">
        <v>74</v>
      </c>
      <c r="G14" s="12">
        <v>44644</v>
      </c>
      <c r="H14" s="74" t="s">
        <v>75</v>
      </c>
      <c r="I14" s="15">
        <v>80</v>
      </c>
      <c r="J14" s="15">
        <v>47</v>
      </c>
      <c r="K14" s="15">
        <v>11</v>
      </c>
      <c r="L14" s="15">
        <v>6</v>
      </c>
      <c r="M14" s="78">
        <v>10.34</v>
      </c>
      <c r="N14" s="69">
        <v>11</v>
      </c>
      <c r="O14" s="61">
        <v>7000</v>
      </c>
      <c r="P14" s="62">
        <f t="shared" si="0"/>
        <v>77000</v>
      </c>
      <c r="Q14" s="114"/>
    </row>
    <row r="15" spans="1:17" ht="26.25" customHeight="1" x14ac:dyDescent="0.2">
      <c r="A15" s="13"/>
      <c r="B15" s="13"/>
      <c r="C15" s="70" t="s">
        <v>69</v>
      </c>
      <c r="D15" s="75" t="s">
        <v>73</v>
      </c>
      <c r="E15" s="12">
        <v>44636</v>
      </c>
      <c r="F15" s="73" t="s">
        <v>74</v>
      </c>
      <c r="G15" s="12">
        <v>44644</v>
      </c>
      <c r="H15" s="74" t="s">
        <v>75</v>
      </c>
      <c r="I15" s="15">
        <v>56</v>
      </c>
      <c r="J15" s="15">
        <v>20</v>
      </c>
      <c r="K15" s="15">
        <v>20</v>
      </c>
      <c r="L15" s="15">
        <v>6</v>
      </c>
      <c r="M15" s="78">
        <v>5.6</v>
      </c>
      <c r="N15" s="69">
        <v>6</v>
      </c>
      <c r="O15" s="61">
        <v>7000</v>
      </c>
      <c r="P15" s="62">
        <f t="shared" si="0"/>
        <v>42000</v>
      </c>
      <c r="Q15" s="114"/>
    </row>
    <row r="16" spans="1:17" ht="26.25" customHeight="1" x14ac:dyDescent="0.2">
      <c r="A16" s="13"/>
      <c r="B16" s="13"/>
      <c r="C16" s="70" t="s">
        <v>70</v>
      </c>
      <c r="D16" s="75" t="s">
        <v>73</v>
      </c>
      <c r="E16" s="12">
        <v>44636</v>
      </c>
      <c r="F16" s="73" t="s">
        <v>74</v>
      </c>
      <c r="G16" s="12">
        <v>44644</v>
      </c>
      <c r="H16" s="74" t="s">
        <v>75</v>
      </c>
      <c r="I16" s="15">
        <v>56</v>
      </c>
      <c r="J16" s="15">
        <v>20</v>
      </c>
      <c r="K16" s="15">
        <v>20</v>
      </c>
      <c r="L16" s="15">
        <v>6</v>
      </c>
      <c r="M16" s="78">
        <v>5.6</v>
      </c>
      <c r="N16" s="69">
        <v>6</v>
      </c>
      <c r="O16" s="61">
        <v>7000</v>
      </c>
      <c r="P16" s="62">
        <f t="shared" si="0"/>
        <v>42000</v>
      </c>
      <c r="Q16" s="114"/>
    </row>
    <row r="17" spans="1:17" ht="26.25" customHeight="1" x14ac:dyDescent="0.2">
      <c r="A17" s="13"/>
      <c r="B17" s="13"/>
      <c r="C17" s="70" t="s">
        <v>71</v>
      </c>
      <c r="D17" s="75" t="s">
        <v>73</v>
      </c>
      <c r="E17" s="12">
        <v>44636</v>
      </c>
      <c r="F17" s="73" t="s">
        <v>74</v>
      </c>
      <c r="G17" s="12">
        <v>44644</v>
      </c>
      <c r="H17" s="74" t="s">
        <v>75</v>
      </c>
      <c r="I17" s="15">
        <v>56</v>
      </c>
      <c r="J17" s="15">
        <v>20</v>
      </c>
      <c r="K17" s="15">
        <v>20</v>
      </c>
      <c r="L17" s="15">
        <v>6</v>
      </c>
      <c r="M17" s="78">
        <v>5.6</v>
      </c>
      <c r="N17" s="69">
        <v>6</v>
      </c>
      <c r="O17" s="61">
        <v>7000</v>
      </c>
      <c r="P17" s="62">
        <f t="shared" si="0"/>
        <v>42000</v>
      </c>
      <c r="Q17" s="114"/>
    </row>
    <row r="18" spans="1:17" ht="26.25" customHeight="1" x14ac:dyDescent="0.2">
      <c r="A18" s="13"/>
      <c r="B18" s="13"/>
      <c r="C18" s="70" t="s">
        <v>72</v>
      </c>
      <c r="D18" s="75" t="s">
        <v>73</v>
      </c>
      <c r="E18" s="12">
        <v>44636</v>
      </c>
      <c r="F18" s="73" t="s">
        <v>74</v>
      </c>
      <c r="G18" s="12">
        <v>44644</v>
      </c>
      <c r="H18" s="74" t="s">
        <v>75</v>
      </c>
      <c r="I18" s="15">
        <v>56</v>
      </c>
      <c r="J18" s="15">
        <v>20</v>
      </c>
      <c r="K18" s="15">
        <v>20</v>
      </c>
      <c r="L18" s="15">
        <v>6</v>
      </c>
      <c r="M18" s="78">
        <v>5.6</v>
      </c>
      <c r="N18" s="69">
        <v>6</v>
      </c>
      <c r="O18" s="61">
        <v>7000</v>
      </c>
      <c r="P18" s="62">
        <f t="shared" si="0"/>
        <v>42000</v>
      </c>
      <c r="Q18" s="115"/>
    </row>
    <row r="19" spans="1:17" ht="26.25" customHeight="1" x14ac:dyDescent="0.2">
      <c r="A19" s="80">
        <v>404777</v>
      </c>
      <c r="B19" s="71" t="s">
        <v>76</v>
      </c>
      <c r="C19" s="8" t="s">
        <v>77</v>
      </c>
      <c r="D19" s="73" t="s">
        <v>73</v>
      </c>
      <c r="E19" s="12">
        <v>44650</v>
      </c>
      <c r="F19" s="73" t="s">
        <v>74</v>
      </c>
      <c r="G19" s="12">
        <v>44657</v>
      </c>
      <c r="H19" s="9" t="s">
        <v>94</v>
      </c>
      <c r="I19" s="1">
        <v>57</v>
      </c>
      <c r="J19" s="1">
        <v>36</v>
      </c>
      <c r="K19" s="1">
        <v>7</v>
      </c>
      <c r="L19" s="1">
        <v>10</v>
      </c>
      <c r="M19" s="77">
        <v>3.5910000000000002</v>
      </c>
      <c r="N19" s="7">
        <v>10</v>
      </c>
      <c r="O19" s="61">
        <v>7000</v>
      </c>
      <c r="P19" s="62">
        <f t="shared" si="0"/>
        <v>70000</v>
      </c>
      <c r="Q19" s="113">
        <v>17</v>
      </c>
    </row>
    <row r="20" spans="1:17" ht="26.25" customHeight="1" x14ac:dyDescent="0.2">
      <c r="A20" s="13"/>
      <c r="B20" s="72"/>
      <c r="C20" s="8" t="s">
        <v>78</v>
      </c>
      <c r="D20" s="73" t="s">
        <v>73</v>
      </c>
      <c r="E20" s="12">
        <v>44650</v>
      </c>
      <c r="F20" s="73" t="s">
        <v>74</v>
      </c>
      <c r="G20" s="12">
        <v>44657</v>
      </c>
      <c r="H20" s="9" t="s">
        <v>94</v>
      </c>
      <c r="I20" s="1">
        <v>57</v>
      </c>
      <c r="J20" s="1">
        <v>36</v>
      </c>
      <c r="K20" s="1">
        <v>7</v>
      </c>
      <c r="L20" s="1">
        <v>10</v>
      </c>
      <c r="M20" s="77">
        <v>3.5910000000000002</v>
      </c>
      <c r="N20" s="7">
        <v>10</v>
      </c>
      <c r="O20" s="61">
        <v>7000</v>
      </c>
      <c r="P20" s="62">
        <f t="shared" si="0"/>
        <v>70000</v>
      </c>
      <c r="Q20" s="114"/>
    </row>
    <row r="21" spans="1:17" ht="26.25" customHeight="1" x14ac:dyDescent="0.2">
      <c r="A21" s="13"/>
      <c r="B21" s="13"/>
      <c r="C21" s="8" t="s">
        <v>79</v>
      </c>
      <c r="D21" s="73" t="s">
        <v>73</v>
      </c>
      <c r="E21" s="12">
        <v>44650</v>
      </c>
      <c r="F21" s="73" t="s">
        <v>74</v>
      </c>
      <c r="G21" s="12">
        <v>44657</v>
      </c>
      <c r="H21" s="9" t="s">
        <v>94</v>
      </c>
      <c r="I21" s="1">
        <v>57</v>
      </c>
      <c r="J21" s="1">
        <v>36</v>
      </c>
      <c r="K21" s="1">
        <v>7</v>
      </c>
      <c r="L21" s="1">
        <v>10</v>
      </c>
      <c r="M21" s="77">
        <v>3.5910000000000002</v>
      </c>
      <c r="N21" s="7">
        <v>10</v>
      </c>
      <c r="O21" s="61">
        <v>7000</v>
      </c>
      <c r="P21" s="62">
        <f t="shared" si="0"/>
        <v>70000</v>
      </c>
      <c r="Q21" s="114"/>
    </row>
    <row r="22" spans="1:17" ht="26.25" customHeight="1" x14ac:dyDescent="0.2">
      <c r="A22" s="13"/>
      <c r="B22" s="13"/>
      <c r="C22" s="70" t="s">
        <v>80</v>
      </c>
      <c r="D22" s="75" t="s">
        <v>73</v>
      </c>
      <c r="E22" s="12">
        <v>44650</v>
      </c>
      <c r="F22" s="73" t="s">
        <v>74</v>
      </c>
      <c r="G22" s="12">
        <v>44657</v>
      </c>
      <c r="H22" s="74" t="s">
        <v>94</v>
      </c>
      <c r="I22" s="15">
        <v>57</v>
      </c>
      <c r="J22" s="15">
        <v>36</v>
      </c>
      <c r="K22" s="15">
        <v>7</v>
      </c>
      <c r="L22" s="15">
        <v>10</v>
      </c>
      <c r="M22" s="78">
        <v>3.5910000000000002</v>
      </c>
      <c r="N22" s="69">
        <v>10</v>
      </c>
      <c r="O22" s="61">
        <v>7000</v>
      </c>
      <c r="P22" s="62">
        <f t="shared" si="0"/>
        <v>70000</v>
      </c>
      <c r="Q22" s="114"/>
    </row>
    <row r="23" spans="1:17" ht="26.25" customHeight="1" x14ac:dyDescent="0.2">
      <c r="A23" s="13"/>
      <c r="B23" s="13"/>
      <c r="C23" s="70" t="s">
        <v>81</v>
      </c>
      <c r="D23" s="75" t="s">
        <v>73</v>
      </c>
      <c r="E23" s="12">
        <v>44650</v>
      </c>
      <c r="F23" s="73" t="s">
        <v>74</v>
      </c>
      <c r="G23" s="12">
        <v>44657</v>
      </c>
      <c r="H23" s="74" t="s">
        <v>94</v>
      </c>
      <c r="I23" s="15">
        <v>57</v>
      </c>
      <c r="J23" s="15">
        <v>36</v>
      </c>
      <c r="K23" s="15">
        <v>7</v>
      </c>
      <c r="L23" s="15">
        <v>10</v>
      </c>
      <c r="M23" s="78">
        <v>3.5910000000000002</v>
      </c>
      <c r="N23" s="69">
        <v>10</v>
      </c>
      <c r="O23" s="61">
        <v>7000</v>
      </c>
      <c r="P23" s="62">
        <f t="shared" si="0"/>
        <v>70000</v>
      </c>
      <c r="Q23" s="114"/>
    </row>
    <row r="24" spans="1:17" ht="26.25" customHeight="1" x14ac:dyDescent="0.2">
      <c r="A24" s="13"/>
      <c r="B24" s="13"/>
      <c r="C24" s="70" t="s">
        <v>82</v>
      </c>
      <c r="D24" s="75" t="s">
        <v>73</v>
      </c>
      <c r="E24" s="12">
        <v>44650</v>
      </c>
      <c r="F24" s="73" t="s">
        <v>74</v>
      </c>
      <c r="G24" s="12">
        <v>44657</v>
      </c>
      <c r="H24" s="74" t="s">
        <v>94</v>
      </c>
      <c r="I24" s="15">
        <v>33</v>
      </c>
      <c r="J24" s="15">
        <v>23</v>
      </c>
      <c r="K24" s="15">
        <v>22</v>
      </c>
      <c r="L24" s="15">
        <v>7</v>
      </c>
      <c r="M24" s="78">
        <v>4.1745000000000001</v>
      </c>
      <c r="N24" s="69">
        <v>7</v>
      </c>
      <c r="O24" s="61">
        <v>7000</v>
      </c>
      <c r="P24" s="62">
        <f t="shared" si="0"/>
        <v>49000</v>
      </c>
      <c r="Q24" s="114"/>
    </row>
    <row r="25" spans="1:17" ht="26.25" customHeight="1" x14ac:dyDescent="0.2">
      <c r="A25" s="13"/>
      <c r="B25" s="13"/>
      <c r="C25" s="70" t="s">
        <v>83</v>
      </c>
      <c r="D25" s="75" t="s">
        <v>73</v>
      </c>
      <c r="E25" s="12">
        <v>44650</v>
      </c>
      <c r="F25" s="73" t="s">
        <v>74</v>
      </c>
      <c r="G25" s="12">
        <v>44657</v>
      </c>
      <c r="H25" s="74" t="s">
        <v>94</v>
      </c>
      <c r="I25" s="15">
        <v>33</v>
      </c>
      <c r="J25" s="15">
        <v>23</v>
      </c>
      <c r="K25" s="15">
        <v>22</v>
      </c>
      <c r="L25" s="15">
        <v>7</v>
      </c>
      <c r="M25" s="78">
        <v>4.1745000000000001</v>
      </c>
      <c r="N25" s="69">
        <v>7</v>
      </c>
      <c r="O25" s="61">
        <v>7000</v>
      </c>
      <c r="P25" s="62">
        <f t="shared" si="0"/>
        <v>49000</v>
      </c>
      <c r="Q25" s="114"/>
    </row>
    <row r="26" spans="1:17" ht="26.25" customHeight="1" x14ac:dyDescent="0.2">
      <c r="A26" s="13"/>
      <c r="B26" s="13"/>
      <c r="C26" s="70" t="s">
        <v>84</v>
      </c>
      <c r="D26" s="75" t="s">
        <v>73</v>
      </c>
      <c r="E26" s="12">
        <v>44650</v>
      </c>
      <c r="F26" s="73" t="s">
        <v>74</v>
      </c>
      <c r="G26" s="12">
        <v>44657</v>
      </c>
      <c r="H26" s="74" t="s">
        <v>94</v>
      </c>
      <c r="I26" s="15">
        <v>33</v>
      </c>
      <c r="J26" s="15">
        <v>23</v>
      </c>
      <c r="K26" s="15">
        <v>22</v>
      </c>
      <c r="L26" s="15">
        <v>7</v>
      </c>
      <c r="M26" s="78">
        <v>4.1745000000000001</v>
      </c>
      <c r="N26" s="69">
        <v>7</v>
      </c>
      <c r="O26" s="61">
        <v>7000</v>
      </c>
      <c r="P26" s="62">
        <f t="shared" si="0"/>
        <v>49000</v>
      </c>
      <c r="Q26" s="114"/>
    </row>
    <row r="27" spans="1:17" ht="26.25" customHeight="1" x14ac:dyDescent="0.2">
      <c r="A27" s="13"/>
      <c r="B27" s="13"/>
      <c r="C27" s="70" t="s">
        <v>85</v>
      </c>
      <c r="D27" s="75" t="s">
        <v>73</v>
      </c>
      <c r="E27" s="12">
        <v>44650</v>
      </c>
      <c r="F27" s="73" t="s">
        <v>74</v>
      </c>
      <c r="G27" s="12">
        <v>44657</v>
      </c>
      <c r="H27" s="74" t="s">
        <v>94</v>
      </c>
      <c r="I27" s="15">
        <v>33</v>
      </c>
      <c r="J27" s="15">
        <v>23</v>
      </c>
      <c r="K27" s="15">
        <v>22</v>
      </c>
      <c r="L27" s="15">
        <v>10</v>
      </c>
      <c r="M27" s="78">
        <v>4.1745000000000001</v>
      </c>
      <c r="N27" s="69">
        <v>10</v>
      </c>
      <c r="O27" s="61">
        <v>7000</v>
      </c>
      <c r="P27" s="62">
        <f t="shared" si="0"/>
        <v>70000</v>
      </c>
      <c r="Q27" s="114"/>
    </row>
    <row r="28" spans="1:17" ht="26.25" customHeight="1" x14ac:dyDescent="0.2">
      <c r="A28" s="13"/>
      <c r="B28" s="13"/>
      <c r="C28" s="70" t="s">
        <v>86</v>
      </c>
      <c r="D28" s="75" t="s">
        <v>73</v>
      </c>
      <c r="E28" s="12">
        <v>44650</v>
      </c>
      <c r="F28" s="73" t="s">
        <v>74</v>
      </c>
      <c r="G28" s="12">
        <v>44657</v>
      </c>
      <c r="H28" s="74" t="s">
        <v>94</v>
      </c>
      <c r="I28" s="15">
        <v>38</v>
      </c>
      <c r="J28" s="15">
        <v>30</v>
      </c>
      <c r="K28" s="15">
        <v>17</v>
      </c>
      <c r="L28" s="15">
        <v>10</v>
      </c>
      <c r="M28" s="78">
        <v>4.8449999999999998</v>
      </c>
      <c r="N28" s="69">
        <v>10</v>
      </c>
      <c r="O28" s="61">
        <v>7000</v>
      </c>
      <c r="P28" s="62">
        <f t="shared" si="0"/>
        <v>70000</v>
      </c>
      <c r="Q28" s="114"/>
    </row>
    <row r="29" spans="1:17" ht="26.25" customHeight="1" x14ac:dyDescent="0.2">
      <c r="A29" s="13"/>
      <c r="B29" s="13"/>
      <c r="C29" s="70" t="s">
        <v>87</v>
      </c>
      <c r="D29" s="75" t="s">
        <v>73</v>
      </c>
      <c r="E29" s="12">
        <v>44650</v>
      </c>
      <c r="F29" s="73" t="s">
        <v>74</v>
      </c>
      <c r="G29" s="12">
        <v>44657</v>
      </c>
      <c r="H29" s="74" t="s">
        <v>94</v>
      </c>
      <c r="I29" s="15">
        <v>38</v>
      </c>
      <c r="J29" s="15">
        <v>30</v>
      </c>
      <c r="K29" s="15">
        <v>15</v>
      </c>
      <c r="L29" s="15">
        <v>10</v>
      </c>
      <c r="M29" s="78">
        <v>4.2750000000000004</v>
      </c>
      <c r="N29" s="69">
        <v>10</v>
      </c>
      <c r="O29" s="61">
        <v>7000</v>
      </c>
      <c r="P29" s="62">
        <f t="shared" si="0"/>
        <v>70000</v>
      </c>
      <c r="Q29" s="114"/>
    </row>
    <row r="30" spans="1:17" ht="26.25" customHeight="1" x14ac:dyDescent="0.2">
      <c r="A30" s="13"/>
      <c r="B30" s="13"/>
      <c r="C30" s="70" t="s">
        <v>88</v>
      </c>
      <c r="D30" s="75" t="s">
        <v>73</v>
      </c>
      <c r="E30" s="12">
        <v>44650</v>
      </c>
      <c r="F30" s="73" t="s">
        <v>74</v>
      </c>
      <c r="G30" s="12">
        <v>44657</v>
      </c>
      <c r="H30" s="74" t="s">
        <v>94</v>
      </c>
      <c r="I30" s="15">
        <v>35</v>
      </c>
      <c r="J30" s="15">
        <v>35</v>
      </c>
      <c r="K30" s="15">
        <v>22</v>
      </c>
      <c r="L30" s="15">
        <v>12</v>
      </c>
      <c r="M30" s="78">
        <v>6.7374999999999998</v>
      </c>
      <c r="N30" s="69">
        <v>12</v>
      </c>
      <c r="O30" s="61">
        <v>7000</v>
      </c>
      <c r="P30" s="62">
        <f t="shared" si="0"/>
        <v>84000</v>
      </c>
      <c r="Q30" s="114"/>
    </row>
    <row r="31" spans="1:17" ht="26.25" customHeight="1" x14ac:dyDescent="0.2">
      <c r="A31" s="13"/>
      <c r="B31" s="13"/>
      <c r="C31" s="70" t="s">
        <v>89</v>
      </c>
      <c r="D31" s="75" t="s">
        <v>73</v>
      </c>
      <c r="E31" s="12">
        <v>44650</v>
      </c>
      <c r="F31" s="73" t="s">
        <v>74</v>
      </c>
      <c r="G31" s="12">
        <v>44657</v>
      </c>
      <c r="H31" s="74" t="s">
        <v>94</v>
      </c>
      <c r="I31" s="15">
        <v>43</v>
      </c>
      <c r="J31" s="15">
        <v>33</v>
      </c>
      <c r="K31" s="15">
        <v>20</v>
      </c>
      <c r="L31" s="15">
        <v>10</v>
      </c>
      <c r="M31" s="78">
        <v>7.0949999999999998</v>
      </c>
      <c r="N31" s="69">
        <v>10</v>
      </c>
      <c r="O31" s="61">
        <v>7000</v>
      </c>
      <c r="P31" s="62">
        <f t="shared" si="0"/>
        <v>70000</v>
      </c>
      <c r="Q31" s="114"/>
    </row>
    <row r="32" spans="1:17" ht="26.25" customHeight="1" x14ac:dyDescent="0.2">
      <c r="A32" s="13"/>
      <c r="B32" s="13"/>
      <c r="C32" s="70" t="s">
        <v>90</v>
      </c>
      <c r="D32" s="75" t="s">
        <v>73</v>
      </c>
      <c r="E32" s="12">
        <v>44650</v>
      </c>
      <c r="F32" s="73" t="s">
        <v>74</v>
      </c>
      <c r="G32" s="12">
        <v>44657</v>
      </c>
      <c r="H32" s="74" t="s">
        <v>94</v>
      </c>
      <c r="I32" s="15">
        <v>43</v>
      </c>
      <c r="J32" s="15">
        <v>33</v>
      </c>
      <c r="K32" s="15">
        <v>20</v>
      </c>
      <c r="L32" s="15">
        <v>10</v>
      </c>
      <c r="M32" s="78">
        <v>7.0949999999999998</v>
      </c>
      <c r="N32" s="69">
        <v>10</v>
      </c>
      <c r="O32" s="61">
        <v>7000</v>
      </c>
      <c r="P32" s="62">
        <f t="shared" si="0"/>
        <v>70000</v>
      </c>
      <c r="Q32" s="114"/>
    </row>
    <row r="33" spans="1:17" ht="26.25" customHeight="1" x14ac:dyDescent="0.2">
      <c r="A33" s="13"/>
      <c r="B33" s="13"/>
      <c r="C33" s="70" t="s">
        <v>91</v>
      </c>
      <c r="D33" s="75" t="s">
        <v>73</v>
      </c>
      <c r="E33" s="12">
        <v>44650</v>
      </c>
      <c r="F33" s="73" t="s">
        <v>74</v>
      </c>
      <c r="G33" s="12">
        <v>44657</v>
      </c>
      <c r="H33" s="74" t="s">
        <v>94</v>
      </c>
      <c r="I33" s="15">
        <v>16</v>
      </c>
      <c r="J33" s="15">
        <v>12</v>
      </c>
      <c r="K33" s="15">
        <v>6</v>
      </c>
      <c r="L33" s="15">
        <v>2</v>
      </c>
      <c r="M33" s="78">
        <v>0.28799999999999998</v>
      </c>
      <c r="N33" s="69">
        <v>2</v>
      </c>
      <c r="O33" s="61">
        <v>7000</v>
      </c>
      <c r="P33" s="62">
        <f t="shared" si="0"/>
        <v>14000</v>
      </c>
      <c r="Q33" s="114"/>
    </row>
    <row r="34" spans="1:17" ht="26.25" customHeight="1" x14ac:dyDescent="0.2">
      <c r="A34" s="13"/>
      <c r="B34" s="13"/>
      <c r="C34" s="70" t="s">
        <v>92</v>
      </c>
      <c r="D34" s="75" t="s">
        <v>73</v>
      </c>
      <c r="E34" s="12">
        <v>44650</v>
      </c>
      <c r="F34" s="73" t="s">
        <v>74</v>
      </c>
      <c r="G34" s="12">
        <v>44657</v>
      </c>
      <c r="H34" s="74" t="s">
        <v>94</v>
      </c>
      <c r="I34" s="15">
        <v>16</v>
      </c>
      <c r="J34" s="15">
        <v>12</v>
      </c>
      <c r="K34" s="15">
        <v>6</v>
      </c>
      <c r="L34" s="15">
        <v>2</v>
      </c>
      <c r="M34" s="78">
        <v>0.28799999999999998</v>
      </c>
      <c r="N34" s="69">
        <v>2</v>
      </c>
      <c r="O34" s="61">
        <v>7000</v>
      </c>
      <c r="P34" s="62">
        <f t="shared" si="0"/>
        <v>14000</v>
      </c>
      <c r="Q34" s="114"/>
    </row>
    <row r="35" spans="1:17" ht="26.25" customHeight="1" x14ac:dyDescent="0.2">
      <c r="A35" s="13"/>
      <c r="B35" s="13"/>
      <c r="C35" s="70" t="s">
        <v>93</v>
      </c>
      <c r="D35" s="75" t="s">
        <v>73</v>
      </c>
      <c r="E35" s="12">
        <v>44650</v>
      </c>
      <c r="F35" s="73" t="s">
        <v>74</v>
      </c>
      <c r="G35" s="12">
        <v>44657</v>
      </c>
      <c r="H35" s="74" t="s">
        <v>94</v>
      </c>
      <c r="I35" s="15">
        <v>37</v>
      </c>
      <c r="J35" s="15">
        <v>28</v>
      </c>
      <c r="K35" s="15">
        <v>15</v>
      </c>
      <c r="L35" s="15">
        <v>10</v>
      </c>
      <c r="M35" s="78">
        <v>3.8849999999999998</v>
      </c>
      <c r="N35" s="69">
        <v>10</v>
      </c>
      <c r="O35" s="61">
        <v>7000</v>
      </c>
      <c r="P35" s="62">
        <f>N35*O35</f>
        <v>70000</v>
      </c>
      <c r="Q35" s="115"/>
    </row>
    <row r="36" spans="1:17" ht="22.5" customHeight="1" x14ac:dyDescent="0.2">
      <c r="A36" s="116" t="s">
        <v>30</v>
      </c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8"/>
      <c r="M36" s="65">
        <f>SUM(M3:M35)</f>
        <v>213.82950000000005</v>
      </c>
      <c r="N36" s="65">
        <f>SUM(N3:N35)</f>
        <v>300</v>
      </c>
      <c r="O36" s="119">
        <f>SUM(P3:P35)</f>
        <v>2100000</v>
      </c>
      <c r="P36" s="120"/>
      <c r="Q36" s="65">
        <f>SUM(Q3:Q35)</f>
        <v>33</v>
      </c>
    </row>
    <row r="37" spans="1:17" ht="18" customHeight="1" x14ac:dyDescent="0.2">
      <c r="A37" s="83"/>
      <c r="B37" s="55" t="s">
        <v>41</v>
      </c>
      <c r="C37" s="54"/>
      <c r="D37" s="56" t="s">
        <v>42</v>
      </c>
      <c r="E37" s="83"/>
      <c r="F37" s="83"/>
      <c r="G37" s="83"/>
      <c r="H37" s="83"/>
      <c r="I37" s="83"/>
      <c r="J37" s="83"/>
      <c r="K37" s="83"/>
      <c r="L37" s="83"/>
      <c r="M37" s="84"/>
      <c r="N37" s="85" t="s">
        <v>50</v>
      </c>
      <c r="O37" s="86"/>
      <c r="P37" s="86">
        <f>O36*10%</f>
        <v>210000</v>
      </c>
    </row>
    <row r="38" spans="1:17" ht="18" customHeight="1" thickBot="1" x14ac:dyDescent="0.25">
      <c r="A38" s="83"/>
      <c r="B38" s="55"/>
      <c r="C38" s="54"/>
      <c r="D38" s="56"/>
      <c r="E38" s="83"/>
      <c r="F38" s="83"/>
      <c r="G38" s="83"/>
      <c r="H38" s="83"/>
      <c r="I38" s="83"/>
      <c r="J38" s="83"/>
      <c r="K38" s="83"/>
      <c r="L38" s="83"/>
      <c r="M38" s="84"/>
      <c r="N38" s="87" t="s">
        <v>51</v>
      </c>
      <c r="O38" s="88"/>
      <c r="P38" s="88">
        <f>O36-P37</f>
        <v>1890000</v>
      </c>
    </row>
    <row r="39" spans="1:17" ht="18" customHeight="1" x14ac:dyDescent="0.2">
      <c r="A39" s="10"/>
      <c r="H39" s="60"/>
      <c r="N39" s="59" t="s">
        <v>100</v>
      </c>
      <c r="P39" s="66">
        <f>P38*1.1%</f>
        <v>20790.000000000004</v>
      </c>
    </row>
    <row r="40" spans="1:17" ht="18" customHeight="1" thickBot="1" x14ac:dyDescent="0.25">
      <c r="A40" s="10"/>
      <c r="H40" s="60"/>
      <c r="N40" s="59" t="s">
        <v>52</v>
      </c>
      <c r="P40" s="68">
        <f>P38*2%</f>
        <v>37800</v>
      </c>
    </row>
    <row r="41" spans="1:17" ht="18" customHeight="1" x14ac:dyDescent="0.2">
      <c r="A41" s="10"/>
      <c r="H41" s="60"/>
      <c r="N41" s="63" t="s">
        <v>31</v>
      </c>
      <c r="O41" s="64"/>
      <c r="P41" s="67">
        <f>P38+P39-P40</f>
        <v>1872990</v>
      </c>
    </row>
    <row r="43" spans="1:17" x14ac:dyDescent="0.2">
      <c r="A43" s="10"/>
      <c r="H43" s="60"/>
      <c r="P43" s="68"/>
    </row>
    <row r="44" spans="1:17" x14ac:dyDescent="0.2">
      <c r="A44" s="10"/>
      <c r="H44" s="60"/>
      <c r="O44" s="57"/>
      <c r="P44" s="68"/>
    </row>
    <row r="45" spans="1:17" s="3" customFormat="1" x14ac:dyDescent="0.25">
      <c r="A45" s="10"/>
      <c r="B45" s="2"/>
      <c r="C45" s="2"/>
      <c r="E45" s="11"/>
      <c r="H45" s="60"/>
      <c r="N45" s="14"/>
      <c r="O45" s="14"/>
      <c r="P45" s="14"/>
    </row>
    <row r="46" spans="1:17" s="3" customFormat="1" x14ac:dyDescent="0.25">
      <c r="A46" s="10"/>
      <c r="B46" s="2"/>
      <c r="C46" s="2"/>
      <c r="E46" s="11"/>
      <c r="H46" s="60"/>
      <c r="N46" s="14"/>
      <c r="O46" s="14"/>
      <c r="P46" s="14"/>
    </row>
    <row r="47" spans="1:17" s="3" customFormat="1" x14ac:dyDescent="0.25">
      <c r="A47" s="10"/>
      <c r="B47" s="2"/>
      <c r="C47" s="2"/>
      <c r="E47" s="11"/>
      <c r="H47" s="60"/>
      <c r="N47" s="14"/>
      <c r="O47" s="14"/>
      <c r="P47" s="14"/>
    </row>
    <row r="48" spans="1:17" s="3" customFormat="1" x14ac:dyDescent="0.25">
      <c r="A48" s="10"/>
      <c r="B48" s="2"/>
      <c r="C48" s="2"/>
      <c r="E48" s="11"/>
      <c r="H48" s="60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60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60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60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60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60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60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60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60"/>
      <c r="N56" s="14"/>
      <c r="O56" s="14"/>
      <c r="P56" s="14"/>
    </row>
  </sheetData>
  <mergeCells count="4">
    <mergeCell ref="Q3:Q18"/>
    <mergeCell ref="A36:L36"/>
    <mergeCell ref="O36:P36"/>
    <mergeCell ref="Q19:Q35"/>
  </mergeCells>
  <conditionalFormatting sqref="B3">
    <cfRule type="duplicateValues" dxfId="56" priority="5"/>
  </conditionalFormatting>
  <conditionalFormatting sqref="B4">
    <cfRule type="duplicateValues" dxfId="55" priority="4"/>
  </conditionalFormatting>
  <conditionalFormatting sqref="B5:B18">
    <cfRule type="duplicateValues" dxfId="54" priority="6"/>
  </conditionalFormatting>
  <conditionalFormatting sqref="B19">
    <cfRule type="duplicateValues" dxfId="53" priority="2"/>
  </conditionalFormatting>
  <conditionalFormatting sqref="B20">
    <cfRule type="duplicateValues" dxfId="52" priority="1"/>
  </conditionalFormatting>
  <conditionalFormatting sqref="B21:B35">
    <cfRule type="duplicateValues" dxfId="51" priority="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9"/>
  <sheetViews>
    <sheetView zoomScale="110" zoomScaleNormal="110" workbookViewId="0">
      <pane xSplit="3" ySplit="2" topLeftCell="D15" activePane="bottomRight" state="frozen"/>
      <selection activeCell="D25" sqref="D25"/>
      <selection pane="topRight" activeCell="D25" sqref="D25"/>
      <selection pane="bottomLeft" activeCell="D25" sqref="D25"/>
      <selection pane="bottomRight" activeCell="N20" sqref="N20:P24"/>
    </sheetView>
  </sheetViews>
  <sheetFormatPr defaultRowHeight="15" x14ac:dyDescent="0.2"/>
  <cols>
    <col min="1" max="1" width="6.28515625" style="4" customWidth="1"/>
    <col min="2" max="2" width="18.85546875" style="2" customWidth="1"/>
    <col min="3" max="3" width="14.5703125" style="2" customWidth="1"/>
    <col min="4" max="4" width="9.28515625" style="3" customWidth="1"/>
    <col min="5" max="5" width="7.42578125" style="11" customWidth="1"/>
    <col min="6" max="6" width="8.140625" style="3" customWidth="1"/>
    <col min="7" max="7" width="7.5703125" style="3" customWidth="1"/>
    <col min="8" max="8" width="11.7109375" style="6" customWidth="1"/>
    <col min="9" max="11" width="3.7109375" style="3" customWidth="1"/>
    <col min="12" max="12" width="4.2851562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0.42578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43</v>
      </c>
      <c r="B2" s="58" t="s">
        <v>7</v>
      </c>
      <c r="C2" s="58" t="s">
        <v>0</v>
      </c>
      <c r="D2" s="58" t="s">
        <v>1</v>
      </c>
      <c r="E2" s="94" t="s">
        <v>4</v>
      </c>
      <c r="F2" s="58" t="s">
        <v>3</v>
      </c>
      <c r="G2" s="58" t="s">
        <v>5</v>
      </c>
      <c r="H2" s="94" t="s">
        <v>2</v>
      </c>
      <c r="I2" s="58" t="s">
        <v>38</v>
      </c>
      <c r="J2" s="58" t="s">
        <v>39</v>
      </c>
      <c r="K2" s="58" t="s">
        <v>40</v>
      </c>
      <c r="L2" s="58" t="s">
        <v>44</v>
      </c>
      <c r="M2" s="58" t="s">
        <v>45</v>
      </c>
      <c r="N2" s="58" t="s">
        <v>6</v>
      </c>
      <c r="O2" s="58" t="s">
        <v>46</v>
      </c>
      <c r="P2" s="58" t="s">
        <v>47</v>
      </c>
      <c r="Q2" s="58" t="s">
        <v>26</v>
      </c>
    </row>
    <row r="3" spans="1:17" ht="26.25" customHeight="1" x14ac:dyDescent="0.2">
      <c r="A3" s="80">
        <v>404823</v>
      </c>
      <c r="B3" s="71" t="s">
        <v>55</v>
      </c>
      <c r="C3" s="8" t="s">
        <v>56</v>
      </c>
      <c r="D3" s="73" t="s">
        <v>73</v>
      </c>
      <c r="E3" s="12">
        <v>44636</v>
      </c>
      <c r="F3" s="73" t="s">
        <v>74</v>
      </c>
      <c r="G3" s="12">
        <v>44644</v>
      </c>
      <c r="H3" s="9" t="s">
        <v>75</v>
      </c>
      <c r="I3" s="1">
        <v>80</v>
      </c>
      <c r="J3" s="1">
        <v>47</v>
      </c>
      <c r="K3" s="1">
        <v>11</v>
      </c>
      <c r="L3" s="1">
        <v>6</v>
      </c>
      <c r="M3" s="77">
        <v>10.34</v>
      </c>
      <c r="N3" s="7">
        <v>11</v>
      </c>
      <c r="O3" s="61">
        <v>7000</v>
      </c>
      <c r="P3" s="62">
        <f>Table22457891011234[[#This Row],[PEMBULATAN]]*O3</f>
        <v>77000</v>
      </c>
      <c r="Q3" s="95">
        <v>16</v>
      </c>
    </row>
    <row r="4" spans="1:17" ht="26.25" customHeight="1" x14ac:dyDescent="0.2">
      <c r="A4" s="13"/>
      <c r="B4" s="72"/>
      <c r="C4" s="8" t="s">
        <v>57</v>
      </c>
      <c r="D4" s="73" t="s">
        <v>73</v>
      </c>
      <c r="E4" s="12">
        <v>44636</v>
      </c>
      <c r="F4" s="73" t="s">
        <v>74</v>
      </c>
      <c r="G4" s="12">
        <v>44644</v>
      </c>
      <c r="H4" s="9" t="s">
        <v>75</v>
      </c>
      <c r="I4" s="1">
        <v>80</v>
      </c>
      <c r="J4" s="1">
        <v>47</v>
      </c>
      <c r="K4" s="1">
        <v>11</v>
      </c>
      <c r="L4" s="1">
        <v>6</v>
      </c>
      <c r="M4" s="77">
        <v>10.34</v>
      </c>
      <c r="N4" s="7">
        <v>11</v>
      </c>
      <c r="O4" s="61">
        <v>7000</v>
      </c>
      <c r="P4" s="62">
        <f>Table22457891011234[[#This Row],[PEMBULATAN]]*O4</f>
        <v>77000</v>
      </c>
      <c r="Q4" s="96"/>
    </row>
    <row r="5" spans="1:17" ht="26.25" customHeight="1" x14ac:dyDescent="0.2">
      <c r="A5" s="13"/>
      <c r="B5" s="13"/>
      <c r="C5" s="8" t="s">
        <v>58</v>
      </c>
      <c r="D5" s="73" t="s">
        <v>73</v>
      </c>
      <c r="E5" s="12">
        <v>44636</v>
      </c>
      <c r="F5" s="73" t="s">
        <v>74</v>
      </c>
      <c r="G5" s="12">
        <v>44644</v>
      </c>
      <c r="H5" s="9" t="s">
        <v>75</v>
      </c>
      <c r="I5" s="1">
        <v>80</v>
      </c>
      <c r="J5" s="1">
        <v>47</v>
      </c>
      <c r="K5" s="1">
        <v>11</v>
      </c>
      <c r="L5" s="1">
        <v>6</v>
      </c>
      <c r="M5" s="77">
        <v>10.34</v>
      </c>
      <c r="N5" s="7">
        <v>11</v>
      </c>
      <c r="O5" s="61">
        <v>7000</v>
      </c>
      <c r="P5" s="62">
        <f>Table22457891011234[[#This Row],[PEMBULATAN]]*O5</f>
        <v>77000</v>
      </c>
      <c r="Q5" s="96"/>
    </row>
    <row r="6" spans="1:17" ht="26.25" customHeight="1" x14ac:dyDescent="0.2">
      <c r="A6" s="13"/>
      <c r="B6" s="13"/>
      <c r="C6" s="70" t="s">
        <v>59</v>
      </c>
      <c r="D6" s="75" t="s">
        <v>73</v>
      </c>
      <c r="E6" s="12">
        <v>44636</v>
      </c>
      <c r="F6" s="73" t="s">
        <v>74</v>
      </c>
      <c r="G6" s="12">
        <v>44644</v>
      </c>
      <c r="H6" s="74" t="s">
        <v>75</v>
      </c>
      <c r="I6" s="15">
        <v>80</v>
      </c>
      <c r="J6" s="15">
        <v>47</v>
      </c>
      <c r="K6" s="15">
        <v>11</v>
      </c>
      <c r="L6" s="15">
        <v>6</v>
      </c>
      <c r="M6" s="78">
        <v>10.34</v>
      </c>
      <c r="N6" s="69">
        <v>11</v>
      </c>
      <c r="O6" s="61">
        <v>7000</v>
      </c>
      <c r="P6" s="62">
        <f>Table22457891011234[[#This Row],[PEMBULATAN]]*O6</f>
        <v>77000</v>
      </c>
      <c r="Q6" s="96"/>
    </row>
    <row r="7" spans="1:17" ht="26.25" customHeight="1" x14ac:dyDescent="0.2">
      <c r="A7" s="13"/>
      <c r="B7" s="13"/>
      <c r="C7" s="70" t="s">
        <v>60</v>
      </c>
      <c r="D7" s="75" t="s">
        <v>73</v>
      </c>
      <c r="E7" s="12">
        <v>44636</v>
      </c>
      <c r="F7" s="73" t="s">
        <v>74</v>
      </c>
      <c r="G7" s="12">
        <v>44644</v>
      </c>
      <c r="H7" s="74" t="s">
        <v>75</v>
      </c>
      <c r="I7" s="15">
        <v>80</v>
      </c>
      <c r="J7" s="15">
        <v>47</v>
      </c>
      <c r="K7" s="15">
        <v>11</v>
      </c>
      <c r="L7" s="15">
        <v>6</v>
      </c>
      <c r="M7" s="78">
        <v>10.34</v>
      </c>
      <c r="N7" s="69">
        <v>11</v>
      </c>
      <c r="O7" s="61">
        <v>7000</v>
      </c>
      <c r="P7" s="62">
        <f>Table22457891011234[[#This Row],[PEMBULATAN]]*O7</f>
        <v>77000</v>
      </c>
      <c r="Q7" s="96"/>
    </row>
    <row r="8" spans="1:17" ht="26.25" customHeight="1" x14ac:dyDescent="0.2">
      <c r="A8" s="13"/>
      <c r="B8" s="13"/>
      <c r="C8" s="70" t="s">
        <v>61</v>
      </c>
      <c r="D8" s="75" t="s">
        <v>73</v>
      </c>
      <c r="E8" s="12">
        <v>44636</v>
      </c>
      <c r="F8" s="73" t="s">
        <v>74</v>
      </c>
      <c r="G8" s="12">
        <v>44644</v>
      </c>
      <c r="H8" s="74" t="s">
        <v>75</v>
      </c>
      <c r="I8" s="15">
        <v>56</v>
      </c>
      <c r="J8" s="15">
        <v>20</v>
      </c>
      <c r="K8" s="15">
        <v>20</v>
      </c>
      <c r="L8" s="15">
        <v>6</v>
      </c>
      <c r="M8" s="78">
        <v>5.6</v>
      </c>
      <c r="N8" s="69">
        <v>6</v>
      </c>
      <c r="O8" s="61">
        <v>7000</v>
      </c>
      <c r="P8" s="62">
        <f>Table22457891011234[[#This Row],[PEMBULATAN]]*O8</f>
        <v>42000</v>
      </c>
      <c r="Q8" s="96"/>
    </row>
    <row r="9" spans="1:17" ht="26.25" customHeight="1" x14ac:dyDescent="0.2">
      <c r="A9" s="13"/>
      <c r="B9" s="13"/>
      <c r="C9" s="70" t="s">
        <v>62</v>
      </c>
      <c r="D9" s="75" t="s">
        <v>73</v>
      </c>
      <c r="E9" s="12">
        <v>44636</v>
      </c>
      <c r="F9" s="73" t="s">
        <v>74</v>
      </c>
      <c r="G9" s="12">
        <v>44644</v>
      </c>
      <c r="H9" s="74" t="s">
        <v>75</v>
      </c>
      <c r="I9" s="15">
        <v>56</v>
      </c>
      <c r="J9" s="15">
        <v>20</v>
      </c>
      <c r="K9" s="15">
        <v>20</v>
      </c>
      <c r="L9" s="15">
        <v>6</v>
      </c>
      <c r="M9" s="78">
        <v>5.6</v>
      </c>
      <c r="N9" s="69">
        <v>6</v>
      </c>
      <c r="O9" s="61">
        <v>7000</v>
      </c>
      <c r="P9" s="62">
        <f>Table22457891011234[[#This Row],[PEMBULATAN]]*O9</f>
        <v>42000</v>
      </c>
      <c r="Q9" s="96"/>
    </row>
    <row r="10" spans="1:17" ht="26.25" customHeight="1" x14ac:dyDescent="0.2">
      <c r="A10" s="13"/>
      <c r="B10" s="13"/>
      <c r="C10" s="70" t="s">
        <v>63</v>
      </c>
      <c r="D10" s="75" t="s">
        <v>73</v>
      </c>
      <c r="E10" s="12">
        <v>44636</v>
      </c>
      <c r="F10" s="73" t="s">
        <v>74</v>
      </c>
      <c r="G10" s="12">
        <v>44644</v>
      </c>
      <c r="H10" s="74" t="s">
        <v>75</v>
      </c>
      <c r="I10" s="15">
        <v>80</v>
      </c>
      <c r="J10" s="15">
        <v>47</v>
      </c>
      <c r="K10" s="15">
        <v>11</v>
      </c>
      <c r="L10" s="15">
        <v>6</v>
      </c>
      <c r="M10" s="78">
        <v>10.34</v>
      </c>
      <c r="N10" s="69">
        <v>11</v>
      </c>
      <c r="O10" s="61">
        <v>7000</v>
      </c>
      <c r="P10" s="62">
        <f>Table22457891011234[[#This Row],[PEMBULATAN]]*O10</f>
        <v>77000</v>
      </c>
      <c r="Q10" s="96"/>
    </row>
    <row r="11" spans="1:17" ht="26.25" customHeight="1" x14ac:dyDescent="0.2">
      <c r="A11" s="13"/>
      <c r="B11" s="13"/>
      <c r="C11" s="70" t="s">
        <v>64</v>
      </c>
      <c r="D11" s="75" t="s">
        <v>73</v>
      </c>
      <c r="E11" s="12">
        <v>44636</v>
      </c>
      <c r="F11" s="73" t="s">
        <v>74</v>
      </c>
      <c r="G11" s="12">
        <v>44644</v>
      </c>
      <c r="H11" s="74" t="s">
        <v>75</v>
      </c>
      <c r="I11" s="15">
        <v>80</v>
      </c>
      <c r="J11" s="15">
        <v>47</v>
      </c>
      <c r="K11" s="15">
        <v>11</v>
      </c>
      <c r="L11" s="15">
        <v>6</v>
      </c>
      <c r="M11" s="78">
        <v>10.34</v>
      </c>
      <c r="N11" s="69">
        <v>11</v>
      </c>
      <c r="O11" s="61">
        <v>7000</v>
      </c>
      <c r="P11" s="62">
        <f>Table22457891011234[[#This Row],[PEMBULATAN]]*O11</f>
        <v>77000</v>
      </c>
      <c r="Q11" s="96"/>
    </row>
    <row r="12" spans="1:17" ht="26.25" customHeight="1" x14ac:dyDescent="0.2">
      <c r="A12" s="13"/>
      <c r="B12" s="13"/>
      <c r="C12" s="70" t="s">
        <v>65</v>
      </c>
      <c r="D12" s="75" t="s">
        <v>73</v>
      </c>
      <c r="E12" s="12">
        <v>44636</v>
      </c>
      <c r="F12" s="73" t="s">
        <v>74</v>
      </c>
      <c r="G12" s="12">
        <v>44644</v>
      </c>
      <c r="H12" s="74" t="s">
        <v>75</v>
      </c>
      <c r="I12" s="15">
        <v>56</v>
      </c>
      <c r="J12" s="15">
        <v>20</v>
      </c>
      <c r="K12" s="15">
        <v>20</v>
      </c>
      <c r="L12" s="15">
        <v>6</v>
      </c>
      <c r="M12" s="78">
        <v>5.6</v>
      </c>
      <c r="N12" s="69">
        <v>6</v>
      </c>
      <c r="O12" s="61">
        <v>7000</v>
      </c>
      <c r="P12" s="62">
        <f>Table22457891011234[[#This Row],[PEMBULATAN]]*O12</f>
        <v>42000</v>
      </c>
      <c r="Q12" s="96"/>
    </row>
    <row r="13" spans="1:17" ht="26.25" customHeight="1" x14ac:dyDescent="0.2">
      <c r="A13" s="13"/>
      <c r="B13" s="13"/>
      <c r="C13" s="70" t="s">
        <v>66</v>
      </c>
      <c r="D13" s="75" t="s">
        <v>73</v>
      </c>
      <c r="E13" s="12">
        <v>44636</v>
      </c>
      <c r="F13" s="73" t="s">
        <v>74</v>
      </c>
      <c r="G13" s="12">
        <v>44644</v>
      </c>
      <c r="H13" s="74" t="s">
        <v>75</v>
      </c>
      <c r="I13" s="15">
        <v>88</v>
      </c>
      <c r="J13" s="15">
        <v>47</v>
      </c>
      <c r="K13" s="15">
        <v>22</v>
      </c>
      <c r="L13" s="15">
        <v>10</v>
      </c>
      <c r="M13" s="78">
        <v>22.748000000000001</v>
      </c>
      <c r="N13" s="69">
        <v>23</v>
      </c>
      <c r="O13" s="61">
        <v>7000</v>
      </c>
      <c r="P13" s="62">
        <f>Table22457891011234[[#This Row],[PEMBULATAN]]*O13</f>
        <v>161000</v>
      </c>
      <c r="Q13" s="96"/>
    </row>
    <row r="14" spans="1:17" ht="26.25" customHeight="1" x14ac:dyDescent="0.2">
      <c r="A14" s="80"/>
      <c r="B14" s="80" t="s">
        <v>67</v>
      </c>
      <c r="C14" s="70" t="s">
        <v>68</v>
      </c>
      <c r="D14" s="75" t="s">
        <v>73</v>
      </c>
      <c r="E14" s="12">
        <v>44636</v>
      </c>
      <c r="F14" s="73" t="s">
        <v>74</v>
      </c>
      <c r="G14" s="12">
        <v>44644</v>
      </c>
      <c r="H14" s="74" t="s">
        <v>75</v>
      </c>
      <c r="I14" s="15">
        <v>80</v>
      </c>
      <c r="J14" s="15">
        <v>47</v>
      </c>
      <c r="K14" s="15">
        <v>11</v>
      </c>
      <c r="L14" s="15">
        <v>6</v>
      </c>
      <c r="M14" s="78">
        <v>10.34</v>
      </c>
      <c r="N14" s="69">
        <v>11</v>
      </c>
      <c r="O14" s="61">
        <v>7000</v>
      </c>
      <c r="P14" s="62">
        <f>Table22457891011234[[#This Row],[PEMBULATAN]]*O14</f>
        <v>77000</v>
      </c>
      <c r="Q14" s="96"/>
    </row>
    <row r="15" spans="1:17" ht="26.25" customHeight="1" x14ac:dyDescent="0.2">
      <c r="A15" s="13"/>
      <c r="B15" s="13"/>
      <c r="C15" s="70" t="s">
        <v>69</v>
      </c>
      <c r="D15" s="75" t="s">
        <v>73</v>
      </c>
      <c r="E15" s="12">
        <v>44636</v>
      </c>
      <c r="F15" s="73" t="s">
        <v>74</v>
      </c>
      <c r="G15" s="12">
        <v>44644</v>
      </c>
      <c r="H15" s="74" t="s">
        <v>75</v>
      </c>
      <c r="I15" s="15">
        <v>56</v>
      </c>
      <c r="J15" s="15">
        <v>20</v>
      </c>
      <c r="K15" s="15">
        <v>20</v>
      </c>
      <c r="L15" s="15">
        <v>6</v>
      </c>
      <c r="M15" s="78">
        <v>5.6</v>
      </c>
      <c r="N15" s="69">
        <v>6</v>
      </c>
      <c r="O15" s="61">
        <v>7000</v>
      </c>
      <c r="P15" s="62">
        <f>Table22457891011234[[#This Row],[PEMBULATAN]]*O15</f>
        <v>42000</v>
      </c>
      <c r="Q15" s="96"/>
    </row>
    <row r="16" spans="1:17" ht="26.25" customHeight="1" x14ac:dyDescent="0.2">
      <c r="A16" s="13"/>
      <c r="B16" s="13"/>
      <c r="C16" s="70" t="s">
        <v>70</v>
      </c>
      <c r="D16" s="75" t="s">
        <v>73</v>
      </c>
      <c r="E16" s="12">
        <v>44636</v>
      </c>
      <c r="F16" s="73" t="s">
        <v>74</v>
      </c>
      <c r="G16" s="12">
        <v>44644</v>
      </c>
      <c r="H16" s="74" t="s">
        <v>75</v>
      </c>
      <c r="I16" s="15">
        <v>56</v>
      </c>
      <c r="J16" s="15">
        <v>20</v>
      </c>
      <c r="K16" s="15">
        <v>20</v>
      </c>
      <c r="L16" s="15">
        <v>6</v>
      </c>
      <c r="M16" s="78">
        <v>5.6</v>
      </c>
      <c r="N16" s="69">
        <v>6</v>
      </c>
      <c r="O16" s="61">
        <v>7000</v>
      </c>
      <c r="P16" s="62">
        <f>Table22457891011234[[#This Row],[PEMBULATAN]]*O16</f>
        <v>42000</v>
      </c>
      <c r="Q16" s="96"/>
    </row>
    <row r="17" spans="1:17" ht="26.25" customHeight="1" x14ac:dyDescent="0.2">
      <c r="A17" s="13"/>
      <c r="B17" s="13"/>
      <c r="C17" s="70" t="s">
        <v>71</v>
      </c>
      <c r="D17" s="75" t="s">
        <v>73</v>
      </c>
      <c r="E17" s="12">
        <v>44636</v>
      </c>
      <c r="F17" s="73" t="s">
        <v>74</v>
      </c>
      <c r="G17" s="12">
        <v>44644</v>
      </c>
      <c r="H17" s="74" t="s">
        <v>75</v>
      </c>
      <c r="I17" s="15">
        <v>56</v>
      </c>
      <c r="J17" s="15">
        <v>20</v>
      </c>
      <c r="K17" s="15">
        <v>20</v>
      </c>
      <c r="L17" s="15">
        <v>6</v>
      </c>
      <c r="M17" s="78">
        <v>5.6</v>
      </c>
      <c r="N17" s="69">
        <v>6</v>
      </c>
      <c r="O17" s="61">
        <v>7000</v>
      </c>
      <c r="P17" s="62">
        <f>Table22457891011234[[#This Row],[PEMBULATAN]]*O17</f>
        <v>42000</v>
      </c>
      <c r="Q17" s="96"/>
    </row>
    <row r="18" spans="1:17" ht="26.25" customHeight="1" x14ac:dyDescent="0.2">
      <c r="A18" s="13"/>
      <c r="B18" s="13"/>
      <c r="C18" s="70" t="s">
        <v>72</v>
      </c>
      <c r="D18" s="75" t="s">
        <v>73</v>
      </c>
      <c r="E18" s="12">
        <v>44636</v>
      </c>
      <c r="F18" s="73" t="s">
        <v>74</v>
      </c>
      <c r="G18" s="12">
        <v>44644</v>
      </c>
      <c r="H18" s="74" t="s">
        <v>75</v>
      </c>
      <c r="I18" s="15">
        <v>56</v>
      </c>
      <c r="J18" s="15">
        <v>20</v>
      </c>
      <c r="K18" s="15">
        <v>20</v>
      </c>
      <c r="L18" s="15">
        <v>6</v>
      </c>
      <c r="M18" s="78">
        <v>5.6</v>
      </c>
      <c r="N18" s="69">
        <v>6</v>
      </c>
      <c r="O18" s="61">
        <v>7000</v>
      </c>
      <c r="P18" s="62">
        <f>Table22457891011234[[#This Row],[PEMBULATAN]]*O18</f>
        <v>42000</v>
      </c>
      <c r="Q18" s="97"/>
    </row>
    <row r="19" spans="1:17" ht="22.5" customHeight="1" x14ac:dyDescent="0.2">
      <c r="A19" s="116" t="s">
        <v>30</v>
      </c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8"/>
      <c r="M19" s="76">
        <f>SUBTOTAL(109,Table22457891011234[KG VOLUME])</f>
        <v>144.66800000000001</v>
      </c>
      <c r="N19" s="65">
        <f>SUM(N3:N18)</f>
        <v>153</v>
      </c>
      <c r="O19" s="119">
        <f>SUM(P3:P18)</f>
        <v>1071000</v>
      </c>
      <c r="P19" s="120"/>
    </row>
    <row r="20" spans="1:17" ht="18" customHeight="1" x14ac:dyDescent="0.2">
      <c r="A20" s="83"/>
      <c r="B20" s="55" t="s">
        <v>41</v>
      </c>
      <c r="C20" s="54"/>
      <c r="D20" s="56" t="s">
        <v>42</v>
      </c>
      <c r="E20" s="83"/>
      <c r="F20" s="83"/>
      <c r="G20" s="83"/>
      <c r="H20" s="83"/>
      <c r="I20" s="83"/>
      <c r="J20" s="83"/>
      <c r="K20" s="83"/>
      <c r="L20" s="83"/>
      <c r="M20" s="84"/>
      <c r="N20" s="85" t="s">
        <v>50</v>
      </c>
      <c r="O20" s="86"/>
      <c r="P20" s="86">
        <f>O19*10%</f>
        <v>107100</v>
      </c>
    </row>
    <row r="21" spans="1:17" ht="18" customHeight="1" thickBot="1" x14ac:dyDescent="0.25">
      <c r="A21" s="83"/>
      <c r="B21" s="55"/>
      <c r="C21" s="54"/>
      <c r="D21" s="56"/>
      <c r="E21" s="83"/>
      <c r="F21" s="83"/>
      <c r="G21" s="83"/>
      <c r="H21" s="83"/>
      <c r="I21" s="83"/>
      <c r="J21" s="83"/>
      <c r="K21" s="83"/>
      <c r="L21" s="83"/>
      <c r="M21" s="84"/>
      <c r="N21" s="87" t="s">
        <v>51</v>
      </c>
      <c r="O21" s="88"/>
      <c r="P21" s="88">
        <f>O19-P20</f>
        <v>963900</v>
      </c>
    </row>
    <row r="22" spans="1:17" ht="18" customHeight="1" x14ac:dyDescent="0.2">
      <c r="A22" s="10"/>
      <c r="H22" s="60"/>
      <c r="N22" s="59" t="s">
        <v>100</v>
      </c>
      <c r="P22" s="66">
        <f>P21*1.1%</f>
        <v>10602.900000000001</v>
      </c>
    </row>
    <row r="23" spans="1:17" ht="18" customHeight="1" thickBot="1" x14ac:dyDescent="0.25">
      <c r="A23" s="10"/>
      <c r="H23" s="60"/>
      <c r="N23" s="59" t="s">
        <v>52</v>
      </c>
      <c r="P23" s="68">
        <f>P21*2%</f>
        <v>19278</v>
      </c>
    </row>
    <row r="24" spans="1:17" ht="18" customHeight="1" x14ac:dyDescent="0.2">
      <c r="A24" s="10"/>
      <c r="H24" s="60"/>
      <c r="N24" s="63" t="s">
        <v>31</v>
      </c>
      <c r="O24" s="64"/>
      <c r="P24" s="67">
        <f>P21+P22-P23</f>
        <v>955224.9</v>
      </c>
    </row>
    <row r="26" spans="1:17" x14ac:dyDescent="0.2">
      <c r="A26" s="10"/>
      <c r="H26" s="60"/>
      <c r="P26" s="68"/>
    </row>
    <row r="27" spans="1:17" x14ac:dyDescent="0.2">
      <c r="A27" s="10"/>
      <c r="H27" s="60"/>
      <c r="O27" s="57"/>
      <c r="P27" s="68"/>
    </row>
    <row r="28" spans="1:17" s="3" customFormat="1" x14ac:dyDescent="0.25">
      <c r="A28" s="10"/>
      <c r="B28" s="2"/>
      <c r="C28" s="2"/>
      <c r="E28" s="11"/>
      <c r="H28" s="60"/>
      <c r="N28" s="14"/>
      <c r="O28" s="14"/>
      <c r="P28" s="14"/>
    </row>
    <row r="29" spans="1:17" s="3" customFormat="1" x14ac:dyDescent="0.25">
      <c r="A29" s="10"/>
      <c r="B29" s="2"/>
      <c r="C29" s="2"/>
      <c r="E29" s="11"/>
      <c r="H29" s="60"/>
      <c r="N29" s="14"/>
      <c r="O29" s="14"/>
      <c r="P29" s="14"/>
    </row>
    <row r="30" spans="1:17" s="3" customFormat="1" x14ac:dyDescent="0.25">
      <c r="A30" s="10"/>
      <c r="B30" s="2"/>
      <c r="C30" s="2"/>
      <c r="E30" s="11"/>
      <c r="H30" s="60"/>
      <c r="N30" s="14"/>
      <c r="O30" s="14"/>
      <c r="P30" s="14"/>
    </row>
    <row r="31" spans="1:17" s="3" customFormat="1" x14ac:dyDescent="0.25">
      <c r="A31" s="10"/>
      <c r="B31" s="2"/>
      <c r="C31" s="2"/>
      <c r="E31" s="11"/>
      <c r="H31" s="60"/>
      <c r="N31" s="14"/>
      <c r="O31" s="14"/>
      <c r="P31" s="14"/>
    </row>
    <row r="32" spans="1:17" s="3" customFormat="1" x14ac:dyDescent="0.25">
      <c r="A32" s="10"/>
      <c r="B32" s="2"/>
      <c r="C32" s="2"/>
      <c r="E32" s="11"/>
      <c r="H32" s="60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60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60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60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60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60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60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60"/>
      <c r="N39" s="14"/>
      <c r="O39" s="14"/>
      <c r="P39" s="14"/>
    </row>
  </sheetData>
  <mergeCells count="2">
    <mergeCell ref="A19:L19"/>
    <mergeCell ref="O19:P19"/>
  </mergeCells>
  <conditionalFormatting sqref="B3">
    <cfRule type="duplicateValues" dxfId="35" priority="2"/>
  </conditionalFormatting>
  <conditionalFormatting sqref="B4">
    <cfRule type="duplicateValues" dxfId="34" priority="1"/>
  </conditionalFormatting>
  <conditionalFormatting sqref="B5:B18">
    <cfRule type="duplicateValues" dxfId="33" priority="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0"/>
  <sheetViews>
    <sheetView zoomScale="110" zoomScaleNormal="110" workbookViewId="0">
      <pane xSplit="3" ySplit="2" topLeftCell="D18" activePane="bottomRight" state="frozen"/>
      <selection pane="topRight" activeCell="B1" sqref="B1"/>
      <selection pane="bottomLeft" activeCell="A3" sqref="A3"/>
      <selection pane="bottomRight" activeCell="H25" sqref="H25"/>
    </sheetView>
  </sheetViews>
  <sheetFormatPr defaultRowHeight="15" x14ac:dyDescent="0.2"/>
  <cols>
    <col min="1" max="1" width="6.140625" style="4" customWidth="1"/>
    <col min="2" max="2" width="19.5703125" style="2" customWidth="1"/>
    <col min="3" max="3" width="14.5703125" style="2" customWidth="1"/>
    <col min="4" max="4" width="9.28515625" style="3" customWidth="1"/>
    <col min="5" max="5" width="7.42578125" style="11" customWidth="1"/>
    <col min="6" max="6" width="8.42578125" style="3" customWidth="1"/>
    <col min="7" max="7" width="7.5703125" style="3" customWidth="1"/>
    <col min="8" max="8" width="11.7109375" style="6" customWidth="1"/>
    <col min="9" max="9" width="3.7109375" style="3" customWidth="1"/>
    <col min="10" max="11" width="3.5703125" style="3" customWidth="1"/>
    <col min="12" max="12" width="4" style="3" customWidth="1"/>
    <col min="13" max="13" width="8" style="3" customWidth="1"/>
    <col min="14" max="14" width="12.140625" style="14" customWidth="1"/>
    <col min="15" max="15" width="8.140625" style="14" customWidth="1"/>
    <col min="16" max="16" width="10.285156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43</v>
      </c>
      <c r="B2" s="58" t="s">
        <v>7</v>
      </c>
      <c r="C2" s="58" t="s">
        <v>0</v>
      </c>
      <c r="D2" s="58" t="s">
        <v>1</v>
      </c>
      <c r="E2" s="94" t="s">
        <v>4</v>
      </c>
      <c r="F2" s="58" t="s">
        <v>3</v>
      </c>
      <c r="G2" s="58" t="s">
        <v>5</v>
      </c>
      <c r="H2" s="94" t="s">
        <v>2</v>
      </c>
      <c r="I2" s="58" t="s">
        <v>38</v>
      </c>
      <c r="J2" s="58" t="s">
        <v>39</v>
      </c>
      <c r="K2" s="58" t="s">
        <v>40</v>
      </c>
      <c r="L2" s="58" t="s">
        <v>44</v>
      </c>
      <c r="M2" s="58" t="s">
        <v>45</v>
      </c>
      <c r="N2" s="58" t="s">
        <v>6</v>
      </c>
      <c r="O2" s="58" t="s">
        <v>46</v>
      </c>
      <c r="P2" s="58" t="s">
        <v>47</v>
      </c>
      <c r="Q2" s="58" t="s">
        <v>26</v>
      </c>
    </row>
    <row r="3" spans="1:17" ht="26.25" customHeight="1" x14ac:dyDescent="0.2">
      <c r="A3" s="80">
        <v>404777</v>
      </c>
      <c r="B3" s="71" t="s">
        <v>76</v>
      </c>
      <c r="C3" s="8" t="s">
        <v>77</v>
      </c>
      <c r="D3" s="73" t="s">
        <v>73</v>
      </c>
      <c r="E3" s="12">
        <v>44650</v>
      </c>
      <c r="F3" s="73" t="s">
        <v>74</v>
      </c>
      <c r="G3" s="12">
        <v>44657</v>
      </c>
      <c r="H3" s="9" t="s">
        <v>94</v>
      </c>
      <c r="I3" s="1">
        <v>57</v>
      </c>
      <c r="J3" s="1">
        <v>36</v>
      </c>
      <c r="K3" s="1">
        <v>7</v>
      </c>
      <c r="L3" s="1">
        <v>10</v>
      </c>
      <c r="M3" s="77">
        <v>3.5910000000000002</v>
      </c>
      <c r="N3" s="7">
        <v>10</v>
      </c>
      <c r="O3" s="61">
        <v>7000</v>
      </c>
      <c r="P3" s="62">
        <f>Table224578910112345[[#This Row],[PEMBULATAN]]*O3</f>
        <v>70000</v>
      </c>
      <c r="Q3" s="95">
        <v>17</v>
      </c>
    </row>
    <row r="4" spans="1:17" ht="26.25" customHeight="1" x14ac:dyDescent="0.2">
      <c r="A4" s="13"/>
      <c r="B4" s="72"/>
      <c r="C4" s="8" t="s">
        <v>78</v>
      </c>
      <c r="D4" s="73" t="s">
        <v>73</v>
      </c>
      <c r="E4" s="12">
        <v>44650</v>
      </c>
      <c r="F4" s="73" t="s">
        <v>74</v>
      </c>
      <c r="G4" s="12">
        <v>44657</v>
      </c>
      <c r="H4" s="9" t="s">
        <v>94</v>
      </c>
      <c r="I4" s="1">
        <v>57</v>
      </c>
      <c r="J4" s="1">
        <v>36</v>
      </c>
      <c r="K4" s="1">
        <v>7</v>
      </c>
      <c r="L4" s="1">
        <v>10</v>
      </c>
      <c r="M4" s="77">
        <v>3.5910000000000002</v>
      </c>
      <c r="N4" s="7">
        <v>10</v>
      </c>
      <c r="O4" s="61">
        <v>7000</v>
      </c>
      <c r="P4" s="62">
        <f>Table224578910112345[[#This Row],[PEMBULATAN]]*O4</f>
        <v>70000</v>
      </c>
      <c r="Q4" s="96"/>
    </row>
    <row r="5" spans="1:17" ht="26.25" customHeight="1" x14ac:dyDescent="0.2">
      <c r="A5" s="13"/>
      <c r="B5" s="13"/>
      <c r="C5" s="8" t="s">
        <v>79</v>
      </c>
      <c r="D5" s="73" t="s">
        <v>73</v>
      </c>
      <c r="E5" s="12">
        <v>44650</v>
      </c>
      <c r="F5" s="73" t="s">
        <v>74</v>
      </c>
      <c r="G5" s="12">
        <v>44657</v>
      </c>
      <c r="H5" s="9" t="s">
        <v>94</v>
      </c>
      <c r="I5" s="1">
        <v>57</v>
      </c>
      <c r="J5" s="1">
        <v>36</v>
      </c>
      <c r="K5" s="1">
        <v>7</v>
      </c>
      <c r="L5" s="1">
        <v>10</v>
      </c>
      <c r="M5" s="77">
        <v>3.5910000000000002</v>
      </c>
      <c r="N5" s="7">
        <v>10</v>
      </c>
      <c r="O5" s="61">
        <v>7000</v>
      </c>
      <c r="P5" s="62">
        <f>Table224578910112345[[#This Row],[PEMBULATAN]]*O5</f>
        <v>70000</v>
      </c>
      <c r="Q5" s="96"/>
    </row>
    <row r="6" spans="1:17" ht="26.25" customHeight="1" x14ac:dyDescent="0.2">
      <c r="A6" s="13"/>
      <c r="B6" s="13"/>
      <c r="C6" s="70" t="s">
        <v>80</v>
      </c>
      <c r="D6" s="75" t="s">
        <v>73</v>
      </c>
      <c r="E6" s="12">
        <v>44650</v>
      </c>
      <c r="F6" s="73" t="s">
        <v>74</v>
      </c>
      <c r="G6" s="12">
        <v>44657</v>
      </c>
      <c r="H6" s="74" t="s">
        <v>94</v>
      </c>
      <c r="I6" s="15">
        <v>57</v>
      </c>
      <c r="J6" s="15">
        <v>36</v>
      </c>
      <c r="K6" s="15">
        <v>7</v>
      </c>
      <c r="L6" s="15">
        <v>10</v>
      </c>
      <c r="M6" s="78">
        <v>3.5910000000000002</v>
      </c>
      <c r="N6" s="69">
        <v>10</v>
      </c>
      <c r="O6" s="61">
        <v>7000</v>
      </c>
      <c r="P6" s="62">
        <f>Table224578910112345[[#This Row],[PEMBULATAN]]*O6</f>
        <v>70000</v>
      </c>
      <c r="Q6" s="96"/>
    </row>
    <row r="7" spans="1:17" ht="26.25" customHeight="1" x14ac:dyDescent="0.2">
      <c r="A7" s="13"/>
      <c r="B7" s="13"/>
      <c r="C7" s="70" t="s">
        <v>81</v>
      </c>
      <c r="D7" s="75" t="s">
        <v>73</v>
      </c>
      <c r="E7" s="12">
        <v>44650</v>
      </c>
      <c r="F7" s="73" t="s">
        <v>74</v>
      </c>
      <c r="G7" s="12">
        <v>44657</v>
      </c>
      <c r="H7" s="74" t="s">
        <v>94</v>
      </c>
      <c r="I7" s="15">
        <v>57</v>
      </c>
      <c r="J7" s="15">
        <v>36</v>
      </c>
      <c r="K7" s="15">
        <v>7</v>
      </c>
      <c r="L7" s="15">
        <v>10</v>
      </c>
      <c r="M7" s="78">
        <v>3.5910000000000002</v>
      </c>
      <c r="N7" s="69">
        <v>10</v>
      </c>
      <c r="O7" s="61">
        <v>7000</v>
      </c>
      <c r="P7" s="62">
        <f>Table224578910112345[[#This Row],[PEMBULATAN]]*O7</f>
        <v>70000</v>
      </c>
      <c r="Q7" s="96"/>
    </row>
    <row r="8" spans="1:17" ht="26.25" customHeight="1" x14ac:dyDescent="0.2">
      <c r="A8" s="13"/>
      <c r="B8" s="13"/>
      <c r="C8" s="70" t="s">
        <v>82</v>
      </c>
      <c r="D8" s="75" t="s">
        <v>73</v>
      </c>
      <c r="E8" s="12">
        <v>44650</v>
      </c>
      <c r="F8" s="73" t="s">
        <v>74</v>
      </c>
      <c r="G8" s="12">
        <v>44657</v>
      </c>
      <c r="H8" s="74" t="s">
        <v>94</v>
      </c>
      <c r="I8" s="15">
        <v>33</v>
      </c>
      <c r="J8" s="15">
        <v>23</v>
      </c>
      <c r="K8" s="15">
        <v>22</v>
      </c>
      <c r="L8" s="15">
        <v>7</v>
      </c>
      <c r="M8" s="78">
        <v>4.1745000000000001</v>
      </c>
      <c r="N8" s="69">
        <v>7</v>
      </c>
      <c r="O8" s="61">
        <v>7000</v>
      </c>
      <c r="P8" s="62">
        <f>Table224578910112345[[#This Row],[PEMBULATAN]]*O8</f>
        <v>49000</v>
      </c>
      <c r="Q8" s="96"/>
    </row>
    <row r="9" spans="1:17" ht="26.25" customHeight="1" x14ac:dyDescent="0.2">
      <c r="A9" s="13"/>
      <c r="B9" s="13"/>
      <c r="C9" s="70" t="s">
        <v>83</v>
      </c>
      <c r="D9" s="75" t="s">
        <v>73</v>
      </c>
      <c r="E9" s="12">
        <v>44650</v>
      </c>
      <c r="F9" s="73" t="s">
        <v>74</v>
      </c>
      <c r="G9" s="12">
        <v>44657</v>
      </c>
      <c r="H9" s="74" t="s">
        <v>94</v>
      </c>
      <c r="I9" s="15">
        <v>33</v>
      </c>
      <c r="J9" s="15">
        <v>23</v>
      </c>
      <c r="K9" s="15">
        <v>22</v>
      </c>
      <c r="L9" s="15">
        <v>7</v>
      </c>
      <c r="M9" s="78">
        <v>4.1745000000000001</v>
      </c>
      <c r="N9" s="69">
        <v>7</v>
      </c>
      <c r="O9" s="61">
        <v>7000</v>
      </c>
      <c r="P9" s="62">
        <f>Table224578910112345[[#This Row],[PEMBULATAN]]*O9</f>
        <v>49000</v>
      </c>
      <c r="Q9" s="96"/>
    </row>
    <row r="10" spans="1:17" ht="26.25" customHeight="1" x14ac:dyDescent="0.2">
      <c r="A10" s="13"/>
      <c r="B10" s="13"/>
      <c r="C10" s="70" t="s">
        <v>84</v>
      </c>
      <c r="D10" s="75" t="s">
        <v>73</v>
      </c>
      <c r="E10" s="12">
        <v>44650</v>
      </c>
      <c r="F10" s="73" t="s">
        <v>74</v>
      </c>
      <c r="G10" s="12">
        <v>44657</v>
      </c>
      <c r="H10" s="74" t="s">
        <v>94</v>
      </c>
      <c r="I10" s="15">
        <v>33</v>
      </c>
      <c r="J10" s="15">
        <v>23</v>
      </c>
      <c r="K10" s="15">
        <v>22</v>
      </c>
      <c r="L10" s="15">
        <v>7</v>
      </c>
      <c r="M10" s="78">
        <v>4.1745000000000001</v>
      </c>
      <c r="N10" s="69">
        <v>7</v>
      </c>
      <c r="O10" s="61">
        <v>7000</v>
      </c>
      <c r="P10" s="62">
        <f>Table224578910112345[[#This Row],[PEMBULATAN]]*O10</f>
        <v>49000</v>
      </c>
      <c r="Q10" s="96"/>
    </row>
    <row r="11" spans="1:17" ht="26.25" customHeight="1" x14ac:dyDescent="0.2">
      <c r="A11" s="13"/>
      <c r="B11" s="13"/>
      <c r="C11" s="70" t="s">
        <v>85</v>
      </c>
      <c r="D11" s="75" t="s">
        <v>73</v>
      </c>
      <c r="E11" s="12">
        <v>44650</v>
      </c>
      <c r="F11" s="73" t="s">
        <v>74</v>
      </c>
      <c r="G11" s="12">
        <v>44657</v>
      </c>
      <c r="H11" s="74" t="s">
        <v>94</v>
      </c>
      <c r="I11" s="15">
        <v>33</v>
      </c>
      <c r="J11" s="15">
        <v>23</v>
      </c>
      <c r="K11" s="15">
        <v>22</v>
      </c>
      <c r="L11" s="15">
        <v>10</v>
      </c>
      <c r="M11" s="78">
        <v>4.1745000000000001</v>
      </c>
      <c r="N11" s="69">
        <v>10</v>
      </c>
      <c r="O11" s="61">
        <v>7000</v>
      </c>
      <c r="P11" s="62">
        <f>Table224578910112345[[#This Row],[PEMBULATAN]]*O11</f>
        <v>70000</v>
      </c>
      <c r="Q11" s="96"/>
    </row>
    <row r="12" spans="1:17" ht="26.25" customHeight="1" x14ac:dyDescent="0.2">
      <c r="A12" s="13"/>
      <c r="B12" s="13"/>
      <c r="C12" s="70" t="s">
        <v>86</v>
      </c>
      <c r="D12" s="75" t="s">
        <v>73</v>
      </c>
      <c r="E12" s="12">
        <v>44650</v>
      </c>
      <c r="F12" s="73" t="s">
        <v>74</v>
      </c>
      <c r="G12" s="12">
        <v>44657</v>
      </c>
      <c r="H12" s="74" t="s">
        <v>94</v>
      </c>
      <c r="I12" s="15">
        <v>38</v>
      </c>
      <c r="J12" s="15">
        <v>30</v>
      </c>
      <c r="K12" s="15">
        <v>17</v>
      </c>
      <c r="L12" s="15">
        <v>10</v>
      </c>
      <c r="M12" s="78">
        <v>4.8449999999999998</v>
      </c>
      <c r="N12" s="69">
        <v>10</v>
      </c>
      <c r="O12" s="61">
        <v>7000</v>
      </c>
      <c r="P12" s="62">
        <f>Table224578910112345[[#This Row],[PEMBULATAN]]*O12</f>
        <v>70000</v>
      </c>
      <c r="Q12" s="96"/>
    </row>
    <row r="13" spans="1:17" ht="26.25" customHeight="1" x14ac:dyDescent="0.2">
      <c r="A13" s="13"/>
      <c r="B13" s="13"/>
      <c r="C13" s="70" t="s">
        <v>87</v>
      </c>
      <c r="D13" s="75" t="s">
        <v>73</v>
      </c>
      <c r="E13" s="12">
        <v>44650</v>
      </c>
      <c r="F13" s="73" t="s">
        <v>74</v>
      </c>
      <c r="G13" s="12">
        <v>44657</v>
      </c>
      <c r="H13" s="74" t="s">
        <v>94</v>
      </c>
      <c r="I13" s="15">
        <v>38</v>
      </c>
      <c r="J13" s="15">
        <v>30</v>
      </c>
      <c r="K13" s="15">
        <v>15</v>
      </c>
      <c r="L13" s="15">
        <v>10</v>
      </c>
      <c r="M13" s="78">
        <v>4.2750000000000004</v>
      </c>
      <c r="N13" s="69">
        <v>10</v>
      </c>
      <c r="O13" s="61">
        <v>7000</v>
      </c>
      <c r="P13" s="62">
        <f>Table224578910112345[[#This Row],[PEMBULATAN]]*O13</f>
        <v>70000</v>
      </c>
      <c r="Q13" s="96"/>
    </row>
    <row r="14" spans="1:17" ht="26.25" customHeight="1" x14ac:dyDescent="0.2">
      <c r="A14" s="13"/>
      <c r="B14" s="13"/>
      <c r="C14" s="70" t="s">
        <v>88</v>
      </c>
      <c r="D14" s="75" t="s">
        <v>73</v>
      </c>
      <c r="E14" s="12">
        <v>44650</v>
      </c>
      <c r="F14" s="73" t="s">
        <v>74</v>
      </c>
      <c r="G14" s="12">
        <v>44657</v>
      </c>
      <c r="H14" s="74" t="s">
        <v>94</v>
      </c>
      <c r="I14" s="15">
        <v>35</v>
      </c>
      <c r="J14" s="15">
        <v>35</v>
      </c>
      <c r="K14" s="15">
        <v>22</v>
      </c>
      <c r="L14" s="15">
        <v>12</v>
      </c>
      <c r="M14" s="78">
        <v>6.7374999999999998</v>
      </c>
      <c r="N14" s="69">
        <v>12</v>
      </c>
      <c r="O14" s="61">
        <v>7000</v>
      </c>
      <c r="P14" s="62">
        <f>Table224578910112345[[#This Row],[PEMBULATAN]]*O14</f>
        <v>84000</v>
      </c>
      <c r="Q14" s="96"/>
    </row>
    <row r="15" spans="1:17" ht="26.25" customHeight="1" x14ac:dyDescent="0.2">
      <c r="A15" s="13"/>
      <c r="B15" s="13"/>
      <c r="C15" s="70" t="s">
        <v>89</v>
      </c>
      <c r="D15" s="75" t="s">
        <v>73</v>
      </c>
      <c r="E15" s="12">
        <v>44650</v>
      </c>
      <c r="F15" s="73" t="s">
        <v>74</v>
      </c>
      <c r="G15" s="12">
        <v>44657</v>
      </c>
      <c r="H15" s="74" t="s">
        <v>94</v>
      </c>
      <c r="I15" s="15">
        <v>43</v>
      </c>
      <c r="J15" s="15">
        <v>33</v>
      </c>
      <c r="K15" s="15">
        <v>20</v>
      </c>
      <c r="L15" s="15">
        <v>10</v>
      </c>
      <c r="M15" s="78">
        <v>7.0949999999999998</v>
      </c>
      <c r="N15" s="69">
        <v>10</v>
      </c>
      <c r="O15" s="61">
        <v>7000</v>
      </c>
      <c r="P15" s="62">
        <f>Table224578910112345[[#This Row],[PEMBULATAN]]*O15</f>
        <v>70000</v>
      </c>
      <c r="Q15" s="96"/>
    </row>
    <row r="16" spans="1:17" ht="26.25" customHeight="1" x14ac:dyDescent="0.2">
      <c r="A16" s="13"/>
      <c r="B16" s="13"/>
      <c r="C16" s="70" t="s">
        <v>90</v>
      </c>
      <c r="D16" s="75" t="s">
        <v>73</v>
      </c>
      <c r="E16" s="12">
        <v>44650</v>
      </c>
      <c r="F16" s="73" t="s">
        <v>74</v>
      </c>
      <c r="G16" s="12">
        <v>44657</v>
      </c>
      <c r="H16" s="74" t="s">
        <v>94</v>
      </c>
      <c r="I16" s="15">
        <v>43</v>
      </c>
      <c r="J16" s="15">
        <v>33</v>
      </c>
      <c r="K16" s="15">
        <v>20</v>
      </c>
      <c r="L16" s="15">
        <v>10</v>
      </c>
      <c r="M16" s="78">
        <v>7.0949999999999998</v>
      </c>
      <c r="N16" s="69">
        <v>10</v>
      </c>
      <c r="O16" s="61">
        <v>7000</v>
      </c>
      <c r="P16" s="62">
        <f>Table224578910112345[[#This Row],[PEMBULATAN]]*O16</f>
        <v>70000</v>
      </c>
      <c r="Q16" s="96"/>
    </row>
    <row r="17" spans="1:17" ht="26.25" customHeight="1" x14ac:dyDescent="0.2">
      <c r="A17" s="13"/>
      <c r="B17" s="13"/>
      <c r="C17" s="70" t="s">
        <v>91</v>
      </c>
      <c r="D17" s="75" t="s">
        <v>73</v>
      </c>
      <c r="E17" s="12">
        <v>44650</v>
      </c>
      <c r="F17" s="73" t="s">
        <v>74</v>
      </c>
      <c r="G17" s="12">
        <v>44657</v>
      </c>
      <c r="H17" s="74" t="s">
        <v>94</v>
      </c>
      <c r="I17" s="15">
        <v>16</v>
      </c>
      <c r="J17" s="15">
        <v>12</v>
      </c>
      <c r="K17" s="15">
        <v>6</v>
      </c>
      <c r="L17" s="15">
        <v>2</v>
      </c>
      <c r="M17" s="78">
        <v>0.28799999999999998</v>
      </c>
      <c r="N17" s="69">
        <v>2</v>
      </c>
      <c r="O17" s="61">
        <v>7000</v>
      </c>
      <c r="P17" s="62">
        <f>Table224578910112345[[#This Row],[PEMBULATAN]]*O17</f>
        <v>14000</v>
      </c>
      <c r="Q17" s="96"/>
    </row>
    <row r="18" spans="1:17" ht="26.25" customHeight="1" x14ac:dyDescent="0.2">
      <c r="A18" s="13"/>
      <c r="B18" s="13"/>
      <c r="C18" s="70" t="s">
        <v>92</v>
      </c>
      <c r="D18" s="75" t="s">
        <v>73</v>
      </c>
      <c r="E18" s="12">
        <v>44650</v>
      </c>
      <c r="F18" s="73" t="s">
        <v>74</v>
      </c>
      <c r="G18" s="12">
        <v>44657</v>
      </c>
      <c r="H18" s="74" t="s">
        <v>94</v>
      </c>
      <c r="I18" s="15">
        <v>16</v>
      </c>
      <c r="J18" s="15">
        <v>12</v>
      </c>
      <c r="K18" s="15">
        <v>6</v>
      </c>
      <c r="L18" s="15">
        <v>2</v>
      </c>
      <c r="M18" s="78">
        <v>0.28799999999999998</v>
      </c>
      <c r="N18" s="69">
        <v>2</v>
      </c>
      <c r="O18" s="61">
        <v>7000</v>
      </c>
      <c r="P18" s="62">
        <f>Table224578910112345[[#This Row],[PEMBULATAN]]*O18</f>
        <v>14000</v>
      </c>
      <c r="Q18" s="96"/>
    </row>
    <row r="19" spans="1:17" ht="26.25" customHeight="1" x14ac:dyDescent="0.2">
      <c r="A19" s="13"/>
      <c r="B19" s="13"/>
      <c r="C19" s="70" t="s">
        <v>93</v>
      </c>
      <c r="D19" s="75" t="s">
        <v>73</v>
      </c>
      <c r="E19" s="12">
        <v>44650</v>
      </c>
      <c r="F19" s="73" t="s">
        <v>74</v>
      </c>
      <c r="G19" s="12">
        <v>44657</v>
      </c>
      <c r="H19" s="74" t="s">
        <v>94</v>
      </c>
      <c r="I19" s="15">
        <v>37</v>
      </c>
      <c r="J19" s="15">
        <v>28</v>
      </c>
      <c r="K19" s="15">
        <v>15</v>
      </c>
      <c r="L19" s="15">
        <v>10</v>
      </c>
      <c r="M19" s="78">
        <v>3.8849999999999998</v>
      </c>
      <c r="N19" s="69">
        <v>10</v>
      </c>
      <c r="O19" s="61">
        <v>7000</v>
      </c>
      <c r="P19" s="62">
        <f>Table224578910112345[[#This Row],[PEMBULATAN]]*O19</f>
        <v>70000</v>
      </c>
      <c r="Q19" s="97"/>
    </row>
    <row r="20" spans="1:17" ht="22.5" customHeight="1" x14ac:dyDescent="0.2">
      <c r="A20" s="116" t="s">
        <v>30</v>
      </c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118"/>
      <c r="M20" s="76">
        <f>SUBTOTAL(109,Table224578910112345[KG VOLUME])</f>
        <v>69.161500000000004</v>
      </c>
      <c r="N20" s="65">
        <f>SUM(N3:N19)</f>
        <v>147</v>
      </c>
      <c r="O20" s="119">
        <f>SUM(P3:P19)</f>
        <v>1029000</v>
      </c>
      <c r="P20" s="120"/>
    </row>
    <row r="21" spans="1:17" ht="18" customHeight="1" x14ac:dyDescent="0.2">
      <c r="A21" s="83"/>
      <c r="B21" s="55" t="s">
        <v>41</v>
      </c>
      <c r="C21" s="54"/>
      <c r="D21" s="56" t="s">
        <v>42</v>
      </c>
      <c r="E21" s="83"/>
      <c r="F21" s="83"/>
      <c r="G21" s="83"/>
      <c r="H21" s="83"/>
      <c r="I21" s="83"/>
      <c r="J21" s="83"/>
      <c r="K21" s="83"/>
      <c r="L21" s="83"/>
      <c r="M21" s="84"/>
      <c r="N21" s="85" t="s">
        <v>50</v>
      </c>
      <c r="O21" s="86"/>
      <c r="P21" s="86">
        <f>O20*10%</f>
        <v>102900</v>
      </c>
    </row>
    <row r="22" spans="1:17" ht="18" customHeight="1" thickBot="1" x14ac:dyDescent="0.25">
      <c r="A22" s="83"/>
      <c r="B22" s="55"/>
      <c r="C22" s="54"/>
      <c r="D22" s="56"/>
      <c r="E22" s="83"/>
      <c r="F22" s="83"/>
      <c r="G22" s="83"/>
      <c r="H22" s="83"/>
      <c r="I22" s="83"/>
      <c r="J22" s="83"/>
      <c r="K22" s="83"/>
      <c r="L22" s="83"/>
      <c r="M22" s="84"/>
      <c r="N22" s="87" t="s">
        <v>51</v>
      </c>
      <c r="O22" s="88"/>
      <c r="P22" s="88">
        <f>O20-P21</f>
        <v>926100</v>
      </c>
    </row>
    <row r="23" spans="1:17" ht="18" customHeight="1" x14ac:dyDescent="0.2">
      <c r="A23" s="10"/>
      <c r="H23" s="60"/>
      <c r="N23" s="59" t="s">
        <v>100</v>
      </c>
      <c r="P23" s="66">
        <f>P22*1.1%</f>
        <v>10187.1</v>
      </c>
    </row>
    <row r="24" spans="1:17" ht="18" customHeight="1" thickBot="1" x14ac:dyDescent="0.25">
      <c r="A24" s="10"/>
      <c r="H24" s="60"/>
      <c r="N24" s="59" t="s">
        <v>52</v>
      </c>
      <c r="P24" s="68">
        <f>P22*2%</f>
        <v>18522</v>
      </c>
    </row>
    <row r="25" spans="1:17" ht="18" customHeight="1" x14ac:dyDescent="0.2">
      <c r="A25" s="10"/>
      <c r="H25" s="60"/>
      <c r="N25" s="63" t="s">
        <v>31</v>
      </c>
      <c r="O25" s="64"/>
      <c r="P25" s="67">
        <f>P22+P23-P24</f>
        <v>917765.1</v>
      </c>
    </row>
    <row r="27" spans="1:17" x14ac:dyDescent="0.2">
      <c r="A27" s="10"/>
      <c r="H27" s="60"/>
      <c r="P27" s="68"/>
    </row>
    <row r="28" spans="1:17" x14ac:dyDescent="0.2">
      <c r="A28" s="10"/>
      <c r="H28" s="60"/>
      <c r="O28" s="57"/>
      <c r="P28" s="68"/>
    </row>
    <row r="29" spans="1:17" s="3" customFormat="1" x14ac:dyDescent="0.25">
      <c r="A29" s="10"/>
      <c r="B29" s="2"/>
      <c r="C29" s="2"/>
      <c r="E29" s="11"/>
      <c r="H29" s="60"/>
      <c r="N29" s="14"/>
      <c r="O29" s="14"/>
      <c r="P29" s="14"/>
    </row>
    <row r="30" spans="1:17" s="3" customFormat="1" x14ac:dyDescent="0.25">
      <c r="A30" s="10"/>
      <c r="B30" s="2"/>
      <c r="C30" s="2"/>
      <c r="E30" s="11"/>
      <c r="H30" s="60"/>
      <c r="N30" s="14"/>
      <c r="O30" s="14"/>
      <c r="P30" s="14"/>
    </row>
    <row r="31" spans="1:17" s="3" customFormat="1" x14ac:dyDescent="0.25">
      <c r="A31" s="10"/>
      <c r="B31" s="2"/>
      <c r="C31" s="2"/>
      <c r="E31" s="11"/>
      <c r="H31" s="60"/>
      <c r="N31" s="14"/>
      <c r="O31" s="14"/>
      <c r="P31" s="14"/>
    </row>
    <row r="32" spans="1:17" s="3" customFormat="1" x14ac:dyDescent="0.25">
      <c r="A32" s="10"/>
      <c r="B32" s="2"/>
      <c r="C32" s="2"/>
      <c r="E32" s="11"/>
      <c r="H32" s="60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60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60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60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60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60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60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60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60"/>
      <c r="N40" s="14"/>
      <c r="O40" s="14"/>
      <c r="P40" s="14"/>
    </row>
  </sheetData>
  <mergeCells count="2">
    <mergeCell ref="A20:L20"/>
    <mergeCell ref="O20:P20"/>
  </mergeCells>
  <conditionalFormatting sqref="B3">
    <cfRule type="duplicateValues" dxfId="17" priority="2"/>
  </conditionalFormatting>
  <conditionalFormatting sqref="B4">
    <cfRule type="duplicateValues" dxfId="16" priority="1"/>
  </conditionalFormatting>
  <conditionalFormatting sqref="B5:B19">
    <cfRule type="duplicateValues" dxfId="15" priority="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Sicepat_Tj. Pinang Maret 2022</vt:lpstr>
      <vt:lpstr>ALL</vt:lpstr>
      <vt:lpstr>404823</vt:lpstr>
      <vt:lpstr>404777</vt:lpstr>
      <vt:lpstr>'404777'!Print_Titles</vt:lpstr>
      <vt:lpstr>'404823'!Print_Titles</vt:lpstr>
      <vt:lpstr>ALL!Print_Titles</vt:lpstr>
      <vt:lpstr>'Sicepat_Tj. Pinang Maret 2022'!Print_Titles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2022-01-27T09:08:09Z</cp:lastPrinted>
  <dcterms:created xsi:type="dcterms:W3CDTF">2021-07-02T11:08:00Z</dcterms:created>
  <dcterms:modified xsi:type="dcterms:W3CDTF">2022-04-22T03:19:00Z</dcterms:modified>
</cp:coreProperties>
</file>