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427" activeTab="1"/>
  </bookViews>
  <sheets>
    <sheet name="Sicepat_Saumalaki" sheetId="2" r:id="rId1"/>
    <sheet name="404384" sheetId="26" r:id="rId2"/>
  </sheets>
  <definedNames>
    <definedName name="_xlnm.Print_Titles" localSheetId="1">'404384'!$2:$2</definedName>
    <definedName name="_xlnm.Print_Titles" localSheetId="0">Sicepat_Saumalaki!$2:$17</definedName>
  </definedNames>
  <calcPr calcId="162913"/>
</workbook>
</file>

<file path=xl/calcChain.xml><?xml version="1.0" encoding="utf-8"?>
<calcChain xmlns="http://schemas.openxmlformats.org/spreadsheetml/2006/main">
  <c r="L30" i="26" l="1"/>
  <c r="O30" i="26" l="1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B18" i="2" l="1"/>
  <c r="C18" i="2"/>
  <c r="G18" i="2"/>
  <c r="P3" i="26"/>
  <c r="N30" i="26"/>
  <c r="I24" i="2" l="1"/>
  <c r="I23" i="2"/>
  <c r="I25" i="2" s="1"/>
  <c r="M30" i="26" l="1"/>
  <c r="P31" i="26" l="1"/>
  <c r="P32" i="26" s="1"/>
  <c r="P33" i="26" l="1"/>
  <c r="P34" i="26"/>
  <c r="P35" i="26" l="1"/>
  <c r="I36" i="2"/>
  <c r="J18" i="2"/>
  <c r="J19" i="2" l="1"/>
  <c r="J21" i="2" l="1"/>
  <c r="J22" i="2" s="1"/>
  <c r="J23" i="2" l="1"/>
  <c r="J24" i="2"/>
  <c r="J25" i="2" l="1"/>
</calcChain>
</file>

<file path=xl/sharedStrings.xml><?xml version="1.0" encoding="utf-8"?>
<sst xmlns="http://schemas.openxmlformats.org/spreadsheetml/2006/main" count="177" uniqueCount="118">
  <si>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</si>
  <si>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</si>
  <si>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</si>
  <si>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</si>
  <si>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</si>
  <si>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</si>
  <si>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</si>
  <si>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</si>
  <si>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</si>
  <si>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</si>
  <si>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</si>
  <si>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</si>
  <si>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</si>
  <si>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</si>
  <si>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</si>
  <si>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</si>
  <si>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</si>
  <si>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</si>
  <si>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</si>
  <si>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</si>
  <si>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</si>
  <si>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</si>
  <si>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</si>
  <si>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</si>
  <si>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</si>
  <si>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</si>
  <si>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</si>
  <si>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</si>
  <si>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</si>
  <si>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</si>
  <si>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</si>
  <si>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</si>
  <si>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</si>
  <si>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</si>
  <si>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</si>
  <si>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</si>
  <si>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</si>
  <si>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</si>
  <si>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</si>
  <si>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</si>
  <si>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</si>
  <si>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</si>
  <si>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</si>
  <si>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</si>
  <si>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</si>
  <si>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</si>
  <si>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</si>
  <si>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</si>
  <si>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</si>
  <si>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</si>
  <si>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</si>
  <si>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</si>
  <si>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</si>
  <si>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</si>
  <si>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</si>
  <si>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</si>
  <si>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Pengiriman Barang Tujuan Ambon - Saumalaki</t>
  </si>
  <si>
    <t>Saumalaki</t>
  </si>
  <si>
    <t>TANIBAR SELATAN</t>
  </si>
  <si>
    <t xml:space="preserve"> AMBON -SAUMALAKI</t>
  </si>
  <si>
    <t>DOP/2112/05/FWHY6831</t>
  </si>
  <si>
    <t>DOP/2112/05/AYXT0325</t>
  </si>
  <si>
    <t>DOP/2112/06/NXBZ4872</t>
  </si>
  <si>
    <t>DOP/2112/06/YBPC4572</t>
  </si>
  <si>
    <t>DOP/2112/06/CSUP1256</t>
  </si>
  <si>
    <t>DOP/2112/06/PSIT2497</t>
  </si>
  <si>
    <t>DOP/2112/07/ATKG3869</t>
  </si>
  <si>
    <t>DOP/2112/07/NWOZ4208</t>
  </si>
  <si>
    <t>DOP/2112/08/ZRGF1467</t>
  </si>
  <si>
    <t>DOP/2112/08/EJHQ9365</t>
  </si>
  <si>
    <t>DOP/2112/08/JHWE6351</t>
  </si>
  <si>
    <t>DOP/2112/09/MVSC1437</t>
  </si>
  <si>
    <t>DOP/2112/09/GAQW1738</t>
  </si>
  <si>
    <t>DOP/2112/09/REHQ3716</t>
  </si>
  <si>
    <t>DOP/2112/10/HVJN6745</t>
  </si>
  <si>
    <t>DOP/2112/10/FSPB1728</t>
  </si>
  <si>
    <t>DOP/2112/10/JZAV7610</t>
  </si>
  <si>
    <t>DOP/2112/10/YNDF0893</t>
  </si>
  <si>
    <t>DOP/2112/10/FZCE0251</t>
  </si>
  <si>
    <t>DOP/2112/10/CHUF2594</t>
  </si>
  <si>
    <t>DOP/2112/10/ILCH2681</t>
  </si>
  <si>
    <t>DOP/2112/11/RWTS4210</t>
  </si>
  <si>
    <t>DOP/2112/11/YKUZ2540</t>
  </si>
  <si>
    <t>DOP/2112/11/WOUQ1963</t>
  </si>
  <si>
    <t>S461995002</t>
  </si>
  <si>
    <t>S461995003</t>
  </si>
  <si>
    <t>S87324001</t>
  </si>
  <si>
    <t>S857324003</t>
  </si>
  <si>
    <t>S857324002</t>
  </si>
  <si>
    <t>S857324004</t>
  </si>
  <si>
    <t>S166765002</t>
  </si>
  <si>
    <t>S166765001</t>
  </si>
  <si>
    <t>S542040002</t>
  </si>
  <si>
    <t>S542040001</t>
  </si>
  <si>
    <t>S542040003</t>
  </si>
  <si>
    <t>S6397030001</t>
  </si>
  <si>
    <t>S639703003</t>
  </si>
  <si>
    <t>S639703002</t>
  </si>
  <si>
    <t>S004353005</t>
  </si>
  <si>
    <t>S004353004</t>
  </si>
  <si>
    <t>S004353001</t>
  </si>
  <si>
    <t>S004353006</t>
  </si>
  <si>
    <t>S004353002</t>
  </si>
  <si>
    <t>S004353003</t>
  </si>
  <si>
    <t>S004353007</t>
  </si>
  <si>
    <t>S561109002</t>
  </si>
  <si>
    <t>S561109001</t>
  </si>
  <si>
    <t>S561109003</t>
  </si>
  <si>
    <t>DOP/2112/04/DHZQ1835</t>
  </si>
  <si>
    <t>DOP/2112/04/BXOS2875</t>
  </si>
  <si>
    <t>DOP/2112/05/DGHL1759</t>
  </si>
  <si>
    <t>S633257003</t>
  </si>
  <si>
    <t>S633257004</t>
  </si>
  <si>
    <t>S461995001</t>
  </si>
  <si>
    <t>KM FERI BAHTERA SEJAHTERA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</si>
  <si>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Seratus Empat Puluh Satu Ribu Enam Ratus Enam Puluh Rupiah.</t>
    </r>
  </si>
  <si>
    <t xml:space="preserve"> 19 Maret 2022</t>
  </si>
  <si>
    <t xml:space="preserve"> 12 Des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</si>
</sst>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15" fillId="0" borderId="15" xfId="0" applyFont="1" applyBorder="1" applyAlignment="1">
      <alignment vertical="center"/>
    </xf>
    <xf numFmtId="166" fontId="2" fillId="0" borderId="1" xfId="0" applyNumberFormat="1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67" fontId="9" fillId="0" borderId="14" xfId="3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304800</xdr:colOff>
      <xdr:row>36</xdr:row>
      <xdr:rowOff>1304</xdr:rowOff>
    </xdr:from>
    <xdr:to>
      <xdr:col>10</xdr:col>
      <xdr:colOff>219075</xdr:colOff>
      <xdr:row>42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80785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29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9" workbookViewId="0">
      <selection activeCell="H31" sqref="H31"/>
    </sheetView>
  </sheetViews>
  <sheetFormatPr defaultRowHeight="15.75" x14ac:dyDescent="0.25"/>
  <cols>
    <col min="1" max="1" width="6.42578125" style="15" customWidth="1"/>
    <col min="2" max="2" width="11.5703125" style="15" customWidth="1"/>
    <col min="3" max="3" width="10" style="15" customWidth="1"/>
    <col min="4" max="4" width="26.42578125" style="15" customWidth="1"/>
    <col min="5" max="5" width="13.85546875" style="15" customWidth="1"/>
    <col min="6" max="6" width="6.85546875" style="15" bestFit="1" customWidth="1"/>
    <col min="7" max="7" width="6.42578125" style="15" customWidth="1"/>
    <col min="8" max="8" width="13.42578125" style="16" customWidth="1"/>
    <col min="9" max="9" width="1.5703125" style="16" customWidth="1"/>
    <col min="10" max="10" width="21.28515625" style="15" customWidth="1"/>
    <col min="11" max="11" width="9.140625" style="15"/>
    <col min="12" max="12" width="15.7109375" style="15" bestFit="1" customWidth="1"/>
    <col min="13" max="16384" width="9.140625" style="15"/>
  </cols>
  <sheetData>
    <row r="2" spans="1:10" x14ac:dyDescent="0.25">
      <c r="A2" s="14" t="s">
        <v>8</v>
      </c>
    </row>
    <row r="3" spans="1:10" x14ac:dyDescent="0.25">
      <c r="A3" s="17" t="s">
        <v>9</v>
      </c>
    </row>
    <row r="4" spans="1:10" x14ac:dyDescent="0.25">
      <c r="A4" s="17" t="s">
        <v>10</v>
      </c>
    </row>
    <row r="5" spans="1:10" x14ac:dyDescent="0.25">
      <c r="A5" s="17" t="s">
        <v>11</v>
      </c>
    </row>
    <row r="6" spans="1:10" x14ac:dyDescent="0.25">
      <c r="A6" s="17" t="s">
        <v>12</v>
      </c>
    </row>
    <row r="7" spans="1:10" x14ac:dyDescent="0.25">
      <c r="A7" s="17" t="s">
        <v>13</v>
      </c>
    </row>
    <row r="9" spans="1:10" ht="16.5" thickBot="1" x14ac:dyDescent="0.3">
      <c r="A9" s="18"/>
      <c r="B9" s="18"/>
      <c r="C9" s="18"/>
      <c r="D9" s="18"/>
      <c r="E9" s="18"/>
      <c r="F9" s="18"/>
      <c r="G9" s="18"/>
      <c r="H9" s="19"/>
      <c r="I9" s="19"/>
      <c r="J9" s="18"/>
    </row>
    <row r="10" spans="1:10" ht="23.25" customHeight="1" thickBot="1" x14ac:dyDescent="0.3">
      <c r="A10" s="103" t="s">
        <v>14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2" spans="1:10" x14ac:dyDescent="0.25">
      <c r="A12" s="15" t="s">
        <v>15</v>
      </c>
      <c r="B12" s="15" t="s">
        <v>16</v>
      </c>
      <c r="G12" s="102" t="s">
        <v>49</v>
      </c>
      <c r="H12" s="102"/>
      <c r="I12" s="20" t="s">
        <v>17</v>
      </c>
      <c r="J12" s="21"/>
    </row>
    <row r="13" spans="1:10" x14ac:dyDescent="0.25">
      <c r="G13" s="102" t="s">
        <v>18</v>
      </c>
      <c r="H13" s="102"/>
      <c r="I13" s="20" t="s">
        <v>17</v>
      </c>
      <c r="J13" s="22" t="s">
        <v>116</v>
      </c>
    </row>
    <row r="14" spans="1:10" x14ac:dyDescent="0.25">
      <c r="G14" s="102" t="s">
        <v>50</v>
      </c>
      <c r="H14" s="102"/>
      <c r="I14" s="20" t="s">
        <v>17</v>
      </c>
      <c r="J14" s="15" t="s">
        <v>59</v>
      </c>
    </row>
    <row r="15" spans="1:10" x14ac:dyDescent="0.25">
      <c r="A15" s="15" t="s">
        <v>19</v>
      </c>
      <c r="B15" s="21" t="s">
        <v>20</v>
      </c>
      <c r="C15" s="21"/>
      <c r="I15" s="20"/>
      <c r="J15" s="15" t="s">
        <v>117</v>
      </c>
    </row>
    <row r="16" spans="1:10" ht="16.5" thickBot="1" x14ac:dyDescent="0.3"/>
    <row r="17" spans="1:12" ht="26.25" customHeight="1" x14ac:dyDescent="0.25">
      <c r="A17" s="23" t="s">
        <v>21</v>
      </c>
      <c r="B17" s="24" t="s">
        <v>22</v>
      </c>
      <c r="C17" s="24" t="s">
        <v>23</v>
      </c>
      <c r="D17" s="24" t="s">
        <v>24</v>
      </c>
      <c r="E17" s="24" t="s">
        <v>25</v>
      </c>
      <c r="F17" s="25" t="s">
        <v>26</v>
      </c>
      <c r="G17" s="25" t="s">
        <v>27</v>
      </c>
      <c r="H17" s="106" t="s">
        <v>28</v>
      </c>
      <c r="I17" s="107"/>
      <c r="J17" s="26" t="s">
        <v>29</v>
      </c>
    </row>
    <row r="18" spans="1:12" ht="48" customHeight="1" x14ac:dyDescent="0.25">
      <c r="A18" s="27">
        <v>1</v>
      </c>
      <c r="B18" s="28">
        <f>'404384'!E3</f>
        <v>44542</v>
      </c>
      <c r="C18" s="73">
        <f>'404384'!A3</f>
        <v>404384</v>
      </c>
      <c r="D18" s="29" t="s">
        <v>56</v>
      </c>
      <c r="E18" s="29" t="s">
        <v>57</v>
      </c>
      <c r="F18" s="30">
        <v>27</v>
      </c>
      <c r="G18" s="31">
        <f>'404384'!L30</f>
        <v>342</v>
      </c>
      <c r="H18" s="108">
        <v>30000</v>
      </c>
      <c r="I18" s="109"/>
      <c r="J18" s="32">
        <f>G18*H18</f>
        <v>10260000</v>
      </c>
      <c r="L18"/>
    </row>
    <row r="19" spans="1:12" ht="32.25" customHeight="1" thickBot="1" x14ac:dyDescent="0.3">
      <c r="A19" s="110" t="s">
        <v>30</v>
      </c>
      <c r="B19" s="111"/>
      <c r="C19" s="111"/>
      <c r="D19" s="111"/>
      <c r="E19" s="111"/>
      <c r="F19" s="111"/>
      <c r="G19" s="111"/>
      <c r="H19" s="111"/>
      <c r="I19" s="112"/>
      <c r="J19" s="33">
        <f>SUM(J18:J18)</f>
        <v>10260000</v>
      </c>
      <c r="L19" s="71"/>
    </row>
    <row r="20" spans="1:12" x14ac:dyDescent="0.25">
      <c r="A20" s="113"/>
      <c r="B20" s="113"/>
      <c r="C20" s="34"/>
      <c r="D20" s="34"/>
      <c r="E20" s="34"/>
      <c r="F20" s="34"/>
      <c r="G20" s="34"/>
      <c r="H20" s="35"/>
      <c r="I20" s="35"/>
      <c r="J20" s="36"/>
    </row>
    <row r="21" spans="1:12" x14ac:dyDescent="0.25">
      <c r="A21" s="74"/>
      <c r="B21" s="74"/>
      <c r="C21" s="74"/>
      <c r="D21" s="74"/>
      <c r="E21" s="74"/>
      <c r="F21" s="74"/>
      <c r="G21" s="37" t="s">
        <v>51</v>
      </c>
      <c r="H21" s="37"/>
      <c r="I21" s="35"/>
      <c r="J21" s="36">
        <f>J19*10%</f>
        <v>1026000</v>
      </c>
      <c r="L21" s="38"/>
    </row>
    <row r="22" spans="1:12" x14ac:dyDescent="0.25">
      <c r="A22" s="74"/>
      <c r="B22" s="74"/>
      <c r="C22" s="74"/>
      <c r="D22" s="74"/>
      <c r="E22" s="74"/>
      <c r="F22" s="74"/>
      <c r="G22" s="81" t="s">
        <v>52</v>
      </c>
      <c r="H22" s="81"/>
      <c r="I22" s="82"/>
      <c r="J22" s="84">
        <f>J19-J21</f>
        <v>9234000</v>
      </c>
      <c r="L22" s="38"/>
    </row>
    <row r="23" spans="1:12" x14ac:dyDescent="0.25">
      <c r="A23" s="74"/>
      <c r="B23" s="74"/>
      <c r="C23" s="74"/>
      <c r="D23" s="74"/>
      <c r="E23" s="74"/>
      <c r="F23" s="74"/>
      <c r="G23" s="37" t="s">
        <v>31</v>
      </c>
      <c r="H23" s="37"/>
      <c r="I23" s="38" t="e">
        <f>#REF!*1%</f>
        <v>#REF!</v>
      </c>
      <c r="J23" s="36">
        <f>J22*1%</f>
        <v>92340</v>
      </c>
    </row>
    <row r="24" spans="1:12" ht="16.5" thickBot="1" x14ac:dyDescent="0.3">
      <c r="A24" s="74"/>
      <c r="B24" s="74"/>
      <c r="C24" s="74"/>
      <c r="D24" s="74"/>
      <c r="E24" s="74"/>
      <c r="F24" s="74"/>
      <c r="G24" s="83" t="s">
        <v>54</v>
      </c>
      <c r="H24" s="83"/>
      <c r="I24" s="39">
        <f>I20*10%</f>
        <v>0</v>
      </c>
      <c r="J24" s="39">
        <f>J22*2%</f>
        <v>184680</v>
      </c>
    </row>
    <row r="25" spans="1:12" x14ac:dyDescent="0.25">
      <c r="E25" s="14"/>
      <c r="F25" s="14"/>
      <c r="G25" s="40" t="s">
        <v>55</v>
      </c>
      <c r="H25" s="40"/>
      <c r="I25" s="41" t="e">
        <f>I19+I23</f>
        <v>#REF!</v>
      </c>
      <c r="J25" s="41">
        <f>J22+J23-J24</f>
        <v>9141660</v>
      </c>
    </row>
    <row r="26" spans="1:12" x14ac:dyDescent="0.25">
      <c r="E26" s="14"/>
      <c r="F26" s="14"/>
      <c r="G26" s="40"/>
      <c r="H26" s="40"/>
      <c r="I26" s="41"/>
      <c r="J26" s="41"/>
    </row>
    <row r="27" spans="1:12" x14ac:dyDescent="0.25">
      <c r="A27" s="14" t="s">
        <v>115</v>
      </c>
      <c r="D27" s="14"/>
      <c r="E27" s="14"/>
      <c r="F27" s="14"/>
      <c r="G27" s="14"/>
      <c r="H27" s="40"/>
      <c r="I27" s="40"/>
      <c r="J27" s="41"/>
    </row>
    <row r="28" spans="1:12" x14ac:dyDescent="0.25">
      <c r="A28" s="42"/>
      <c r="D28" s="14"/>
      <c r="E28" s="14"/>
      <c r="F28" s="14"/>
      <c r="G28" s="14"/>
      <c r="H28" s="40"/>
      <c r="I28" s="40"/>
      <c r="J28" s="41"/>
    </row>
    <row r="29" spans="1:12" x14ac:dyDescent="0.25">
      <c r="D29" s="14"/>
      <c r="E29" s="14"/>
      <c r="F29" s="14"/>
      <c r="G29" s="14"/>
      <c r="H29" s="40"/>
      <c r="I29" s="40"/>
      <c r="J29" s="41"/>
    </row>
    <row r="30" spans="1:12" x14ac:dyDescent="0.25">
      <c r="A30" s="43" t="s">
        <v>33</v>
      </c>
    </row>
    <row r="31" spans="1:12" x14ac:dyDescent="0.25">
      <c r="A31" s="44" t="s">
        <v>34</v>
      </c>
      <c r="B31" s="45"/>
      <c r="C31" s="45"/>
      <c r="D31" s="46"/>
      <c r="E31" s="46"/>
      <c r="F31" s="46"/>
      <c r="G31" s="46"/>
    </row>
    <row r="32" spans="1:12" x14ac:dyDescent="0.25">
      <c r="A32" s="44" t="s">
        <v>35</v>
      </c>
      <c r="B32" s="45"/>
      <c r="C32" s="45"/>
      <c r="D32" s="46"/>
      <c r="E32" s="46"/>
      <c r="F32" s="46"/>
      <c r="G32" s="46"/>
    </row>
    <row r="33" spans="1:10" x14ac:dyDescent="0.25">
      <c r="A33" s="47" t="s">
        <v>36</v>
      </c>
      <c r="B33" s="48"/>
      <c r="C33" s="48"/>
      <c r="D33" s="46"/>
      <c r="E33" s="46"/>
      <c r="F33" s="46"/>
      <c r="G33" s="46"/>
    </row>
    <row r="34" spans="1:10" x14ac:dyDescent="0.25">
      <c r="A34" s="49" t="s">
        <v>8</v>
      </c>
      <c r="B34" s="50"/>
      <c r="C34" s="50"/>
      <c r="D34" s="46"/>
      <c r="E34" s="46"/>
      <c r="F34" s="46"/>
      <c r="G34" s="46"/>
    </row>
    <row r="35" spans="1:10" x14ac:dyDescent="0.25">
      <c r="A35" s="51"/>
      <c r="B35" s="51"/>
      <c r="C35" s="51"/>
    </row>
    <row r="36" spans="1:10" x14ac:dyDescent="0.25">
      <c r="H36" s="52" t="s">
        <v>37</v>
      </c>
      <c r="I36" s="99" t="str">
        <f>+J13</f>
        <v xml:space="preserve"> 19 Maret 2022</v>
      </c>
      <c r="J36" s="100"/>
    </row>
    <row r="40" spans="1:10" ht="18" customHeight="1" x14ac:dyDescent="0.25"/>
    <row r="41" spans="1:10" ht="17.25" customHeight="1" x14ac:dyDescent="0.25"/>
    <row r="43" spans="1:10" x14ac:dyDescent="0.25">
      <c r="H43" s="101" t="s">
        <v>38</v>
      </c>
      <c r="I43" s="101"/>
      <c r="J43" s="101"/>
    </row>
  </sheetData>
  <mergeCells count="10">
    <mergeCell ref="A10:J10"/>
    <mergeCell ref="H17:I17"/>
    <mergeCell ref="H18:I18"/>
    <mergeCell ref="A19:I19"/>
    <mergeCell ref="A20:B20"/>
    <mergeCell ref="I36:J36"/>
    <mergeCell ref="H43:J43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tabSelected="1"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H32" sqref="H32"/>
    </sheetView>
  </sheetViews>
  <sheetFormatPr defaultRowHeight="15" x14ac:dyDescent="0.2"/>
  <cols>
    <col min="1" max="1" width="7.140625" style="4" customWidth="1"/>
    <col min="2" max="2" width="19.7109375" style="2" customWidth="1"/>
    <col min="3" max="3" width="14.5703125" style="2" customWidth="1"/>
    <col min="4" max="4" width="9" style="3" customWidth="1"/>
    <col min="5" max="5" width="8" style="11" customWidth="1"/>
    <col min="6" max="6" width="14.7109375" style="3" customWidth="1"/>
    <col min="7" max="7" width="9.5703125" style="3" customWidth="1"/>
    <col min="8" max="8" width="19.7109375" style="6" customWidth="1"/>
    <col min="9" max="11" width="4.5703125" style="3" customWidth="1"/>
    <col min="12" max="12" width="5" style="3" customWidth="1"/>
    <col min="13" max="13" width="8.5703125" style="3" customWidth="1"/>
    <col min="14" max="14" width="13" style="13" customWidth="1"/>
    <col min="15" max="15" width="8.140625" style="13" customWidth="1"/>
    <col min="16" max="16" width="12.28515625" style="13" customWidth="1"/>
    <col min="17" max="16384" width="9.140625" style="4"/>
  </cols>
  <sheetData>
    <row r="1" spans="1:16" x14ac:dyDescent="0.2">
      <c r="H1" s="5"/>
    </row>
    <row r="2" spans="1:16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39</v>
      </c>
      <c r="J2" s="7" t="s">
        <v>40</v>
      </c>
      <c r="K2" s="7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</row>
    <row r="3" spans="1:16" ht="26.25" customHeight="1" x14ac:dyDescent="0.2">
      <c r="A3" s="72">
        <v>404384</v>
      </c>
      <c r="B3" s="94" t="s">
        <v>108</v>
      </c>
      <c r="C3" s="9" t="s">
        <v>111</v>
      </c>
      <c r="D3" s="68" t="s">
        <v>58</v>
      </c>
      <c r="E3" s="12">
        <v>44542</v>
      </c>
      <c r="F3" s="68" t="s">
        <v>114</v>
      </c>
      <c r="G3" s="12">
        <v>44545</v>
      </c>
      <c r="H3" s="97">
        <v>44545</v>
      </c>
      <c r="I3" s="1"/>
      <c r="J3" s="1"/>
      <c r="K3" s="1"/>
      <c r="L3" s="1">
        <v>8</v>
      </c>
      <c r="M3" s="70"/>
      <c r="N3" s="8"/>
      <c r="O3" s="61">
        <v>30000</v>
      </c>
      <c r="P3" s="62">
        <f>Table224578910112[[#This Row],[ACT KG]]*O3</f>
        <v>240000</v>
      </c>
    </row>
    <row r="4" spans="1:16" ht="26.25" customHeight="1" x14ac:dyDescent="0.2">
      <c r="A4" s="95"/>
      <c r="B4" s="94" t="s">
        <v>109</v>
      </c>
      <c r="C4" s="85" t="s">
        <v>112</v>
      </c>
      <c r="D4" s="86" t="s">
        <v>58</v>
      </c>
      <c r="E4" s="87">
        <v>44542</v>
      </c>
      <c r="F4" s="88" t="s">
        <v>114</v>
      </c>
      <c r="G4" s="87">
        <v>44545</v>
      </c>
      <c r="H4" s="98">
        <v>44545</v>
      </c>
      <c r="I4" s="89"/>
      <c r="J4" s="89"/>
      <c r="K4" s="89"/>
      <c r="L4" s="89">
        <v>20</v>
      </c>
      <c r="M4" s="90"/>
      <c r="N4" s="91"/>
      <c r="O4" s="61">
        <v>30000</v>
      </c>
      <c r="P4" s="62">
        <f>Table224578910112[[#This Row],[ACT KG]]*O4</f>
        <v>600000</v>
      </c>
    </row>
    <row r="5" spans="1:16" ht="26.25" customHeight="1" x14ac:dyDescent="0.2">
      <c r="A5" s="95"/>
      <c r="B5" s="94" t="s">
        <v>110</v>
      </c>
      <c r="C5" s="85" t="s">
        <v>113</v>
      </c>
      <c r="D5" s="86" t="s">
        <v>58</v>
      </c>
      <c r="E5" s="87">
        <v>44542</v>
      </c>
      <c r="F5" s="88" t="s">
        <v>114</v>
      </c>
      <c r="G5" s="87">
        <v>44545</v>
      </c>
      <c r="H5" s="98">
        <v>44545</v>
      </c>
      <c r="I5" s="89"/>
      <c r="J5" s="89"/>
      <c r="K5" s="89"/>
      <c r="L5" s="89">
        <v>27</v>
      </c>
      <c r="M5" s="90"/>
      <c r="N5" s="91"/>
      <c r="O5" s="61">
        <v>30000</v>
      </c>
      <c r="P5" s="62">
        <f>Table224578910112[[#This Row],[ACT KG]]*O5</f>
        <v>810000</v>
      </c>
    </row>
    <row r="6" spans="1:16" ht="26.25" customHeight="1" x14ac:dyDescent="0.2">
      <c r="A6" s="95"/>
      <c r="B6" s="94" t="s">
        <v>60</v>
      </c>
      <c r="C6" s="85" t="s">
        <v>84</v>
      </c>
      <c r="D6" s="86" t="s">
        <v>58</v>
      </c>
      <c r="E6" s="87">
        <v>44542</v>
      </c>
      <c r="F6" s="88" t="s">
        <v>114</v>
      </c>
      <c r="G6" s="87">
        <v>44545</v>
      </c>
      <c r="H6" s="98">
        <v>44545</v>
      </c>
      <c r="I6" s="89"/>
      <c r="J6" s="89"/>
      <c r="K6" s="89"/>
      <c r="L6" s="89">
        <v>21</v>
      </c>
      <c r="M6" s="90"/>
      <c r="N6" s="91"/>
      <c r="O6" s="61">
        <v>30000</v>
      </c>
      <c r="P6" s="62">
        <f>Table224578910112[[#This Row],[ACT KG]]*O6</f>
        <v>630000</v>
      </c>
    </row>
    <row r="7" spans="1:16" ht="26.25" customHeight="1" x14ac:dyDescent="0.2">
      <c r="A7" s="95"/>
      <c r="B7" s="94" t="s">
        <v>61</v>
      </c>
      <c r="C7" s="85" t="s">
        <v>85</v>
      </c>
      <c r="D7" s="86" t="s">
        <v>58</v>
      </c>
      <c r="E7" s="87">
        <v>44542</v>
      </c>
      <c r="F7" s="88" t="s">
        <v>114</v>
      </c>
      <c r="G7" s="87">
        <v>44545</v>
      </c>
      <c r="H7" s="98">
        <v>44545</v>
      </c>
      <c r="I7" s="89"/>
      <c r="J7" s="89"/>
      <c r="K7" s="89"/>
      <c r="L7" s="89">
        <v>13</v>
      </c>
      <c r="M7" s="90"/>
      <c r="N7" s="91"/>
      <c r="O7" s="61">
        <v>30000</v>
      </c>
      <c r="P7" s="62">
        <f>Table224578910112[[#This Row],[ACT KG]]*O7</f>
        <v>390000</v>
      </c>
    </row>
    <row r="8" spans="1:16" ht="26.25" customHeight="1" x14ac:dyDescent="0.2">
      <c r="A8" s="95"/>
      <c r="B8" s="94" t="s">
        <v>62</v>
      </c>
      <c r="C8" s="85" t="s">
        <v>86</v>
      </c>
      <c r="D8" s="86" t="s">
        <v>58</v>
      </c>
      <c r="E8" s="87">
        <v>44542</v>
      </c>
      <c r="F8" s="88" t="s">
        <v>114</v>
      </c>
      <c r="G8" s="87">
        <v>44545</v>
      </c>
      <c r="H8" s="98">
        <v>44545</v>
      </c>
      <c r="I8" s="89"/>
      <c r="J8" s="89"/>
      <c r="K8" s="89"/>
      <c r="L8" s="89">
        <v>16</v>
      </c>
      <c r="M8" s="90"/>
      <c r="N8" s="91"/>
      <c r="O8" s="61">
        <v>30000</v>
      </c>
      <c r="P8" s="62">
        <f>Table224578910112[[#This Row],[ACT KG]]*O8</f>
        <v>480000</v>
      </c>
    </row>
    <row r="9" spans="1:16" ht="26.25" customHeight="1" x14ac:dyDescent="0.2">
      <c r="A9" s="95"/>
      <c r="B9" s="94" t="s">
        <v>63</v>
      </c>
      <c r="C9" s="85" t="s">
        <v>87</v>
      </c>
      <c r="D9" s="86" t="s">
        <v>58</v>
      </c>
      <c r="E9" s="87">
        <v>44542</v>
      </c>
      <c r="F9" s="88" t="s">
        <v>114</v>
      </c>
      <c r="G9" s="87">
        <v>44545</v>
      </c>
      <c r="H9" s="98">
        <v>44545</v>
      </c>
      <c r="I9" s="89"/>
      <c r="J9" s="89"/>
      <c r="K9" s="89"/>
      <c r="L9" s="89">
        <v>19</v>
      </c>
      <c r="M9" s="90"/>
      <c r="N9" s="91"/>
      <c r="O9" s="61">
        <v>30000</v>
      </c>
      <c r="P9" s="62">
        <f>Table224578910112[[#This Row],[ACT KG]]*O9</f>
        <v>570000</v>
      </c>
    </row>
    <row r="10" spans="1:16" ht="26.25" customHeight="1" x14ac:dyDescent="0.2">
      <c r="A10" s="95"/>
      <c r="B10" s="94" t="s">
        <v>64</v>
      </c>
      <c r="C10" s="85" t="s">
        <v>88</v>
      </c>
      <c r="D10" s="86" t="s">
        <v>58</v>
      </c>
      <c r="E10" s="87">
        <v>44542</v>
      </c>
      <c r="F10" s="88" t="s">
        <v>114</v>
      </c>
      <c r="G10" s="87">
        <v>44545</v>
      </c>
      <c r="H10" s="98">
        <v>44545</v>
      </c>
      <c r="I10" s="89"/>
      <c r="J10" s="89"/>
      <c r="K10" s="89"/>
      <c r="L10" s="89">
        <v>1</v>
      </c>
      <c r="M10" s="90"/>
      <c r="N10" s="91"/>
      <c r="O10" s="61">
        <v>30000</v>
      </c>
      <c r="P10" s="62">
        <f>Table224578910112[[#This Row],[ACT KG]]*O10</f>
        <v>30000</v>
      </c>
    </row>
    <row r="11" spans="1:16" ht="26.25" customHeight="1" x14ac:dyDescent="0.2">
      <c r="A11" s="95"/>
      <c r="B11" s="94" t="s">
        <v>65</v>
      </c>
      <c r="C11" s="85" t="s">
        <v>89</v>
      </c>
      <c r="D11" s="86" t="s">
        <v>58</v>
      </c>
      <c r="E11" s="87">
        <v>44542</v>
      </c>
      <c r="F11" s="88" t="s">
        <v>114</v>
      </c>
      <c r="G11" s="87">
        <v>44545</v>
      </c>
      <c r="H11" s="98">
        <v>44545</v>
      </c>
      <c r="I11" s="89"/>
      <c r="J11" s="89"/>
      <c r="K11" s="89"/>
      <c r="L11" s="89">
        <v>1</v>
      </c>
      <c r="M11" s="90"/>
      <c r="N11" s="91"/>
      <c r="O11" s="61">
        <v>30000</v>
      </c>
      <c r="P11" s="62">
        <f>Table224578910112[[#This Row],[ACT KG]]*O11</f>
        <v>30000</v>
      </c>
    </row>
    <row r="12" spans="1:16" ht="26.25" customHeight="1" x14ac:dyDescent="0.2">
      <c r="A12" s="95"/>
      <c r="B12" s="94" t="s">
        <v>66</v>
      </c>
      <c r="C12" s="85" t="s">
        <v>90</v>
      </c>
      <c r="D12" s="86" t="s">
        <v>58</v>
      </c>
      <c r="E12" s="87">
        <v>44542</v>
      </c>
      <c r="F12" s="88" t="s">
        <v>114</v>
      </c>
      <c r="G12" s="87">
        <v>44545</v>
      </c>
      <c r="H12" s="98">
        <v>44545</v>
      </c>
      <c r="I12" s="89"/>
      <c r="J12" s="89"/>
      <c r="K12" s="89"/>
      <c r="L12" s="89">
        <v>3</v>
      </c>
      <c r="M12" s="90"/>
      <c r="N12" s="91"/>
      <c r="O12" s="61">
        <v>30000</v>
      </c>
      <c r="P12" s="62">
        <f>Table224578910112[[#This Row],[ACT KG]]*O12</f>
        <v>90000</v>
      </c>
    </row>
    <row r="13" spans="1:16" ht="26.25" customHeight="1" x14ac:dyDescent="0.2">
      <c r="A13" s="95"/>
      <c r="B13" s="94" t="s">
        <v>67</v>
      </c>
      <c r="C13" s="85" t="s">
        <v>91</v>
      </c>
      <c r="D13" s="86" t="s">
        <v>58</v>
      </c>
      <c r="E13" s="87">
        <v>44542</v>
      </c>
      <c r="F13" s="88" t="s">
        <v>114</v>
      </c>
      <c r="G13" s="87">
        <v>44545</v>
      </c>
      <c r="H13" s="98">
        <v>44545</v>
      </c>
      <c r="I13" s="89"/>
      <c r="J13" s="89"/>
      <c r="K13" s="89"/>
      <c r="L13" s="89">
        <v>10</v>
      </c>
      <c r="M13" s="90"/>
      <c r="N13" s="91"/>
      <c r="O13" s="61">
        <v>30000</v>
      </c>
      <c r="P13" s="62">
        <f>Table224578910112[[#This Row],[ACT KG]]*O13</f>
        <v>300000</v>
      </c>
    </row>
    <row r="14" spans="1:16" ht="26.25" customHeight="1" x14ac:dyDescent="0.2">
      <c r="A14" s="95"/>
      <c r="B14" s="94" t="s">
        <v>68</v>
      </c>
      <c r="C14" s="85" t="s">
        <v>92</v>
      </c>
      <c r="D14" s="86" t="s">
        <v>58</v>
      </c>
      <c r="E14" s="87">
        <v>44542</v>
      </c>
      <c r="F14" s="88" t="s">
        <v>114</v>
      </c>
      <c r="G14" s="87">
        <v>44545</v>
      </c>
      <c r="H14" s="98">
        <v>44545</v>
      </c>
      <c r="I14" s="89"/>
      <c r="J14" s="89"/>
      <c r="K14" s="89"/>
      <c r="L14" s="89">
        <v>25</v>
      </c>
      <c r="M14" s="90"/>
      <c r="N14" s="91"/>
      <c r="O14" s="61">
        <v>30000</v>
      </c>
      <c r="P14" s="62">
        <f>Table224578910112[[#This Row],[ACT KG]]*O14</f>
        <v>750000</v>
      </c>
    </row>
    <row r="15" spans="1:16" ht="26.25" customHeight="1" x14ac:dyDescent="0.2">
      <c r="A15" s="95"/>
      <c r="B15" s="94" t="s">
        <v>69</v>
      </c>
      <c r="C15" s="85" t="s">
        <v>93</v>
      </c>
      <c r="D15" s="86" t="s">
        <v>58</v>
      </c>
      <c r="E15" s="87">
        <v>44542</v>
      </c>
      <c r="F15" s="88" t="s">
        <v>114</v>
      </c>
      <c r="G15" s="87">
        <v>44545</v>
      </c>
      <c r="H15" s="98">
        <v>44545</v>
      </c>
      <c r="I15" s="89"/>
      <c r="J15" s="89"/>
      <c r="K15" s="89"/>
      <c r="L15" s="89">
        <v>8</v>
      </c>
      <c r="M15" s="90"/>
      <c r="N15" s="91"/>
      <c r="O15" s="61">
        <v>30000</v>
      </c>
      <c r="P15" s="62">
        <f>Table224578910112[[#This Row],[ACT KG]]*O15</f>
        <v>240000</v>
      </c>
    </row>
    <row r="16" spans="1:16" ht="26.25" customHeight="1" x14ac:dyDescent="0.2">
      <c r="A16" s="95"/>
      <c r="B16" s="94" t="s">
        <v>70</v>
      </c>
      <c r="C16" s="85" t="s">
        <v>94</v>
      </c>
      <c r="D16" s="86" t="s">
        <v>58</v>
      </c>
      <c r="E16" s="87">
        <v>44542</v>
      </c>
      <c r="F16" s="88" t="s">
        <v>114</v>
      </c>
      <c r="G16" s="87">
        <v>44545</v>
      </c>
      <c r="H16" s="98">
        <v>44545</v>
      </c>
      <c r="I16" s="89"/>
      <c r="J16" s="89"/>
      <c r="K16" s="89"/>
      <c r="L16" s="89">
        <v>4</v>
      </c>
      <c r="M16" s="90"/>
      <c r="N16" s="91"/>
      <c r="O16" s="61">
        <v>30000</v>
      </c>
      <c r="P16" s="62">
        <f>Table224578910112[[#This Row],[ACT KG]]*O16</f>
        <v>120000</v>
      </c>
    </row>
    <row r="17" spans="1:16" ht="26.25" customHeight="1" x14ac:dyDescent="0.2">
      <c r="A17" s="95"/>
      <c r="B17" s="94" t="s">
        <v>71</v>
      </c>
      <c r="C17" s="85" t="s">
        <v>95</v>
      </c>
      <c r="D17" s="86" t="s">
        <v>58</v>
      </c>
      <c r="E17" s="87">
        <v>44542</v>
      </c>
      <c r="F17" s="88" t="s">
        <v>114</v>
      </c>
      <c r="G17" s="87">
        <v>44545</v>
      </c>
      <c r="H17" s="98">
        <v>44545</v>
      </c>
      <c r="I17" s="89"/>
      <c r="J17" s="89"/>
      <c r="K17" s="89"/>
      <c r="L17" s="89">
        <v>28</v>
      </c>
      <c r="M17" s="90"/>
      <c r="N17" s="91"/>
      <c r="O17" s="61">
        <v>30000</v>
      </c>
      <c r="P17" s="62">
        <f>Table224578910112[[#This Row],[ACT KG]]*O17</f>
        <v>840000</v>
      </c>
    </row>
    <row r="18" spans="1:16" ht="26.25" customHeight="1" x14ac:dyDescent="0.2">
      <c r="A18" s="95"/>
      <c r="B18" s="94" t="s">
        <v>72</v>
      </c>
      <c r="C18" s="85" t="s">
        <v>96</v>
      </c>
      <c r="D18" s="86" t="s">
        <v>58</v>
      </c>
      <c r="E18" s="87">
        <v>44542</v>
      </c>
      <c r="F18" s="88" t="s">
        <v>114</v>
      </c>
      <c r="G18" s="87">
        <v>44545</v>
      </c>
      <c r="H18" s="98">
        <v>44545</v>
      </c>
      <c r="I18" s="89"/>
      <c r="J18" s="89"/>
      <c r="K18" s="89"/>
      <c r="L18" s="89">
        <v>15</v>
      </c>
      <c r="M18" s="90"/>
      <c r="N18" s="91"/>
      <c r="O18" s="61">
        <v>30000</v>
      </c>
      <c r="P18" s="62">
        <f>Table224578910112[[#This Row],[ACT KG]]*O18</f>
        <v>450000</v>
      </c>
    </row>
    <row r="19" spans="1:16" ht="26.25" customHeight="1" x14ac:dyDescent="0.2">
      <c r="A19" s="95"/>
      <c r="B19" s="94" t="s">
        <v>73</v>
      </c>
      <c r="C19" s="85" t="s">
        <v>97</v>
      </c>
      <c r="D19" s="86" t="s">
        <v>58</v>
      </c>
      <c r="E19" s="87">
        <v>44542</v>
      </c>
      <c r="F19" s="88" t="s">
        <v>114</v>
      </c>
      <c r="G19" s="87">
        <v>44545</v>
      </c>
      <c r="H19" s="98">
        <v>44545</v>
      </c>
      <c r="I19" s="89"/>
      <c r="J19" s="89"/>
      <c r="K19" s="89"/>
      <c r="L19" s="89">
        <v>5</v>
      </c>
      <c r="M19" s="90"/>
      <c r="N19" s="91"/>
      <c r="O19" s="61">
        <v>30000</v>
      </c>
      <c r="P19" s="62">
        <f>Table224578910112[[#This Row],[ACT KG]]*O19</f>
        <v>150000</v>
      </c>
    </row>
    <row r="20" spans="1:16" ht="26.25" customHeight="1" x14ac:dyDescent="0.2">
      <c r="A20" s="95"/>
      <c r="B20" s="94" t="s">
        <v>74</v>
      </c>
      <c r="C20" s="85" t="s">
        <v>98</v>
      </c>
      <c r="D20" s="86" t="s">
        <v>58</v>
      </c>
      <c r="E20" s="87">
        <v>44542</v>
      </c>
      <c r="F20" s="88" t="s">
        <v>114</v>
      </c>
      <c r="G20" s="87">
        <v>44545</v>
      </c>
      <c r="H20" s="98">
        <v>44545</v>
      </c>
      <c r="I20" s="89"/>
      <c r="J20" s="89"/>
      <c r="K20" s="89"/>
      <c r="L20" s="89">
        <v>2</v>
      </c>
      <c r="M20" s="90"/>
      <c r="N20" s="91"/>
      <c r="O20" s="61">
        <v>30000</v>
      </c>
      <c r="P20" s="62">
        <f>Table224578910112[[#This Row],[ACT KG]]*O20</f>
        <v>60000</v>
      </c>
    </row>
    <row r="21" spans="1:16" ht="26.25" customHeight="1" x14ac:dyDescent="0.2">
      <c r="A21" s="95"/>
      <c r="B21" s="94" t="s">
        <v>75</v>
      </c>
      <c r="C21" s="85" t="s">
        <v>99</v>
      </c>
      <c r="D21" s="86" t="s">
        <v>58</v>
      </c>
      <c r="E21" s="87">
        <v>44542</v>
      </c>
      <c r="F21" s="88" t="s">
        <v>114</v>
      </c>
      <c r="G21" s="87">
        <v>44545</v>
      </c>
      <c r="H21" s="98">
        <v>44545</v>
      </c>
      <c r="I21" s="89"/>
      <c r="J21" s="89"/>
      <c r="K21" s="89"/>
      <c r="L21" s="89">
        <v>2</v>
      </c>
      <c r="M21" s="90"/>
      <c r="N21" s="91"/>
      <c r="O21" s="61">
        <v>30000</v>
      </c>
      <c r="P21" s="62">
        <f>Table224578910112[[#This Row],[ACT KG]]*O21</f>
        <v>60000</v>
      </c>
    </row>
    <row r="22" spans="1:16" ht="26.25" customHeight="1" x14ac:dyDescent="0.2">
      <c r="A22" s="95"/>
      <c r="B22" s="94" t="s">
        <v>76</v>
      </c>
      <c r="C22" s="85" t="s">
        <v>100</v>
      </c>
      <c r="D22" s="86" t="s">
        <v>58</v>
      </c>
      <c r="E22" s="87">
        <v>44542</v>
      </c>
      <c r="F22" s="88" t="s">
        <v>114</v>
      </c>
      <c r="G22" s="87">
        <v>44545</v>
      </c>
      <c r="H22" s="98">
        <v>44545</v>
      </c>
      <c r="I22" s="89"/>
      <c r="J22" s="89"/>
      <c r="K22" s="89"/>
      <c r="L22" s="89">
        <v>32</v>
      </c>
      <c r="M22" s="90"/>
      <c r="N22" s="91"/>
      <c r="O22" s="61">
        <v>30000</v>
      </c>
      <c r="P22" s="62">
        <f>Table224578910112[[#This Row],[ACT KG]]*O22</f>
        <v>960000</v>
      </c>
    </row>
    <row r="23" spans="1:16" ht="26.25" customHeight="1" x14ac:dyDescent="0.2">
      <c r="A23" s="95"/>
      <c r="B23" s="94" t="s">
        <v>77</v>
      </c>
      <c r="C23" s="85" t="s">
        <v>101</v>
      </c>
      <c r="D23" s="86" t="s">
        <v>58</v>
      </c>
      <c r="E23" s="87">
        <v>44542</v>
      </c>
      <c r="F23" s="88" t="s">
        <v>114</v>
      </c>
      <c r="G23" s="87">
        <v>44545</v>
      </c>
      <c r="H23" s="98">
        <v>44545</v>
      </c>
      <c r="I23" s="89"/>
      <c r="J23" s="89"/>
      <c r="K23" s="89"/>
      <c r="L23" s="89">
        <v>1</v>
      </c>
      <c r="M23" s="90"/>
      <c r="N23" s="91"/>
      <c r="O23" s="61">
        <v>30000</v>
      </c>
      <c r="P23" s="62">
        <f>Table224578910112[[#This Row],[ACT KG]]*O23</f>
        <v>30000</v>
      </c>
    </row>
    <row r="24" spans="1:16" ht="26.25" customHeight="1" x14ac:dyDescent="0.2">
      <c r="A24" s="95"/>
      <c r="B24" s="94" t="s">
        <v>78</v>
      </c>
      <c r="C24" s="85" t="s">
        <v>102</v>
      </c>
      <c r="D24" s="86" t="s">
        <v>58</v>
      </c>
      <c r="E24" s="87">
        <v>44542</v>
      </c>
      <c r="F24" s="88" t="s">
        <v>114</v>
      </c>
      <c r="G24" s="87">
        <v>44545</v>
      </c>
      <c r="H24" s="98">
        <v>44545</v>
      </c>
      <c r="I24" s="89"/>
      <c r="J24" s="89"/>
      <c r="K24" s="89"/>
      <c r="L24" s="89">
        <v>6</v>
      </c>
      <c r="M24" s="90"/>
      <c r="N24" s="91"/>
      <c r="O24" s="61">
        <v>30000</v>
      </c>
      <c r="P24" s="62">
        <f>Table224578910112[[#This Row],[ACT KG]]*O24</f>
        <v>180000</v>
      </c>
    </row>
    <row r="25" spans="1:16" ht="26.25" customHeight="1" x14ac:dyDescent="0.2">
      <c r="A25" s="95"/>
      <c r="B25" s="94" t="s">
        <v>79</v>
      </c>
      <c r="C25" s="85" t="s">
        <v>103</v>
      </c>
      <c r="D25" s="86" t="s">
        <v>58</v>
      </c>
      <c r="E25" s="87">
        <v>44542</v>
      </c>
      <c r="F25" s="88" t="s">
        <v>114</v>
      </c>
      <c r="G25" s="87">
        <v>44545</v>
      </c>
      <c r="H25" s="98">
        <v>44545</v>
      </c>
      <c r="I25" s="89"/>
      <c r="J25" s="89"/>
      <c r="K25" s="89"/>
      <c r="L25" s="89">
        <v>18</v>
      </c>
      <c r="M25" s="90"/>
      <c r="N25" s="91"/>
      <c r="O25" s="61">
        <v>30000</v>
      </c>
      <c r="P25" s="62">
        <f>Table224578910112[[#This Row],[ACT KG]]*O25</f>
        <v>540000</v>
      </c>
    </row>
    <row r="26" spans="1:16" ht="26.25" customHeight="1" x14ac:dyDescent="0.2">
      <c r="A26" s="95"/>
      <c r="B26" s="94" t="s">
        <v>80</v>
      </c>
      <c r="C26" s="85" t="s">
        <v>104</v>
      </c>
      <c r="D26" s="86" t="s">
        <v>58</v>
      </c>
      <c r="E26" s="87">
        <v>44542</v>
      </c>
      <c r="F26" s="88" t="s">
        <v>114</v>
      </c>
      <c r="G26" s="87">
        <v>44545</v>
      </c>
      <c r="H26" s="98">
        <v>44545</v>
      </c>
      <c r="I26" s="89"/>
      <c r="J26" s="89"/>
      <c r="K26" s="89"/>
      <c r="L26" s="89">
        <v>1</v>
      </c>
      <c r="M26" s="90"/>
      <c r="N26" s="91"/>
      <c r="O26" s="61">
        <v>30000</v>
      </c>
      <c r="P26" s="62">
        <f>Table224578910112[[#This Row],[ACT KG]]*O26</f>
        <v>30000</v>
      </c>
    </row>
    <row r="27" spans="1:16" ht="26.25" customHeight="1" x14ac:dyDescent="0.2">
      <c r="A27" s="95"/>
      <c r="B27" s="94" t="s">
        <v>81</v>
      </c>
      <c r="C27" s="85" t="s">
        <v>105</v>
      </c>
      <c r="D27" s="86" t="s">
        <v>58</v>
      </c>
      <c r="E27" s="87">
        <v>44542</v>
      </c>
      <c r="F27" s="88" t="s">
        <v>114</v>
      </c>
      <c r="G27" s="87">
        <v>44545</v>
      </c>
      <c r="H27" s="98">
        <v>44545</v>
      </c>
      <c r="I27" s="89"/>
      <c r="J27" s="89"/>
      <c r="K27" s="89"/>
      <c r="L27" s="89">
        <v>28</v>
      </c>
      <c r="M27" s="90"/>
      <c r="N27" s="91"/>
      <c r="O27" s="61">
        <v>30000</v>
      </c>
      <c r="P27" s="62">
        <f>Table224578910112[[#This Row],[ACT KG]]*O27</f>
        <v>840000</v>
      </c>
    </row>
    <row r="28" spans="1:16" ht="26.25" customHeight="1" x14ac:dyDescent="0.2">
      <c r="A28" s="95"/>
      <c r="B28" s="94" t="s">
        <v>82</v>
      </c>
      <c r="C28" s="85" t="s">
        <v>106</v>
      </c>
      <c r="D28" s="86" t="s">
        <v>58</v>
      </c>
      <c r="E28" s="87">
        <v>44542</v>
      </c>
      <c r="F28" s="88" t="s">
        <v>114</v>
      </c>
      <c r="G28" s="87">
        <v>44545</v>
      </c>
      <c r="H28" s="98">
        <v>44545</v>
      </c>
      <c r="I28" s="89"/>
      <c r="J28" s="89"/>
      <c r="K28" s="89"/>
      <c r="L28" s="89">
        <v>27</v>
      </c>
      <c r="M28" s="90"/>
      <c r="N28" s="91"/>
      <c r="O28" s="61">
        <v>30000</v>
      </c>
      <c r="P28" s="62">
        <f>Table224578910112[[#This Row],[ACT KG]]*O28</f>
        <v>810000</v>
      </c>
    </row>
    <row r="29" spans="1:16" ht="26.25" customHeight="1" x14ac:dyDescent="0.2">
      <c r="A29" s="95"/>
      <c r="B29" s="94" t="s">
        <v>83</v>
      </c>
      <c r="C29" s="85" t="s">
        <v>107</v>
      </c>
      <c r="D29" s="86" t="s">
        <v>58</v>
      </c>
      <c r="E29" s="87">
        <v>44542</v>
      </c>
      <c r="F29" s="88" t="s">
        <v>114</v>
      </c>
      <c r="G29" s="87">
        <v>44545</v>
      </c>
      <c r="H29" s="98">
        <v>44545</v>
      </c>
      <c r="I29" s="89"/>
      <c r="J29" s="89"/>
      <c r="K29" s="89"/>
      <c r="L29" s="89">
        <v>1</v>
      </c>
      <c r="M29" s="90"/>
      <c r="N29" s="91"/>
      <c r="O29" s="61">
        <v>30000</v>
      </c>
      <c r="P29" s="62">
        <f>Table224578910112[[#This Row],[ACT KG]]*O29</f>
        <v>30000</v>
      </c>
    </row>
    <row r="30" spans="1:16" ht="22.5" customHeight="1" x14ac:dyDescent="0.2">
      <c r="A30" s="116" t="s">
        <v>30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96">
        <f>SUBTOTAL(109,Table224578910112[ACT KG])</f>
        <v>342</v>
      </c>
      <c r="M30" s="69">
        <f>SUBTOTAL(109,Table224578910112[KG VOLUME])</f>
        <v>0</v>
      </c>
      <c r="N30" s="92">
        <f>SUM(N3:N29)</f>
        <v>0</v>
      </c>
      <c r="O30" s="114">
        <f>SUM(P3:P29)</f>
        <v>10260000</v>
      </c>
      <c r="P30" s="115"/>
    </row>
    <row r="31" spans="1:16" ht="18" customHeight="1" x14ac:dyDescent="0.2">
      <c r="A31" s="75"/>
      <c r="B31" s="54" t="s">
        <v>42</v>
      </c>
      <c r="C31" s="53"/>
      <c r="D31" s="55" t="s">
        <v>43</v>
      </c>
      <c r="E31" s="75"/>
      <c r="F31" s="75"/>
      <c r="G31" s="75"/>
      <c r="H31" s="75"/>
      <c r="I31" s="75"/>
      <c r="J31" s="75"/>
      <c r="K31" s="75"/>
      <c r="L31" s="75"/>
      <c r="M31" s="76"/>
      <c r="N31" s="77" t="s">
        <v>51</v>
      </c>
      <c r="O31" s="78"/>
      <c r="P31" s="78">
        <f>O30*10%</f>
        <v>1026000</v>
      </c>
    </row>
    <row r="32" spans="1:16" ht="18" customHeight="1" thickBot="1" x14ac:dyDescent="0.25">
      <c r="A32" s="75"/>
      <c r="B32" s="54"/>
      <c r="C32" s="53"/>
      <c r="D32" s="55"/>
      <c r="E32" s="75"/>
      <c r="F32" s="75"/>
      <c r="G32" s="75"/>
      <c r="H32" s="75"/>
      <c r="I32" s="75"/>
      <c r="J32" s="75"/>
      <c r="K32" s="75"/>
      <c r="L32" s="75"/>
      <c r="M32" s="76"/>
      <c r="N32" s="79" t="s">
        <v>52</v>
      </c>
      <c r="O32" s="80"/>
      <c r="P32" s="80">
        <f>O30-P31</f>
        <v>9234000</v>
      </c>
    </row>
    <row r="33" spans="1:16" ht="18" customHeight="1" x14ac:dyDescent="0.2">
      <c r="A33" s="10"/>
      <c r="H33" s="60"/>
      <c r="N33" s="59" t="s">
        <v>31</v>
      </c>
      <c r="P33" s="65">
        <f>P32*1%</f>
        <v>92340</v>
      </c>
    </row>
    <row r="34" spans="1:16" ht="18" customHeight="1" thickBot="1" x14ac:dyDescent="0.25">
      <c r="A34" s="10"/>
      <c r="H34" s="60"/>
      <c r="N34" s="59" t="s">
        <v>53</v>
      </c>
      <c r="P34" s="67">
        <f>P32*2%</f>
        <v>184680</v>
      </c>
    </row>
    <row r="35" spans="1:16" ht="18" customHeight="1" x14ac:dyDescent="0.2">
      <c r="A35" s="10"/>
      <c r="H35" s="60"/>
      <c r="N35" s="63" t="s">
        <v>32</v>
      </c>
      <c r="O35" s="64"/>
      <c r="P35" s="66">
        <f>P32+P33-P34</f>
        <v>9141660</v>
      </c>
    </row>
    <row r="37" spans="1:16" x14ac:dyDescent="0.2">
      <c r="A37" s="10"/>
      <c r="H37" s="60"/>
      <c r="P37" s="67"/>
    </row>
    <row r="38" spans="1:16" x14ac:dyDescent="0.2">
      <c r="A38" s="10"/>
      <c r="H38" s="60"/>
      <c r="O38" s="56"/>
      <c r="P38" s="67"/>
    </row>
    <row r="39" spans="1:16" s="3" customFormat="1" x14ac:dyDescent="0.25">
      <c r="A39" s="10"/>
      <c r="B39" s="2"/>
      <c r="C39" s="2"/>
      <c r="E39" s="11"/>
      <c r="H39" s="60"/>
      <c r="N39" s="13"/>
      <c r="O39" s="13"/>
      <c r="P39" s="13"/>
    </row>
    <row r="40" spans="1:16" s="3" customFormat="1" x14ac:dyDescent="0.25">
      <c r="A40" s="10"/>
      <c r="B40" s="2"/>
      <c r="C40" s="2"/>
      <c r="E40" s="11"/>
      <c r="H40" s="60"/>
      <c r="N40" s="13"/>
      <c r="O40" s="13"/>
      <c r="P40" s="13"/>
    </row>
    <row r="41" spans="1:16" s="3" customFormat="1" x14ac:dyDescent="0.25">
      <c r="A41" s="10"/>
      <c r="B41" s="2"/>
      <c r="C41" s="2"/>
      <c r="E41" s="11"/>
      <c r="H41" s="60"/>
      <c r="N41" s="13"/>
      <c r="O41" s="13"/>
      <c r="P41" s="13"/>
    </row>
    <row r="42" spans="1:16" s="3" customFormat="1" x14ac:dyDescent="0.25">
      <c r="A42" s="10"/>
      <c r="B42" s="2"/>
      <c r="C42" s="2"/>
      <c r="E42" s="11"/>
      <c r="H42" s="60"/>
      <c r="N42" s="13"/>
      <c r="O42" s="13"/>
      <c r="P42" s="13"/>
    </row>
    <row r="43" spans="1:16" s="3" customFormat="1" x14ac:dyDescent="0.25">
      <c r="A43" s="10"/>
      <c r="B43" s="2"/>
      <c r="C43" s="2"/>
      <c r="E43" s="11"/>
      <c r="H43" s="60"/>
      <c r="N43" s="13"/>
      <c r="O43" s="13"/>
      <c r="P43" s="13"/>
    </row>
    <row r="44" spans="1:16" s="3" customFormat="1" x14ac:dyDescent="0.25">
      <c r="A44" s="10"/>
      <c r="B44" s="2"/>
      <c r="C44" s="2"/>
      <c r="E44" s="11"/>
      <c r="H44" s="60"/>
      <c r="N44" s="13"/>
      <c r="O44" s="13"/>
      <c r="P44" s="13"/>
    </row>
    <row r="45" spans="1:16" s="3" customFormat="1" x14ac:dyDescent="0.25">
      <c r="A45" s="10"/>
      <c r="B45" s="2"/>
      <c r="C45" s="2"/>
      <c r="E45" s="11"/>
      <c r="H45" s="60"/>
      <c r="N45" s="13"/>
      <c r="O45" s="13"/>
      <c r="P45" s="13"/>
    </row>
    <row r="46" spans="1:16" s="3" customFormat="1" x14ac:dyDescent="0.25">
      <c r="A46" s="10"/>
      <c r="B46" s="2"/>
      <c r="C46" s="2"/>
      <c r="E46" s="11"/>
      <c r="H46" s="60"/>
      <c r="N46" s="13"/>
      <c r="O46" s="13"/>
      <c r="P46" s="13"/>
    </row>
    <row r="47" spans="1:16" s="3" customFormat="1" x14ac:dyDescent="0.25">
      <c r="A47" s="10"/>
      <c r="B47" s="2"/>
      <c r="C47" s="2"/>
      <c r="E47" s="11"/>
      <c r="H47" s="60"/>
      <c r="N47" s="13"/>
      <c r="O47" s="13"/>
      <c r="P47" s="13"/>
    </row>
    <row r="48" spans="1:16" s="3" customFormat="1" x14ac:dyDescent="0.25">
      <c r="A48" s="10"/>
      <c r="B48" s="2"/>
      <c r="C48" s="2"/>
      <c r="E48" s="11"/>
      <c r="H48" s="60"/>
      <c r="N48" s="13"/>
      <c r="O48" s="13"/>
      <c r="P48" s="13"/>
    </row>
    <row r="49" spans="1:16" s="3" customFormat="1" x14ac:dyDescent="0.25">
      <c r="A49" s="10"/>
      <c r="B49" s="2"/>
      <c r="C49" s="2"/>
      <c r="E49" s="11"/>
      <c r="H49" s="60"/>
      <c r="N49" s="13"/>
      <c r="O49" s="13"/>
      <c r="P49" s="13"/>
    </row>
    <row r="50" spans="1:16" s="3" customFormat="1" x14ac:dyDescent="0.25">
      <c r="A50" s="10"/>
      <c r="B50" s="2"/>
      <c r="C50" s="2"/>
      <c r="E50" s="11"/>
      <c r="H50" s="60"/>
      <c r="N50" s="13"/>
      <c r="O50" s="13"/>
      <c r="P50" s="13"/>
    </row>
  </sheetData>
  <mergeCells count="2">
    <mergeCell ref="O30:P30"/>
    <mergeCell ref="A30:K30"/>
  </mergeCells>
  <conditionalFormatting sqref="B3">
    <cfRule type="duplicateValues" dxfId="16" priority="3"/>
  </conditionalFormatting>
  <conditionalFormatting sqref="B4:B29">
    <cfRule type="duplicateValues" dxfId="1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Sicepat_Saumalaki</vt:lpstr>
      <vt:lpstr>404384</vt:lpstr>
      <vt:lpstr>'404384'!Print_Titles</vt:lpstr>
      <vt:lpstr>Sicepat_Saumalaki!Print_Titles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2022-03-27T06:09:55Z</cp:lastPrinted>
  <dcterms:created xsi:type="dcterms:W3CDTF">2021-07-02T11:08:00Z</dcterms:created>
  <dcterms:modified xsi:type="dcterms:W3CDTF">2022-03-27T06:09:57Z</dcterms:modified>
</cp:coreProperties>
</file>