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Sicepat_Tual_Des" sheetId="2" r:id="rId1"/>
    <sheet name="405183" sheetId="26" r:id="rId2"/>
  </sheets>
  <definedNames>
    <definedName name="_xlnm.Print_Titles" localSheetId="1">'405183'!$2:$2</definedName>
    <definedName name="_xlnm.Print_Titles" localSheetId="0">Sicepat_Tual_Des!$2:$17</definedName>
  </definedNames>
  <calcPr calcId="162913"/>
</workbook>
</file>

<file path=xl/calcChain.xml><?xml version="1.0" encoding="utf-8"?>
<calcChain xmlns="http://schemas.openxmlformats.org/spreadsheetml/2006/main">
  <c r="N16" i="26" l="1"/>
  <c r="O16" i="26"/>
  <c r="G18" i="2" l="1"/>
  <c r="C18" i="2"/>
  <c r="B18" i="2"/>
  <c r="M16" i="26"/>
  <c r="P15" i="26" l="1"/>
  <c r="P14" i="26"/>
  <c r="P13" i="26"/>
  <c r="P12" i="26"/>
  <c r="P11" i="26"/>
  <c r="P10" i="26"/>
  <c r="P9" i="26"/>
  <c r="P8" i="26"/>
  <c r="P7" i="26"/>
  <c r="P6" i="26"/>
  <c r="P5" i="26"/>
  <c r="P3" i="26"/>
  <c r="P4" i="26"/>
  <c r="M15" i="26"/>
  <c r="M14" i="26"/>
  <c r="M13" i="26"/>
  <c r="M12" i="26"/>
  <c r="M11" i="26"/>
  <c r="M10" i="26"/>
  <c r="M9" i="26"/>
  <c r="M8" i="26"/>
  <c r="M6" i="26"/>
  <c r="M5" i="26"/>
  <c r="M4" i="26"/>
  <c r="M3" i="26"/>
  <c r="M7" i="26"/>
  <c r="I24" i="2" l="1"/>
  <c r="I23" i="2"/>
  <c r="I25" i="2" s="1"/>
  <c r="P17" i="26" l="1"/>
  <c r="P18" i="26" s="1"/>
  <c r="P19" i="26" l="1"/>
  <c r="P20" i="26"/>
  <c r="P21" i="26" l="1"/>
  <c r="I36" i="2"/>
  <c r="J18" i="2"/>
  <c r="J19" i="2" l="1"/>
  <c r="J21" i="2" l="1"/>
  <c r="J22" i="2" s="1"/>
  <c r="J24" i="2" l="1"/>
  <c r="J23" i="2"/>
  <c r="J25" i="2"/>
</calcChain>
</file>

<file path=xl/sharedStrings.xml><?xml version="1.0" encoding="utf-8"?>
<sst xmlns="http://schemas.openxmlformats.org/spreadsheetml/2006/main" count="95" uniqueCount="64">
  <si>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</si>
  <si>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</si>
  <si>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</si>
  <si>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</si>
  <si>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</si>
  <si>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</si>
  <si>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</si>
  <si>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</si>
  <si>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</si>
  <si>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</si>
  <si>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</si>
  <si>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</si>
  <si>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</si>
  <si>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</si>
  <si>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</si>
  <si>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</si>
  <si>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</si>
  <si>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</si>
  <si>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</si>
  <si>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</si>
  <si>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</si>
  <si>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</si>
  <si>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</si>
  <si>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</si>
  <si>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</si>
  <si>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</si>
  <si>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</si>
  <si>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</si>
  <si>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</si>
  <si>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</si>
  <si>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</si>
  <si>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</si>
  <si>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</si>
  <si>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</si>
  <si>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</si>
  <si>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</si>
  <si>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</si>
  <si>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</si>
  <si>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</si>
  <si>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</si>
  <si>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</si>
  <si>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</si>
  <si>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</si>
  <si>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</si>
  <si>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</si>
  <si>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</si>
  <si>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</si>
  <si>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</si>
  <si>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</si>
  <si>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</si>
  <si>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</si>
  <si>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</si>
  <si>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</si>
  <si>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</si>
  <si>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</si>
  <si>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</si>
  <si>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TUAL</t>
  </si>
  <si>
    <t>KM. BAHTERA NUSANTARA 02</t>
  </si>
  <si>
    <t xml:space="preserve"> 21 Maret 2022</t>
  </si>
  <si>
    <t xml:space="preserve"> TUAL</t>
  </si>
  <si>
    <t xml:space="preserve"> DESEMBER 2021</t>
  </si>
  <si>
    <t>Pengiriman Barang Tujuan Ambon - Tual</t>
  </si>
  <si>
    <t>Tual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</si>
  <si>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Sembilan Ratus Lima Puluh Sembilan Ribu Delapan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</si>
</sst>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4" xfId="0" applyFont="1" applyBorder="1"/>
    <xf numFmtId="167" fontId="9" fillId="0" borderId="4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3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6" xfId="3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4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2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left" vertical="center"/>
    </xf>
    <xf numFmtId="167" fontId="5" fillId="0" borderId="4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4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167" fontId="9" fillId="0" borderId="14" xfId="3" applyNumberFormat="1" applyFont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7" fontId="5" fillId="0" borderId="14" xfId="1" applyNumberFormat="1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390525</xdr:colOff>
      <xdr:row>35</xdr:row>
      <xdr:rowOff>144179</xdr:rowOff>
    </xdr:from>
    <xdr:to>
      <xdr:col>10</xdr:col>
      <xdr:colOff>371475</xdr:colOff>
      <xdr:row>41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80213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>
      <calculatedColumnFormula>I3*J3*K3/4000</calculatedColumnFormula>
    </tableColumn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3" workbookViewId="0">
      <selection activeCell="E21" sqref="E21"/>
    </sheetView>
  </sheetViews>
  <sheetFormatPr defaultRowHeight="15.75" x14ac:dyDescent="0.25"/>
  <cols>
    <col min="1" max="1" width="6.42578125" style="15" customWidth="1"/>
    <col min="2" max="2" width="11.5703125" style="15" customWidth="1"/>
    <col min="3" max="3" width="10" style="15" customWidth="1"/>
    <col min="4" max="4" width="26.42578125" style="15" customWidth="1"/>
    <col min="5" max="5" width="13.85546875" style="15" customWidth="1"/>
    <col min="6" max="6" width="6.85546875" style="15" bestFit="1" customWidth="1"/>
    <col min="7" max="7" width="6.42578125" style="15" customWidth="1"/>
    <col min="8" max="8" width="14.140625" style="16" bestFit="1" customWidth="1"/>
    <col min="9" max="9" width="1.5703125" style="16" customWidth="1"/>
    <col min="10" max="10" width="19.5703125" style="15" customWidth="1"/>
    <col min="11" max="11" width="9.140625" style="15"/>
    <col min="12" max="12" width="15.7109375" style="15" bestFit="1" customWidth="1"/>
    <col min="13" max="16384" width="9.140625" style="15"/>
  </cols>
  <sheetData>
    <row r="2" spans="1:10" x14ac:dyDescent="0.25">
      <c r="A2" s="14" t="s">
        <v>8</v>
      </c>
    </row>
    <row r="3" spans="1:10" x14ac:dyDescent="0.25">
      <c r="A3" s="17" t="s">
        <v>9</v>
      </c>
    </row>
    <row r="4" spans="1:10" x14ac:dyDescent="0.25">
      <c r="A4" s="17" t="s">
        <v>10</v>
      </c>
    </row>
    <row r="5" spans="1:10" x14ac:dyDescent="0.25">
      <c r="A5" s="17" t="s">
        <v>11</v>
      </c>
    </row>
    <row r="6" spans="1:10" x14ac:dyDescent="0.25">
      <c r="A6" s="17" t="s">
        <v>12</v>
      </c>
    </row>
    <row r="7" spans="1:10" x14ac:dyDescent="0.25">
      <c r="A7" s="17" t="s">
        <v>13</v>
      </c>
    </row>
    <row r="9" spans="1:10" ht="16.5" thickBot="1" x14ac:dyDescent="0.3">
      <c r="A9" s="18"/>
      <c r="B9" s="18"/>
      <c r="C9" s="18"/>
      <c r="D9" s="18"/>
      <c r="E9" s="18"/>
      <c r="F9" s="18"/>
      <c r="G9" s="18"/>
      <c r="H9" s="19"/>
      <c r="I9" s="19"/>
      <c r="J9" s="18"/>
    </row>
    <row r="10" spans="1:10" ht="23.25" customHeight="1" thickBot="1" x14ac:dyDescent="0.3">
      <c r="A10" s="95" t="s">
        <v>14</v>
      </c>
      <c r="B10" s="96"/>
      <c r="C10" s="96"/>
      <c r="D10" s="96"/>
      <c r="E10" s="96"/>
      <c r="F10" s="96"/>
      <c r="G10" s="96"/>
      <c r="H10" s="96"/>
      <c r="I10" s="96"/>
      <c r="J10" s="97"/>
    </row>
    <row r="12" spans="1:10" x14ac:dyDescent="0.25">
      <c r="A12" s="15" t="s">
        <v>15</v>
      </c>
      <c r="B12" s="15" t="s">
        <v>16</v>
      </c>
      <c r="G12" s="109" t="s">
        <v>49</v>
      </c>
      <c r="H12" s="109"/>
      <c r="I12" s="20" t="s">
        <v>17</v>
      </c>
      <c r="J12" s="21"/>
    </row>
    <row r="13" spans="1:10" x14ac:dyDescent="0.25">
      <c r="G13" s="109" t="s">
        <v>18</v>
      </c>
      <c r="H13" s="109"/>
      <c r="I13" s="20" t="s">
        <v>17</v>
      </c>
      <c r="J13" s="22" t="s">
        <v>58</v>
      </c>
    </row>
    <row r="14" spans="1:10" x14ac:dyDescent="0.25">
      <c r="G14" s="109" t="s">
        <v>50</v>
      </c>
      <c r="H14" s="109"/>
      <c r="I14" s="20" t="s">
        <v>17</v>
      </c>
      <c r="J14" s="15" t="s">
        <v>59</v>
      </c>
    </row>
    <row r="15" spans="1:10" x14ac:dyDescent="0.25">
      <c r="A15" s="15" t="s">
        <v>19</v>
      </c>
      <c r="B15" s="21" t="s">
        <v>20</v>
      </c>
      <c r="C15" s="21"/>
      <c r="I15" s="20"/>
      <c r="J15" s="15" t="s">
        <v>60</v>
      </c>
    </row>
    <row r="16" spans="1:10" ht="16.5" thickBot="1" x14ac:dyDescent="0.3"/>
    <row r="17" spans="1:12" ht="26.25" customHeight="1" x14ac:dyDescent="0.25">
      <c r="A17" s="23" t="s">
        <v>21</v>
      </c>
      <c r="B17" s="24" t="s">
        <v>22</v>
      </c>
      <c r="C17" s="24" t="s">
        <v>23</v>
      </c>
      <c r="D17" s="24" t="s">
        <v>24</v>
      </c>
      <c r="E17" s="24" t="s">
        <v>25</v>
      </c>
      <c r="F17" s="25" t="s">
        <v>26</v>
      </c>
      <c r="G17" s="25" t="s">
        <v>27</v>
      </c>
      <c r="H17" s="98" t="s">
        <v>28</v>
      </c>
      <c r="I17" s="99"/>
      <c r="J17" s="26" t="s">
        <v>29</v>
      </c>
    </row>
    <row r="18" spans="1:12" ht="48" customHeight="1" x14ac:dyDescent="0.25">
      <c r="A18" s="27">
        <v>1</v>
      </c>
      <c r="B18" s="28">
        <f>Table224578910112[Pick Up]</f>
        <v>44541</v>
      </c>
      <c r="C18" s="75">
        <f>'405183'!A3</f>
        <v>405183</v>
      </c>
      <c r="D18" s="29" t="s">
        <v>61</v>
      </c>
      <c r="E18" s="29" t="s">
        <v>62</v>
      </c>
      <c r="F18" s="30">
        <v>13</v>
      </c>
      <c r="G18" s="31">
        <f>'405183'!N16</f>
        <v>352</v>
      </c>
      <c r="H18" s="100">
        <v>19000</v>
      </c>
      <c r="I18" s="101"/>
      <c r="J18" s="32">
        <f>G18*H18</f>
        <v>6688000</v>
      </c>
      <c r="L18"/>
    </row>
    <row r="19" spans="1:12" ht="32.25" customHeight="1" thickBot="1" x14ac:dyDescent="0.3">
      <c r="A19" s="102" t="s">
        <v>30</v>
      </c>
      <c r="B19" s="103"/>
      <c r="C19" s="103"/>
      <c r="D19" s="103"/>
      <c r="E19" s="103"/>
      <c r="F19" s="103"/>
      <c r="G19" s="103"/>
      <c r="H19" s="103"/>
      <c r="I19" s="104"/>
      <c r="J19" s="33">
        <f>SUM(J18:J18)</f>
        <v>6688000</v>
      </c>
      <c r="L19" s="74"/>
    </row>
    <row r="20" spans="1:12" x14ac:dyDescent="0.25">
      <c r="A20" s="105"/>
      <c r="B20" s="105"/>
      <c r="C20" s="34"/>
      <c r="D20" s="34"/>
      <c r="E20" s="34"/>
      <c r="F20" s="34"/>
      <c r="G20" s="34"/>
      <c r="H20" s="35"/>
      <c r="I20" s="35"/>
      <c r="J20" s="36"/>
    </row>
    <row r="21" spans="1:12" x14ac:dyDescent="0.25">
      <c r="A21" s="76"/>
      <c r="B21" s="76"/>
      <c r="C21" s="76"/>
      <c r="D21" s="76"/>
      <c r="E21" s="76"/>
      <c r="F21" s="76"/>
      <c r="G21" s="37" t="s">
        <v>51</v>
      </c>
      <c r="H21" s="37"/>
      <c r="I21" s="35"/>
      <c r="J21" s="36">
        <f>J19*10%</f>
        <v>668800</v>
      </c>
      <c r="L21" s="38"/>
    </row>
    <row r="22" spans="1:12" x14ac:dyDescent="0.25">
      <c r="A22" s="76"/>
      <c r="B22" s="76"/>
      <c r="C22" s="76"/>
      <c r="D22" s="76"/>
      <c r="E22" s="76"/>
      <c r="F22" s="76"/>
      <c r="G22" s="83" t="s">
        <v>52</v>
      </c>
      <c r="H22" s="83"/>
      <c r="I22" s="84"/>
      <c r="J22" s="86">
        <f>J19-J21</f>
        <v>6019200</v>
      </c>
      <c r="L22" s="38"/>
    </row>
    <row r="23" spans="1:12" x14ac:dyDescent="0.25">
      <c r="A23" s="76"/>
      <c r="B23" s="76"/>
      <c r="C23" s="76"/>
      <c r="D23" s="76"/>
      <c r="E23" s="76"/>
      <c r="F23" s="76"/>
      <c r="G23" s="37" t="s">
        <v>31</v>
      </c>
      <c r="H23" s="37"/>
      <c r="I23" s="38" t="e">
        <f>#REF!*1%</f>
        <v>#REF!</v>
      </c>
      <c r="J23" s="36">
        <f>J22*1%</f>
        <v>60192</v>
      </c>
    </row>
    <row r="24" spans="1:12" ht="16.5" thickBot="1" x14ac:dyDescent="0.3">
      <c r="A24" s="76"/>
      <c r="B24" s="76"/>
      <c r="C24" s="76"/>
      <c r="D24" s="76"/>
      <c r="E24" s="76"/>
      <c r="F24" s="76"/>
      <c r="G24" s="85" t="s">
        <v>54</v>
      </c>
      <c r="H24" s="85"/>
      <c r="I24" s="39">
        <f>I20*10%</f>
        <v>0</v>
      </c>
      <c r="J24" s="39">
        <f>J22*2%</f>
        <v>120384</v>
      </c>
    </row>
    <row r="25" spans="1:12" x14ac:dyDescent="0.25">
      <c r="E25" s="14"/>
      <c r="F25" s="14"/>
      <c r="G25" s="40" t="s">
        <v>55</v>
      </c>
      <c r="H25" s="40"/>
      <c r="I25" s="41" t="e">
        <f>I19+I23</f>
        <v>#REF!</v>
      </c>
      <c r="J25" s="41">
        <f>J22+J23-J24</f>
        <v>5959008</v>
      </c>
    </row>
    <row r="26" spans="1:12" x14ac:dyDescent="0.25">
      <c r="E26" s="14"/>
      <c r="F26" s="14"/>
      <c r="G26" s="40"/>
      <c r="H26" s="40"/>
      <c r="I26" s="41"/>
      <c r="J26" s="41"/>
    </row>
    <row r="27" spans="1:12" x14ac:dyDescent="0.25">
      <c r="A27" s="14" t="s">
        <v>63</v>
      </c>
      <c r="D27" s="14"/>
      <c r="E27" s="14"/>
      <c r="F27" s="14"/>
      <c r="G27" s="14"/>
      <c r="H27" s="40"/>
      <c r="I27" s="40"/>
      <c r="J27" s="41"/>
    </row>
    <row r="28" spans="1:12" x14ac:dyDescent="0.25">
      <c r="A28" s="42"/>
      <c r="D28" s="14"/>
      <c r="E28" s="14"/>
      <c r="F28" s="14"/>
      <c r="G28" s="14"/>
      <c r="H28" s="40"/>
      <c r="I28" s="40"/>
      <c r="J28" s="41"/>
    </row>
    <row r="29" spans="1:12" x14ac:dyDescent="0.25">
      <c r="D29" s="14"/>
      <c r="E29" s="14"/>
      <c r="F29" s="14"/>
      <c r="G29" s="14"/>
      <c r="H29" s="40"/>
      <c r="I29" s="40"/>
      <c r="J29" s="41"/>
    </row>
    <row r="30" spans="1:12" x14ac:dyDescent="0.25">
      <c r="A30" s="43" t="s">
        <v>33</v>
      </c>
    </row>
    <row r="31" spans="1:12" x14ac:dyDescent="0.25">
      <c r="A31" s="44" t="s">
        <v>34</v>
      </c>
      <c r="B31" s="45"/>
      <c r="C31" s="45"/>
      <c r="D31" s="46"/>
      <c r="E31" s="46"/>
      <c r="F31" s="46"/>
      <c r="G31" s="46"/>
    </row>
    <row r="32" spans="1:12" x14ac:dyDescent="0.25">
      <c r="A32" s="44" t="s">
        <v>35</v>
      </c>
      <c r="B32" s="45"/>
      <c r="C32" s="45"/>
      <c r="D32" s="46"/>
      <c r="E32" s="46"/>
      <c r="F32" s="46"/>
      <c r="G32" s="46"/>
    </row>
    <row r="33" spans="1:10" x14ac:dyDescent="0.25">
      <c r="A33" s="47" t="s">
        <v>36</v>
      </c>
      <c r="B33" s="48"/>
      <c r="C33" s="48"/>
      <c r="D33" s="46"/>
      <c r="E33" s="46"/>
      <c r="F33" s="46"/>
      <c r="G33" s="46"/>
    </row>
    <row r="34" spans="1:10" x14ac:dyDescent="0.25">
      <c r="A34" s="49" t="s">
        <v>8</v>
      </c>
      <c r="B34" s="50"/>
      <c r="C34" s="50"/>
      <c r="D34" s="46"/>
      <c r="E34" s="46"/>
      <c r="F34" s="46"/>
      <c r="G34" s="46"/>
    </row>
    <row r="35" spans="1:10" x14ac:dyDescent="0.25">
      <c r="A35" s="51"/>
      <c r="B35" s="51"/>
      <c r="C35" s="51"/>
    </row>
    <row r="36" spans="1:10" x14ac:dyDescent="0.25">
      <c r="H36" s="52" t="s">
        <v>37</v>
      </c>
      <c r="I36" s="106" t="str">
        <f>+J13</f>
        <v xml:space="preserve"> 21 Maret 2022</v>
      </c>
      <c r="J36" s="107"/>
    </row>
    <row r="40" spans="1:10" ht="18" customHeight="1" x14ac:dyDescent="0.25"/>
    <row r="41" spans="1:10" ht="17.25" customHeight="1" x14ac:dyDescent="0.25"/>
    <row r="43" spans="1:10" x14ac:dyDescent="0.25">
      <c r="H43" s="108" t="s">
        <v>38</v>
      </c>
      <c r="I43" s="108"/>
      <c r="J43" s="108"/>
    </row>
  </sheetData>
  <mergeCells count="10">
    <mergeCell ref="I36:J36"/>
    <mergeCell ref="H43:J43"/>
    <mergeCell ref="G14:H14"/>
    <mergeCell ref="G13:H13"/>
    <mergeCell ref="G12:H12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G27" sqref="G27"/>
    </sheetView>
  </sheetViews>
  <sheetFormatPr defaultRowHeight="15" x14ac:dyDescent="0.2"/>
  <cols>
    <col min="1" max="1" width="9" style="4" customWidth="1"/>
    <col min="2" max="2" width="19.710937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8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3" customWidth="1"/>
    <col min="15" max="15" width="8.140625" style="13" customWidth="1"/>
    <col min="16" max="16" width="12.28515625" style="13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44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39</v>
      </c>
      <c r="J2" s="7" t="s">
        <v>40</v>
      </c>
      <c r="K2" s="7" t="s">
        <v>41</v>
      </c>
      <c r="L2" s="59" t="s">
        <v>45</v>
      </c>
      <c r="M2" s="59" t="s">
        <v>46</v>
      </c>
      <c r="N2" s="59" t="s">
        <v>6</v>
      </c>
      <c r="O2" s="59" t="s">
        <v>47</v>
      </c>
      <c r="P2" s="59" t="s">
        <v>48</v>
      </c>
    </row>
    <row r="3" spans="1:16" ht="26.25" customHeight="1" x14ac:dyDescent="0.2">
      <c r="A3" s="87">
        <v>405183</v>
      </c>
      <c r="B3" s="70"/>
      <c r="C3" s="88"/>
      <c r="D3" s="71" t="s">
        <v>56</v>
      </c>
      <c r="E3" s="12">
        <v>44541</v>
      </c>
      <c r="F3" s="71" t="s">
        <v>57</v>
      </c>
      <c r="G3" s="12">
        <v>44546</v>
      </c>
      <c r="H3" s="9"/>
      <c r="I3" s="1">
        <v>150</v>
      </c>
      <c r="J3" s="1">
        <v>60</v>
      </c>
      <c r="K3" s="1">
        <v>10</v>
      </c>
      <c r="L3" s="1"/>
      <c r="M3" s="73">
        <f t="shared" ref="M3:M6" si="0">I3*J3*K3/4000</f>
        <v>22.5</v>
      </c>
      <c r="N3" s="8">
        <v>23</v>
      </c>
      <c r="O3" s="62">
        <v>19000</v>
      </c>
      <c r="P3" s="63">
        <f t="shared" ref="P3" si="1">N3*O3</f>
        <v>437000</v>
      </c>
    </row>
    <row r="4" spans="1:16" ht="26.25" customHeight="1" x14ac:dyDescent="0.2">
      <c r="A4" s="89"/>
      <c r="B4" s="90"/>
      <c r="C4" s="91"/>
      <c r="D4" s="71" t="s">
        <v>56</v>
      </c>
      <c r="E4" s="12">
        <v>44541</v>
      </c>
      <c r="F4" s="71" t="s">
        <v>57</v>
      </c>
      <c r="G4" s="12">
        <v>44546</v>
      </c>
      <c r="H4" s="9"/>
      <c r="I4" s="1">
        <v>150</v>
      </c>
      <c r="J4" s="1">
        <v>60</v>
      </c>
      <c r="K4" s="1">
        <v>10</v>
      </c>
      <c r="L4" s="1"/>
      <c r="M4" s="73">
        <f t="shared" si="0"/>
        <v>22.5</v>
      </c>
      <c r="N4" s="8">
        <v>23</v>
      </c>
      <c r="O4" s="62">
        <v>19000</v>
      </c>
      <c r="P4" s="63">
        <f>N4*O4</f>
        <v>437000</v>
      </c>
    </row>
    <row r="5" spans="1:16" ht="26.25" customHeight="1" x14ac:dyDescent="0.2">
      <c r="A5" s="89"/>
      <c r="B5" s="90"/>
      <c r="C5" s="91"/>
      <c r="D5" s="71" t="s">
        <v>56</v>
      </c>
      <c r="E5" s="12">
        <v>44541</v>
      </c>
      <c r="F5" s="71" t="s">
        <v>57</v>
      </c>
      <c r="G5" s="12">
        <v>44546</v>
      </c>
      <c r="H5" s="9"/>
      <c r="I5" s="1">
        <v>150</v>
      </c>
      <c r="J5" s="1">
        <v>60</v>
      </c>
      <c r="K5" s="1">
        <v>10</v>
      </c>
      <c r="L5" s="1"/>
      <c r="M5" s="73">
        <f t="shared" si="0"/>
        <v>22.5</v>
      </c>
      <c r="N5" s="8">
        <v>23</v>
      </c>
      <c r="O5" s="62">
        <v>19000</v>
      </c>
      <c r="P5" s="63">
        <f t="shared" ref="P5:P15" si="2">N5*O5</f>
        <v>437000</v>
      </c>
    </row>
    <row r="6" spans="1:16" ht="26.25" customHeight="1" x14ac:dyDescent="0.2">
      <c r="A6" s="89"/>
      <c r="B6" s="90"/>
      <c r="C6" s="91"/>
      <c r="D6" s="71" t="s">
        <v>56</v>
      </c>
      <c r="E6" s="12">
        <v>44541</v>
      </c>
      <c r="F6" s="71" t="s">
        <v>57</v>
      </c>
      <c r="G6" s="12">
        <v>44546</v>
      </c>
      <c r="H6" s="9"/>
      <c r="I6" s="1">
        <v>150</v>
      </c>
      <c r="J6" s="1">
        <v>60</v>
      </c>
      <c r="K6" s="1">
        <v>10</v>
      </c>
      <c r="L6" s="1"/>
      <c r="M6" s="73">
        <f t="shared" si="0"/>
        <v>22.5</v>
      </c>
      <c r="N6" s="8">
        <v>23</v>
      </c>
      <c r="O6" s="62">
        <v>19000</v>
      </c>
      <c r="P6" s="63">
        <f t="shared" si="2"/>
        <v>437000</v>
      </c>
    </row>
    <row r="7" spans="1:16" ht="26.25" customHeight="1" x14ac:dyDescent="0.2">
      <c r="A7" s="89"/>
      <c r="B7" s="90"/>
      <c r="C7" s="91"/>
      <c r="D7" s="71" t="s">
        <v>56</v>
      </c>
      <c r="E7" s="12">
        <v>44541</v>
      </c>
      <c r="F7" s="71" t="s">
        <v>57</v>
      </c>
      <c r="G7" s="12">
        <v>44546</v>
      </c>
      <c r="H7" s="9"/>
      <c r="I7" s="1">
        <v>50</v>
      </c>
      <c r="J7" s="1">
        <v>81</v>
      </c>
      <c r="K7" s="1">
        <v>60</v>
      </c>
      <c r="L7" s="1"/>
      <c r="M7" s="73">
        <f>I7*J7*K7/4000</f>
        <v>60.75</v>
      </c>
      <c r="N7" s="8">
        <v>61</v>
      </c>
      <c r="O7" s="62">
        <v>19000</v>
      </c>
      <c r="P7" s="63">
        <f t="shared" si="2"/>
        <v>1159000</v>
      </c>
    </row>
    <row r="8" spans="1:16" ht="26.25" customHeight="1" x14ac:dyDescent="0.2">
      <c r="A8" s="89"/>
      <c r="B8" s="90"/>
      <c r="C8" s="91"/>
      <c r="D8" s="71" t="s">
        <v>56</v>
      </c>
      <c r="E8" s="12">
        <v>44541</v>
      </c>
      <c r="F8" s="71" t="s">
        <v>57</v>
      </c>
      <c r="G8" s="12">
        <v>44546</v>
      </c>
      <c r="H8" s="9"/>
      <c r="I8" s="1">
        <v>80</v>
      </c>
      <c r="J8" s="1">
        <v>60</v>
      </c>
      <c r="K8" s="1">
        <v>30</v>
      </c>
      <c r="L8" s="1"/>
      <c r="M8" s="73">
        <f t="shared" ref="M8:M15" si="3">I8*J8*K8/4000</f>
        <v>36</v>
      </c>
      <c r="N8" s="8">
        <v>36</v>
      </c>
      <c r="O8" s="62">
        <v>19000</v>
      </c>
      <c r="P8" s="63">
        <f t="shared" si="2"/>
        <v>684000</v>
      </c>
    </row>
    <row r="9" spans="1:16" ht="26.25" customHeight="1" x14ac:dyDescent="0.2">
      <c r="A9" s="89"/>
      <c r="B9" s="90"/>
      <c r="C9" s="91"/>
      <c r="D9" s="71" t="s">
        <v>56</v>
      </c>
      <c r="E9" s="12">
        <v>44541</v>
      </c>
      <c r="F9" s="71" t="s">
        <v>57</v>
      </c>
      <c r="G9" s="12">
        <v>44546</v>
      </c>
      <c r="H9" s="9"/>
      <c r="I9" s="1">
        <v>80</v>
      </c>
      <c r="J9" s="1">
        <v>60</v>
      </c>
      <c r="K9" s="1">
        <v>30</v>
      </c>
      <c r="L9" s="1"/>
      <c r="M9" s="73">
        <f t="shared" si="3"/>
        <v>36</v>
      </c>
      <c r="N9" s="8">
        <v>36</v>
      </c>
      <c r="O9" s="62">
        <v>19000</v>
      </c>
      <c r="P9" s="63">
        <f t="shared" si="2"/>
        <v>684000</v>
      </c>
    </row>
    <row r="10" spans="1:16" ht="26.25" customHeight="1" x14ac:dyDescent="0.2">
      <c r="A10" s="89"/>
      <c r="B10" s="90"/>
      <c r="C10" s="91"/>
      <c r="D10" s="71" t="s">
        <v>56</v>
      </c>
      <c r="E10" s="12">
        <v>44541</v>
      </c>
      <c r="F10" s="71" t="s">
        <v>57</v>
      </c>
      <c r="G10" s="12">
        <v>44546</v>
      </c>
      <c r="H10" s="9"/>
      <c r="I10" s="1">
        <v>80</v>
      </c>
      <c r="J10" s="1">
        <v>60</v>
      </c>
      <c r="K10" s="1">
        <v>30</v>
      </c>
      <c r="L10" s="1"/>
      <c r="M10" s="73">
        <f t="shared" si="3"/>
        <v>36</v>
      </c>
      <c r="N10" s="8">
        <v>36</v>
      </c>
      <c r="O10" s="62">
        <v>19000</v>
      </c>
      <c r="P10" s="63">
        <f t="shared" si="2"/>
        <v>684000</v>
      </c>
    </row>
    <row r="11" spans="1:16" ht="26.25" customHeight="1" x14ac:dyDescent="0.2">
      <c r="A11" s="89"/>
      <c r="B11" s="90"/>
      <c r="C11" s="91"/>
      <c r="D11" s="71" t="s">
        <v>56</v>
      </c>
      <c r="E11" s="12">
        <v>44541</v>
      </c>
      <c r="F11" s="71" t="s">
        <v>57</v>
      </c>
      <c r="G11" s="12">
        <v>44546</v>
      </c>
      <c r="H11" s="9"/>
      <c r="I11" s="1">
        <v>41</v>
      </c>
      <c r="J11" s="1">
        <v>50</v>
      </c>
      <c r="K11" s="1">
        <v>40</v>
      </c>
      <c r="L11" s="1"/>
      <c r="M11" s="73">
        <f t="shared" si="3"/>
        <v>20.5</v>
      </c>
      <c r="N11" s="8">
        <v>21</v>
      </c>
      <c r="O11" s="62">
        <v>19000</v>
      </c>
      <c r="P11" s="63">
        <f t="shared" si="2"/>
        <v>399000</v>
      </c>
    </row>
    <row r="12" spans="1:16" ht="26.25" customHeight="1" x14ac:dyDescent="0.2">
      <c r="A12" s="89"/>
      <c r="B12" s="90"/>
      <c r="C12" s="91"/>
      <c r="D12" s="71" t="s">
        <v>56</v>
      </c>
      <c r="E12" s="12">
        <v>44541</v>
      </c>
      <c r="F12" s="71" t="s">
        <v>57</v>
      </c>
      <c r="G12" s="12">
        <v>44546</v>
      </c>
      <c r="H12" s="9"/>
      <c r="I12" s="1">
        <v>40</v>
      </c>
      <c r="J12" s="1">
        <v>30</v>
      </c>
      <c r="K12" s="1">
        <v>40</v>
      </c>
      <c r="L12" s="1"/>
      <c r="M12" s="73">
        <f t="shared" si="3"/>
        <v>12</v>
      </c>
      <c r="N12" s="8">
        <v>12</v>
      </c>
      <c r="O12" s="62">
        <v>19000</v>
      </c>
      <c r="P12" s="63">
        <f t="shared" si="2"/>
        <v>228000</v>
      </c>
    </row>
    <row r="13" spans="1:16" ht="26.25" customHeight="1" x14ac:dyDescent="0.2">
      <c r="A13" s="89"/>
      <c r="B13" s="90"/>
      <c r="C13" s="91"/>
      <c r="D13" s="71" t="s">
        <v>56</v>
      </c>
      <c r="E13" s="12">
        <v>44541</v>
      </c>
      <c r="F13" s="71" t="s">
        <v>57</v>
      </c>
      <c r="G13" s="12">
        <v>44546</v>
      </c>
      <c r="H13" s="9"/>
      <c r="I13" s="1">
        <v>60</v>
      </c>
      <c r="J13" s="1">
        <v>30</v>
      </c>
      <c r="K13" s="1">
        <v>40</v>
      </c>
      <c r="L13" s="1"/>
      <c r="M13" s="73">
        <f t="shared" si="3"/>
        <v>18</v>
      </c>
      <c r="N13" s="8">
        <v>18</v>
      </c>
      <c r="O13" s="62">
        <v>19000</v>
      </c>
      <c r="P13" s="63">
        <f t="shared" si="2"/>
        <v>342000</v>
      </c>
    </row>
    <row r="14" spans="1:16" ht="26.25" customHeight="1" x14ac:dyDescent="0.2">
      <c r="A14" s="89"/>
      <c r="B14" s="90"/>
      <c r="C14" s="91"/>
      <c r="D14" s="71" t="s">
        <v>56</v>
      </c>
      <c r="E14" s="12">
        <v>44541</v>
      </c>
      <c r="F14" s="71" t="s">
        <v>57</v>
      </c>
      <c r="G14" s="12">
        <v>44546</v>
      </c>
      <c r="H14" s="9"/>
      <c r="I14" s="1">
        <v>40</v>
      </c>
      <c r="J14" s="1">
        <v>50</v>
      </c>
      <c r="K14" s="1">
        <v>40</v>
      </c>
      <c r="L14" s="1"/>
      <c r="M14" s="73">
        <f t="shared" si="3"/>
        <v>20</v>
      </c>
      <c r="N14" s="8">
        <v>20</v>
      </c>
      <c r="O14" s="62">
        <v>19000</v>
      </c>
      <c r="P14" s="63">
        <f t="shared" si="2"/>
        <v>380000</v>
      </c>
    </row>
    <row r="15" spans="1:16" ht="26.25" customHeight="1" x14ac:dyDescent="0.2">
      <c r="A15" s="92"/>
      <c r="B15" s="93"/>
      <c r="C15" s="94"/>
      <c r="D15" s="71" t="s">
        <v>56</v>
      </c>
      <c r="E15" s="12">
        <v>44541</v>
      </c>
      <c r="F15" s="71" t="s">
        <v>57</v>
      </c>
      <c r="G15" s="12">
        <v>44546</v>
      </c>
      <c r="H15" s="9"/>
      <c r="I15" s="1">
        <v>40</v>
      </c>
      <c r="J15" s="1">
        <v>50</v>
      </c>
      <c r="K15" s="1">
        <v>40</v>
      </c>
      <c r="L15" s="1"/>
      <c r="M15" s="73">
        <f t="shared" si="3"/>
        <v>20</v>
      </c>
      <c r="N15" s="8">
        <v>20</v>
      </c>
      <c r="O15" s="62">
        <v>19000</v>
      </c>
      <c r="P15" s="63">
        <f t="shared" si="2"/>
        <v>380000</v>
      </c>
    </row>
    <row r="16" spans="1:16" ht="22.5" customHeight="1" x14ac:dyDescent="0.2">
      <c r="A16" s="110" t="s">
        <v>30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2"/>
      <c r="M16" s="72">
        <f>SUM(M3:M15)</f>
        <v>349.25</v>
      </c>
      <c r="N16" s="66">
        <f>SUM(N3:N15)</f>
        <v>352</v>
      </c>
      <c r="O16" s="113">
        <f>SUM(P3:P15)</f>
        <v>6688000</v>
      </c>
      <c r="P16" s="114"/>
    </row>
    <row r="17" spans="1:16" ht="18" customHeight="1" x14ac:dyDescent="0.2">
      <c r="A17" s="77"/>
      <c r="B17" s="54" t="s">
        <v>42</v>
      </c>
      <c r="C17" s="53"/>
      <c r="D17" s="55" t="s">
        <v>43</v>
      </c>
      <c r="E17" s="77"/>
      <c r="F17" s="77"/>
      <c r="G17" s="77"/>
      <c r="H17" s="77"/>
      <c r="I17" s="77"/>
      <c r="J17" s="77"/>
      <c r="K17" s="77"/>
      <c r="L17" s="77"/>
      <c r="M17" s="78"/>
      <c r="N17" s="79" t="s">
        <v>51</v>
      </c>
      <c r="O17" s="80"/>
      <c r="P17" s="80">
        <f>O16*10%</f>
        <v>668800</v>
      </c>
    </row>
    <row r="18" spans="1:16" ht="18" customHeight="1" thickBot="1" x14ac:dyDescent="0.25">
      <c r="A18" s="77"/>
      <c r="B18" s="54"/>
      <c r="C18" s="53"/>
      <c r="D18" s="55"/>
      <c r="E18" s="77"/>
      <c r="F18" s="77"/>
      <c r="G18" s="77"/>
      <c r="H18" s="77"/>
      <c r="I18" s="77"/>
      <c r="J18" s="77"/>
      <c r="K18" s="77"/>
      <c r="L18" s="77"/>
      <c r="M18" s="78"/>
      <c r="N18" s="81" t="s">
        <v>52</v>
      </c>
      <c r="O18" s="82"/>
      <c r="P18" s="82">
        <f>O16-P17</f>
        <v>6019200</v>
      </c>
    </row>
    <row r="19" spans="1:16" ht="18" customHeight="1" x14ac:dyDescent="0.2">
      <c r="A19" s="10"/>
      <c r="H19" s="61"/>
      <c r="N19" s="60" t="s">
        <v>31</v>
      </c>
      <c r="P19" s="67">
        <f>P18*1%</f>
        <v>60192</v>
      </c>
    </row>
    <row r="20" spans="1:16" ht="18" customHeight="1" thickBot="1" x14ac:dyDescent="0.25">
      <c r="A20" s="10"/>
      <c r="H20" s="61"/>
      <c r="N20" s="60" t="s">
        <v>53</v>
      </c>
      <c r="P20" s="69">
        <f>P18*2%</f>
        <v>120384</v>
      </c>
    </row>
    <row r="21" spans="1:16" ht="18" customHeight="1" x14ac:dyDescent="0.2">
      <c r="A21" s="10"/>
      <c r="H21" s="61"/>
      <c r="N21" s="64" t="s">
        <v>32</v>
      </c>
      <c r="O21" s="65"/>
      <c r="P21" s="68">
        <f>P18+P19-P20</f>
        <v>5959008</v>
      </c>
    </row>
    <row r="23" spans="1:16" x14ac:dyDescent="0.2">
      <c r="A23" s="10"/>
      <c r="H23" s="61"/>
      <c r="P23" s="69"/>
    </row>
    <row r="24" spans="1:16" x14ac:dyDescent="0.2">
      <c r="A24" s="10"/>
      <c r="H24" s="61"/>
      <c r="O24" s="56"/>
      <c r="P24" s="69"/>
    </row>
    <row r="25" spans="1:16" s="3" customFormat="1" x14ac:dyDescent="0.25">
      <c r="A25" s="10"/>
      <c r="B25" s="2"/>
      <c r="C25" s="2"/>
      <c r="E25" s="11"/>
      <c r="H25" s="61"/>
      <c r="N25" s="13"/>
      <c r="O25" s="13"/>
      <c r="P25" s="13"/>
    </row>
    <row r="26" spans="1:16" s="3" customFormat="1" x14ac:dyDescent="0.25">
      <c r="A26" s="10"/>
      <c r="B26" s="2"/>
      <c r="C26" s="2"/>
      <c r="E26" s="11"/>
      <c r="H26" s="61"/>
      <c r="N26" s="13"/>
      <c r="O26" s="13"/>
      <c r="P26" s="13"/>
    </row>
    <row r="27" spans="1:16" s="3" customFormat="1" x14ac:dyDescent="0.25">
      <c r="A27" s="10"/>
      <c r="B27" s="2"/>
      <c r="C27" s="2"/>
      <c r="E27" s="11"/>
      <c r="H27" s="61"/>
      <c r="N27" s="13"/>
      <c r="O27" s="13"/>
      <c r="P27" s="13"/>
    </row>
    <row r="28" spans="1:16" s="3" customFormat="1" x14ac:dyDescent="0.25">
      <c r="A28" s="10"/>
      <c r="B28" s="2"/>
      <c r="C28" s="2"/>
      <c r="E28" s="11"/>
      <c r="H28" s="61"/>
      <c r="N28" s="13"/>
      <c r="O28" s="13"/>
      <c r="P28" s="13"/>
    </row>
    <row r="29" spans="1:16" s="3" customFormat="1" x14ac:dyDescent="0.25">
      <c r="A29" s="10"/>
      <c r="B29" s="2"/>
      <c r="C29" s="2"/>
      <c r="E29" s="11"/>
      <c r="H29" s="61"/>
      <c r="N29" s="13"/>
      <c r="O29" s="13"/>
      <c r="P29" s="13"/>
    </row>
    <row r="30" spans="1:16" s="3" customFormat="1" x14ac:dyDescent="0.25">
      <c r="A30" s="10"/>
      <c r="B30" s="2"/>
      <c r="C30" s="2"/>
      <c r="E30" s="11"/>
      <c r="H30" s="61"/>
      <c r="N30" s="13"/>
      <c r="O30" s="13"/>
      <c r="P30" s="13"/>
    </row>
    <row r="31" spans="1:16" s="3" customFormat="1" x14ac:dyDescent="0.25">
      <c r="A31" s="10"/>
      <c r="B31" s="2"/>
      <c r="C31" s="2"/>
      <c r="E31" s="11"/>
      <c r="H31" s="61"/>
      <c r="N31" s="13"/>
      <c r="O31" s="13"/>
      <c r="P31" s="13"/>
    </row>
    <row r="32" spans="1:16" s="3" customFormat="1" x14ac:dyDescent="0.25">
      <c r="A32" s="10"/>
      <c r="B32" s="2"/>
      <c r="C32" s="2"/>
      <c r="E32" s="11"/>
      <c r="H32" s="61"/>
      <c r="N32" s="13"/>
      <c r="O32" s="13"/>
      <c r="P32" s="13"/>
    </row>
    <row r="33" spans="1:16" s="3" customFormat="1" x14ac:dyDescent="0.25">
      <c r="A33" s="10"/>
      <c r="B33" s="2"/>
      <c r="C33" s="2"/>
      <c r="E33" s="11"/>
      <c r="H33" s="61"/>
      <c r="N33" s="13"/>
      <c r="O33" s="13"/>
      <c r="P33" s="13"/>
    </row>
    <row r="34" spans="1:16" s="3" customFormat="1" x14ac:dyDescent="0.25">
      <c r="A34" s="10"/>
      <c r="B34" s="2"/>
      <c r="C34" s="2"/>
      <c r="E34" s="11"/>
      <c r="H34" s="61"/>
      <c r="N34" s="13"/>
      <c r="O34" s="13"/>
      <c r="P34" s="13"/>
    </row>
    <row r="35" spans="1:16" s="3" customFormat="1" x14ac:dyDescent="0.25">
      <c r="A35" s="10"/>
      <c r="B35" s="2"/>
      <c r="C35" s="2"/>
      <c r="E35" s="11"/>
      <c r="H35" s="61"/>
      <c r="N35" s="13"/>
      <c r="O35" s="13"/>
      <c r="P35" s="13"/>
    </row>
    <row r="36" spans="1:16" s="3" customFormat="1" x14ac:dyDescent="0.25">
      <c r="A36" s="10"/>
      <c r="B36" s="2"/>
      <c r="C36" s="2"/>
      <c r="E36" s="11"/>
      <c r="H36" s="61"/>
      <c r="N36" s="13"/>
      <c r="O36" s="13"/>
      <c r="P36" s="13"/>
    </row>
  </sheetData>
  <mergeCells count="2">
    <mergeCell ref="A16:L16"/>
    <mergeCell ref="O16:P16"/>
  </mergeCells>
  <conditionalFormatting sqref="B3">
    <cfRule type="duplicateValues" dxfId="19" priority="6"/>
  </conditionalFormatting>
  <conditionalFormatting sqref="B4:B11">
    <cfRule type="duplicateValues" dxfId="18" priority="4"/>
  </conditionalFormatting>
  <conditionalFormatting sqref="B12:B13">
    <cfRule type="duplicateValues" dxfId="17" priority="3"/>
  </conditionalFormatting>
  <conditionalFormatting sqref="B14">
    <cfRule type="duplicateValues" dxfId="16" priority="2"/>
  </conditionalFormatting>
  <conditionalFormatting sqref="B15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Sicepat_Tual_Des</vt:lpstr>
      <vt:lpstr>405183</vt:lpstr>
      <vt:lpstr>'405183'!Print_Titles</vt:lpstr>
      <vt:lpstr>Sicepat_Tual_Des!Print_Titles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2022-03-27T08:23:35Z</cp:lastPrinted>
  <dcterms:created xsi:type="dcterms:W3CDTF">2021-07-02T11:08:00Z</dcterms:created>
  <dcterms:modified xsi:type="dcterms:W3CDTF">2022-03-27T08:33:24Z</dcterms:modified>
</cp:coreProperties>
</file>