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-120" yWindow="-120" windowWidth="20730" windowHeight="11160" tabRatio="842"/>
  </bookViews>
  <sheets>
    <sheet name="Sicepat_Tarakan Feb 2022" sheetId="2" r:id="rId1"/>
    <sheet name="ALL" sheetId="64" r:id="rId2"/>
    <sheet name="403376" sheetId="58" r:id="rId3"/>
    <sheet name="403385" sheetId="59" r:id="rId4"/>
    <sheet name="403304" sheetId="60" r:id="rId5"/>
    <sheet name="403393" sheetId="61" r:id="rId6"/>
    <sheet name="403152" sheetId="62" r:id="rId7"/>
    <sheet name="404679" sheetId="63" r:id="rId8"/>
  </sheets>
  <definedNames>
    <definedName name="_xlnm.Print_Titles" localSheetId="6">'403152'!$2:$2</definedName>
    <definedName name="_xlnm.Print_Titles" localSheetId="4">'403304'!$2:$2</definedName>
    <definedName name="_xlnm.Print_Titles" localSheetId="2">'403376'!$2:$2</definedName>
    <definedName name="_xlnm.Print_Titles" localSheetId="3">'403385'!$2:$2</definedName>
    <definedName name="_xlnm.Print_Titles" localSheetId="5">'403393'!$2:$2</definedName>
    <definedName name="_xlnm.Print_Titles" localSheetId="7">'404679'!$2:$2</definedName>
    <definedName name="_xlnm.Print_Titles" localSheetId="1">ALL!$2:$2</definedName>
    <definedName name="_xlnm.Print_Titles" localSheetId="0">'Sicepat_Tarakan Feb 2022'!$2:$17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63" l="1"/>
  <c r="P8" i="63"/>
  <c r="P7" i="63"/>
  <c r="P6" i="63"/>
  <c r="P5" i="63"/>
  <c r="O4" i="63"/>
  <c r="P9" i="62"/>
  <c r="P8" i="62"/>
  <c r="P7" i="62"/>
  <c r="P5" i="62"/>
  <c r="O4" i="62"/>
  <c r="P17" i="61"/>
  <c r="P16" i="61"/>
  <c r="P15" i="61"/>
  <c r="P14" i="61"/>
  <c r="P13" i="61"/>
  <c r="O12" i="61"/>
  <c r="P13" i="60"/>
  <c r="P12" i="60"/>
  <c r="P11" i="60"/>
  <c r="P10" i="60"/>
  <c r="P9" i="60"/>
  <c r="O8" i="60"/>
  <c r="P12" i="59"/>
  <c r="P11" i="59"/>
  <c r="P10" i="59"/>
  <c r="P9" i="59"/>
  <c r="O8" i="59"/>
  <c r="N8" i="59"/>
  <c r="P23" i="58"/>
  <c r="P22" i="58"/>
  <c r="P21" i="58"/>
  <c r="P20" i="58"/>
  <c r="P19" i="58"/>
  <c r="O18" i="58"/>
  <c r="J24" i="2"/>
  <c r="A22" i="2" l="1"/>
  <c r="B22" i="2"/>
  <c r="Q39" i="64" l="1"/>
  <c r="O39" i="64"/>
  <c r="N39" i="64"/>
  <c r="M39" i="64"/>
  <c r="M24" i="2"/>
  <c r="L24" i="2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3" i="64"/>
  <c r="P38" i="64"/>
  <c r="P6" i="62"/>
  <c r="F23" i="2"/>
  <c r="F22" i="2"/>
  <c r="F21" i="2"/>
  <c r="F20" i="2"/>
  <c r="F19" i="2"/>
  <c r="F18" i="2"/>
  <c r="G21" i="2"/>
  <c r="G18" i="2"/>
  <c r="B23" i="2"/>
  <c r="B21" i="2"/>
  <c r="B20" i="2"/>
  <c r="B19" i="2"/>
  <c r="B18" i="2"/>
  <c r="C23" i="2"/>
  <c r="C22" i="2"/>
  <c r="C21" i="2"/>
  <c r="C20" i="2"/>
  <c r="C19" i="2"/>
  <c r="C18" i="2"/>
  <c r="N4" i="63"/>
  <c r="M4" i="63"/>
  <c r="P3" i="63"/>
  <c r="N4" i="62"/>
  <c r="M4" i="62"/>
  <c r="P3" i="62"/>
  <c r="P11" i="61"/>
  <c r="P10" i="61"/>
  <c r="P9" i="61"/>
  <c r="P8" i="61"/>
  <c r="P7" i="61"/>
  <c r="P6" i="61"/>
  <c r="N12" i="61"/>
  <c r="M12" i="61"/>
  <c r="P5" i="61"/>
  <c r="P4" i="61"/>
  <c r="P3" i="61"/>
  <c r="N8" i="60"/>
  <c r="M8" i="60"/>
  <c r="P7" i="60"/>
  <c r="P6" i="60"/>
  <c r="P5" i="60"/>
  <c r="P4" i="60"/>
  <c r="P3" i="60"/>
  <c r="M8" i="59"/>
  <c r="P7" i="59"/>
  <c r="P6" i="59"/>
  <c r="P5" i="59"/>
  <c r="P4" i="59"/>
  <c r="P3" i="59"/>
  <c r="P40" i="64" l="1"/>
  <c r="P41" i="64" s="1"/>
  <c r="P13" i="59"/>
  <c r="P43" i="64" l="1"/>
  <c r="P42" i="64"/>
  <c r="P44" i="64" s="1"/>
  <c r="N18" i="58" l="1"/>
  <c r="M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3" i="58"/>
  <c r="I29" i="2" l="1"/>
  <c r="I28" i="2"/>
  <c r="I30" i="2" s="1"/>
  <c r="A19" i="2" l="1"/>
  <c r="A20" i="2" s="1"/>
  <c r="A21" i="2" s="1"/>
  <c r="A23" i="2" s="1"/>
  <c r="J23" i="2"/>
  <c r="J21" i="2"/>
  <c r="J22" i="2"/>
  <c r="J20" i="2"/>
  <c r="J19" i="2"/>
  <c r="I41" i="2" l="1"/>
  <c r="J18" i="2"/>
  <c r="J26" i="2" s="1"/>
  <c r="J27" i="2" l="1"/>
  <c r="J28" i="2" s="1"/>
  <c r="J29" i="2" l="1"/>
  <c r="J30" i="2" l="1"/>
</calcChain>
</file>

<file path=xl/sharedStrings.xml><?xml version="1.0" encoding="utf-8"?>
<sst xmlns="http://schemas.openxmlformats.org/spreadsheetml/2006/main" count="532" uniqueCount="113">
  <si>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</si>
  <si>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</si>
  <si>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</si>
  <si>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</si>
  <si>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</si>
  <si>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</si>
  <si>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</si>
  <si>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</si>
  <si>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</si>
  <si>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</si>
  <si>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</si>
  <si>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</si>
  <si>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</si>
  <si>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</si>
  <si>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</si>
  <si>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</si>
  <si>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</si>
  <si>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</si>
  <si>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</si>
  <si>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</si>
  <si>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</si>
  <si>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</si>
  <si>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</si>
  <si>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</si>
  <si>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</si>
  <si>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</si>
  <si>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</si>
  <si>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</si>
  <si>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</si>
  <si>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</si>
  <si>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</si>
  <si>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</si>
  <si>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</si>
  <si>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</si>
  <si>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</si>
  <si>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</si>
  <si>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</si>
  <si>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</si>
  <si>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</si>
  <si>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</si>
  <si>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</si>
  <si>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</si>
  <si>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</si>
  <si>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</si>
  <si>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</si>
  <si>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</si>
  <si>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</si>
  <si>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</si>
  <si>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</si>
  <si>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</si>
  <si>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</si>
  <si>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</si>
  <si>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</si>
  <si>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</si>
  <si>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</si>
  <si>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DMD/2202/01/JKWU9482</t>
  </si>
  <si>
    <t>GSK220201URT563</t>
  </si>
  <si>
    <t>GSK220201WZC097</t>
  </si>
  <si>
    <t>GSK220201YNC392</t>
  </si>
  <si>
    <t>GSK220201TCR379</t>
  </si>
  <si>
    <t>GSK220201ABV506</t>
  </si>
  <si>
    <t>GSK220201AGH701</t>
  </si>
  <si>
    <t>GSK220201AWX187</t>
  </si>
  <si>
    <t>GSK220201RHG327</t>
  </si>
  <si>
    <t>GSK220201IST389</t>
  </si>
  <si>
    <t>GSK220201QOF457</t>
  </si>
  <si>
    <t>GSK220201GCM421</t>
  </si>
  <si>
    <t>GSK220201EMU549</t>
  </si>
  <si>
    <t>GSK220201CLH576</t>
  </si>
  <si>
    <t>GSK220201KEH137</t>
  </si>
  <si>
    <t>GSK220201LIV475</t>
  </si>
  <si>
    <t>DMP TRK (TARAKAN)</t>
  </si>
  <si>
    <t>KM SIMFONI SEJATI</t>
  </si>
  <si>
    <t>02/24/2022 EDY</t>
  </si>
  <si>
    <t xml:space="preserve"> 14 April 2022</t>
  </si>
  <si>
    <t xml:space="preserve"> FEBRUARI 2022</t>
  </si>
  <si>
    <t>DMD/2202/04/NWKG9601</t>
  </si>
  <si>
    <t>GSK220204AOU986</t>
  </si>
  <si>
    <t>GSK220204UVA289</t>
  </si>
  <si>
    <t>GSK220204YJU249</t>
  </si>
  <si>
    <t>GSK220204IDA028</t>
  </si>
  <si>
    <t>GSK220204XPW401</t>
  </si>
  <si>
    <t>NUSANTARA SEJATI</t>
  </si>
  <si>
    <t>DMD/2202/05/IPMC3491</t>
  </si>
  <si>
    <t>GSK220204SXZ679</t>
  </si>
  <si>
    <t>GSK220205HWX538</t>
  </si>
  <si>
    <t>GSK220205LIZ190</t>
  </si>
  <si>
    <t>GSK220204GEL701</t>
  </si>
  <si>
    <t>GSK220205QYC125</t>
  </si>
  <si>
    <t>DMD/2202/07/KHPI2964</t>
  </si>
  <si>
    <t>GSK220204MEJ652</t>
  </si>
  <si>
    <t>GSK220207IPJ294</t>
  </si>
  <si>
    <t>GSK220207ING784</t>
  </si>
  <si>
    <t>GSK220207YQF098</t>
  </si>
  <si>
    <t>GSK220207LRC036</t>
  </si>
  <si>
    <t>GSK220207YWM195</t>
  </si>
  <si>
    <t>GSK220207SLI714</t>
  </si>
  <si>
    <t>GSK220207YKW382</t>
  </si>
  <si>
    <t>DMD/2202/07/EYMO4185</t>
  </si>
  <si>
    <t>GSK220207RMK928</t>
  </si>
  <si>
    <t>DMD/2202/17/EBHP6148</t>
  </si>
  <si>
    <t>GSK220217CJH834</t>
  </si>
  <si>
    <t>KM NUSANTARA SEJATI</t>
  </si>
  <si>
    <t>03/04/2022 PRASETYO</t>
  </si>
  <si>
    <t>DMD/2202/23/XOVZ2317</t>
  </si>
  <si>
    <t>GSK220223YIX251</t>
  </si>
  <si>
    <t>KM DUTA II</t>
  </si>
  <si>
    <t>3/18/2022 EDY</t>
  </si>
  <si>
    <t>PENGIRIMAN BARANG TUJUAN JAKARTA - TARAKAN</t>
  </si>
  <si>
    <t>TARAKAN</t>
  </si>
  <si>
    <t>PPN 1,1%</t>
  </si>
  <si>
    <t xml:space="preserve"> JAKARTA - TARAKAN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</si>
  <si>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Empat Ratus Enam Ribu Delapan Puluh Empat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</si>
</sst>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</cellStyleXfs>
  <cellXfs count="1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0" borderId="0" xfId="4" applyFont="1"/>
  </cellXfs>
  <cellStyles count="5">
    <cellStyle name="Comma" xfId="1" builtinId="3"/>
    <cellStyle name="Comma [0]" xfId="2" builtinId="6"/>
    <cellStyle name="Comma 2" xfId="3"/>
    <cellStyle name="Normal" xfId="0" builtinId="0"/>
    <cellStyle name="Normal 2" xfId="4"/>
  </cellStyles>
  <dxfs count="13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41</xdr:row>
      <xdr:rowOff>1304</xdr:rowOff>
    </xdr:from>
    <xdr:to>
      <xdr:col>16</xdr:col>
      <xdr:colOff>514350</xdr:colOff>
      <xdr:row>47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7" name="Table224578910112348" displayName="Table224578910112348" ref="C2:N17" totalsRowShown="0" headerRowDxfId="118" dataDxfId="116" headerRowBorderDxfId="117">
  <tableColumns count="12">
    <tableColumn id="1" name="NOMOR" dataDxfId="115" dataCellStyle="Normal"/>
    <tableColumn id="3" name="TUJUAN" dataDxfId="114" dataCellStyle="Normal"/>
    <tableColumn id="16" name="Pick Up" dataDxfId="113"/>
    <tableColumn id="14" name="KAPAL" dataDxfId="112"/>
    <tableColumn id="15" name="ETD Kapal" dataDxfId="111"/>
    <tableColumn id="10" name="KETERANGAN" dataDxfId="110" dataCellStyle="Normal"/>
    <tableColumn id="5" name="P" dataDxfId="109" dataCellStyle="Normal"/>
    <tableColumn id="6" name="L" dataDxfId="108" dataCellStyle="Normal"/>
    <tableColumn id="7" name="T" dataDxfId="107" dataCellStyle="Normal"/>
    <tableColumn id="4" name="ACT KG" dataDxfId="106" dataCellStyle="Normal"/>
    <tableColumn id="8" name="KG VOLUME" dataDxfId="105" dataCellStyle="Normal"/>
    <tableColumn id="19" name="PEMBULATAN" dataDxfId="10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17" totalsRowShown="0" headerRowDxfId="100" dataDxfId="98" headerRowBorderDxfId="99">
  <tableColumns count="12">
    <tableColumn id="1" name="NOMOR" dataDxfId="97" dataCellStyle="Normal"/>
    <tableColumn id="3" name="TUJUAN" dataDxfId="96" dataCellStyle="Normal"/>
    <tableColumn id="16" name="Pick Up" dataDxfId="95"/>
    <tableColumn id="14" name="KAPAL" dataDxfId="94"/>
    <tableColumn id="15" name="ETD Kapal" dataDxfId="93"/>
    <tableColumn id="10" name="KETERANGAN" dataDxfId="92" dataCellStyle="Normal"/>
    <tableColumn id="5" name="P" dataDxfId="91" dataCellStyle="Normal"/>
    <tableColumn id="6" name="L" dataDxfId="90" dataCellStyle="Normal"/>
    <tableColumn id="7" name="T" dataDxfId="89" dataCellStyle="Normal"/>
    <tableColumn id="4" name="ACT KG" dataDxfId="88" dataCellStyle="Normal"/>
    <tableColumn id="8" name="KG VOLUME" dataDxfId="87" dataCellStyle="Normal"/>
    <tableColumn id="19" name="PEMBULATAN" dataDxfId="8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1" name="Table224578910112342" displayName="Table224578910112342" ref="C2:N7" totalsRowShown="0" headerRowDxfId="82" dataDxfId="80" headerRowBorderDxfId="81">
  <tableColumns count="12">
    <tableColumn id="1" name="NOMOR" dataDxfId="79" dataCellStyle="Normal"/>
    <tableColumn id="3" name="TUJUAN" dataDxfId="78" dataCellStyle="Normal"/>
    <tableColumn id="16" name="Pick Up" dataDxfId="77"/>
    <tableColumn id="14" name="KAPAL" dataDxfId="76"/>
    <tableColumn id="15" name="ETD Kapal" dataDxfId="75"/>
    <tableColumn id="10" name="KETERANGAN" dataDxfId="74" dataCellStyle="Normal"/>
    <tableColumn id="5" name="P" dataDxfId="73" dataCellStyle="Normal"/>
    <tableColumn id="6" name="L" dataDxfId="72" dataCellStyle="Normal"/>
    <tableColumn id="7" name="T" dataDxfId="71" dataCellStyle="Normal"/>
    <tableColumn id="4" name="ACT KG" dataDxfId="70" dataCellStyle="Normal"/>
    <tableColumn id="8" name="KG VOLUME" dataDxfId="69" dataCellStyle="Normal"/>
    <tableColumn id="19" name="PEMBULATAN" dataDxfId="6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2" name="Table2245789101123423" displayName="Table2245789101123423" ref="C2:N7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4" name="Table22457891011234235" displayName="Table22457891011234235" ref="C2:N11" totalsRowShown="0" headerRowDxfId="46" dataDxfId="44" headerRowBorderDxfId="45">
  <tableColumns count="12">
    <tableColumn id="1" name="NOMOR" dataDxfId="43" dataCellStyle="Normal"/>
    <tableColumn id="3" name="TUJUAN" dataDxfId="42" dataCellStyle="Normal"/>
    <tableColumn id="16" name="Pick Up" dataDxfId="41"/>
    <tableColumn id="14" name="KAPAL" dataDxfId="40"/>
    <tableColumn id="15" name="ETD Kapal" dataDxfId="39"/>
    <tableColumn id="10" name="KETERANGAN" dataDxfId="38" dataCellStyle="Normal"/>
    <tableColumn id="5" name="P" dataDxfId="37" dataCellStyle="Normal"/>
    <tableColumn id="6" name="L" dataDxfId="36" dataCellStyle="Normal"/>
    <tableColumn id="7" name="T" dataDxfId="35" dataCellStyle="Normal"/>
    <tableColumn id="4" name="ACT KG" dataDxfId="34" dataCellStyle="Normal"/>
    <tableColumn id="8" name="KG VOLUME" dataDxfId="33" dataCellStyle="Normal"/>
    <tableColumn id="19" name="PEMBULATAN" dataDxfId="3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224578910112342356" displayName="Table224578910112342356" ref="C2:N3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6" name="Table2245789101123423567" displayName="Table2245789101123423567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M48"/>
  <sheetViews>
    <sheetView tabSelected="1" topLeftCell="A22" workbookViewId="0">
      <selection activeCell="G34" sqref="G34"/>
    </sheetView>
  </sheetViews>
  <sheetFormatPr defaultRowHeight="15.75" x14ac:dyDescent="0.25"/>
  <cols>
    <col min="1" max="1" width="6.42578125" style="16" customWidth="1"/>
    <col min="2" max="2" width="11.5703125" style="16" customWidth="1"/>
    <col min="3" max="3" width="10" style="16" customWidth="1"/>
    <col min="4" max="4" width="28.28515625" style="16" customWidth="1"/>
    <col min="5" max="5" width="13.85546875" style="16" customWidth="1"/>
    <col min="6" max="6" width="6.85546875" style="16" bestFit="1" customWidth="1"/>
    <col min="7" max="7" width="6.42578125" style="16" customWidth="1"/>
    <col min="8" max="8" width="14.140625" style="17" bestFit="1" customWidth="1"/>
    <col min="9" max="9" width="1.5703125" style="17" customWidth="1"/>
    <col min="10" max="10" width="19.5703125" style="16" customWidth="1"/>
    <col min="11" max="11" width="9.140625" style="16"/>
    <col min="12" max="12" width="15.7109375" style="16" bestFit="1" customWidth="1"/>
    <col min="13" max="16384" width="9.140625" style="16"/>
  </cols>
  <sheetData>
    <row r="2" spans="1:10" x14ac:dyDescent="0.25">
      <c r="A2" s="15" t="s">
        <v>8</v>
      </c>
    </row>
    <row r="3" spans="1:10" x14ac:dyDescent="0.25">
      <c r="A3" s="18" t="s">
        <v>9</v>
      </c>
    </row>
    <row r="4" spans="1:10" x14ac:dyDescent="0.25">
      <c r="A4" s="18" t="s">
        <v>10</v>
      </c>
    </row>
    <row r="5" spans="1:10" x14ac:dyDescent="0.25">
      <c r="A5" s="18" t="s">
        <v>11</v>
      </c>
    </row>
    <row r="6" spans="1:10" x14ac:dyDescent="0.25">
      <c r="A6" s="18" t="s">
        <v>12</v>
      </c>
    </row>
    <row r="7" spans="1:10" x14ac:dyDescent="0.25">
      <c r="A7" s="18" t="s">
        <v>13</v>
      </c>
    </row>
    <row r="9" spans="1:10" ht="16.5" thickBot="1" x14ac:dyDescent="0.3">
      <c r="A9" s="19"/>
      <c r="B9" s="19"/>
      <c r="C9" s="19"/>
      <c r="D9" s="19"/>
      <c r="E9" s="19"/>
      <c r="F9" s="19"/>
      <c r="G9" s="19"/>
      <c r="H9" s="20"/>
      <c r="I9" s="20"/>
      <c r="J9" s="19"/>
    </row>
    <row r="10" spans="1:10" ht="23.25" customHeight="1" thickBot="1" x14ac:dyDescent="0.3">
      <c r="A10" s="105" t="s">
        <v>14</v>
      </c>
      <c r="B10" s="106"/>
      <c r="C10" s="106"/>
      <c r="D10" s="106"/>
      <c r="E10" s="106"/>
      <c r="F10" s="106"/>
      <c r="G10" s="106"/>
      <c r="H10" s="106"/>
      <c r="I10" s="106"/>
      <c r="J10" s="107"/>
    </row>
    <row r="12" spans="1:10" x14ac:dyDescent="0.25">
      <c r="A12" s="16" t="s">
        <v>15</v>
      </c>
      <c r="B12" s="16" t="s">
        <v>16</v>
      </c>
      <c r="G12" s="102" t="s">
        <v>48</v>
      </c>
      <c r="H12" s="102"/>
      <c r="I12" s="21" t="s">
        <v>17</v>
      </c>
      <c r="J12" s="22"/>
    </row>
    <row r="13" spans="1:10" x14ac:dyDescent="0.25">
      <c r="G13" s="102" t="s">
        <v>18</v>
      </c>
      <c r="H13" s="102"/>
      <c r="I13" s="21" t="s">
        <v>17</v>
      </c>
      <c r="J13" s="23" t="s">
        <v>74</v>
      </c>
    </row>
    <row r="14" spans="1:10" x14ac:dyDescent="0.25">
      <c r="G14" s="102" t="s">
        <v>49</v>
      </c>
      <c r="H14" s="102"/>
      <c r="I14" s="21" t="s">
        <v>17</v>
      </c>
      <c r="J14" s="16" t="s">
        <v>111</v>
      </c>
    </row>
    <row r="15" spans="1:10" x14ac:dyDescent="0.25">
      <c r="A15" s="16" t="s">
        <v>19</v>
      </c>
      <c r="B15" s="22" t="s">
        <v>20</v>
      </c>
      <c r="C15" s="22"/>
      <c r="I15" s="21"/>
      <c r="J15" s="16" t="s">
        <v>75</v>
      </c>
    </row>
    <row r="16" spans="1:10" ht="16.5" thickBot="1" x14ac:dyDescent="0.3"/>
    <row r="17" spans="1:13" ht="26.25" customHeight="1" x14ac:dyDescent="0.25">
      <c r="A17" s="24" t="s">
        <v>21</v>
      </c>
      <c r="B17" s="25" t="s">
        <v>22</v>
      </c>
      <c r="C17" s="25" t="s">
        <v>23</v>
      </c>
      <c r="D17" s="25" t="s">
        <v>24</v>
      </c>
      <c r="E17" s="25" t="s">
        <v>25</v>
      </c>
      <c r="F17" s="26" t="s">
        <v>26</v>
      </c>
      <c r="G17" s="26" t="s">
        <v>27</v>
      </c>
      <c r="H17" s="108" t="s">
        <v>28</v>
      </c>
      <c r="I17" s="109"/>
      <c r="J17" s="27" t="s">
        <v>29</v>
      </c>
    </row>
    <row r="18" spans="1:13" ht="48" customHeight="1" x14ac:dyDescent="0.25">
      <c r="A18" s="28">
        <v>1</v>
      </c>
      <c r="B18" s="94">
        <f>'403376'!E3</f>
        <v>44593</v>
      </c>
      <c r="C18" s="77">
        <f>'403376'!A3</f>
        <v>403376</v>
      </c>
      <c r="D18" s="29" t="s">
        <v>108</v>
      </c>
      <c r="E18" s="29" t="s">
        <v>109</v>
      </c>
      <c r="F18" s="77">
        <f>'403376'!Q3</f>
        <v>15</v>
      </c>
      <c r="G18" s="99">
        <f>'403376'!N18</f>
        <v>255.20000000000005</v>
      </c>
      <c r="H18" s="110">
        <v>13000</v>
      </c>
      <c r="I18" s="111"/>
      <c r="J18" s="30">
        <f>G18*H18</f>
        <v>3317600.0000000005</v>
      </c>
      <c r="L18"/>
    </row>
    <row r="19" spans="1:13" ht="48" customHeight="1" x14ac:dyDescent="0.25">
      <c r="A19" s="28">
        <f>A18+1</f>
        <v>2</v>
      </c>
      <c r="B19" s="94">
        <f>'403385'!E3</f>
        <v>44596</v>
      </c>
      <c r="C19" s="77">
        <f>'403385'!A3</f>
        <v>403385</v>
      </c>
      <c r="D19" s="29" t="s">
        <v>108</v>
      </c>
      <c r="E19" s="29" t="s">
        <v>109</v>
      </c>
      <c r="F19" s="77">
        <f>'403385'!Q3</f>
        <v>5</v>
      </c>
      <c r="G19" s="100">
        <v>100</v>
      </c>
      <c r="H19" s="110">
        <v>13000</v>
      </c>
      <c r="I19" s="111"/>
      <c r="J19" s="30">
        <f t="shared" ref="J19:J20" si="0">G19*H19</f>
        <v>1300000</v>
      </c>
      <c r="L19"/>
    </row>
    <row r="20" spans="1:13" ht="48" customHeight="1" x14ac:dyDescent="0.25">
      <c r="A20" s="28">
        <f t="shared" ref="A20:A23" si="1">A19+1</f>
        <v>3</v>
      </c>
      <c r="B20" s="94">
        <f>'403304'!E3</f>
        <v>44597</v>
      </c>
      <c r="C20" s="77">
        <f>'403304'!A3</f>
        <v>403304</v>
      </c>
      <c r="D20" s="29" t="s">
        <v>108</v>
      </c>
      <c r="E20" s="29" t="s">
        <v>109</v>
      </c>
      <c r="F20" s="77">
        <f>'403304'!Q3</f>
        <v>5</v>
      </c>
      <c r="G20" s="100">
        <v>100</v>
      </c>
      <c r="H20" s="110">
        <v>13000</v>
      </c>
      <c r="I20" s="111"/>
      <c r="J20" s="30">
        <f t="shared" si="0"/>
        <v>1300000</v>
      </c>
      <c r="L20"/>
    </row>
    <row r="21" spans="1:13" ht="48" customHeight="1" x14ac:dyDescent="0.25">
      <c r="A21" s="28">
        <f t="shared" si="1"/>
        <v>4</v>
      </c>
      <c r="B21" s="94">
        <f>'403393'!E3</f>
        <v>44599</v>
      </c>
      <c r="C21" s="77">
        <f>'403393'!A3</f>
        <v>403393</v>
      </c>
      <c r="D21" s="29" t="s">
        <v>108</v>
      </c>
      <c r="E21" s="29" t="s">
        <v>109</v>
      </c>
      <c r="F21" s="77">
        <f>'403393'!Q3</f>
        <v>9</v>
      </c>
      <c r="G21" s="100">
        <f>'403393'!N12</f>
        <v>156.04</v>
      </c>
      <c r="H21" s="110">
        <v>13000</v>
      </c>
      <c r="I21" s="111"/>
      <c r="J21" s="30">
        <f>G21*H21</f>
        <v>2028520</v>
      </c>
      <c r="L21"/>
    </row>
    <row r="22" spans="1:13" ht="48" customHeight="1" x14ac:dyDescent="0.25">
      <c r="A22" s="28">
        <f t="shared" si="1"/>
        <v>5</v>
      </c>
      <c r="B22" s="94">
        <f>'403152'!E3</f>
        <v>44609</v>
      </c>
      <c r="C22" s="77">
        <f>'403152'!A3</f>
        <v>403152</v>
      </c>
      <c r="D22" s="29" t="s">
        <v>108</v>
      </c>
      <c r="E22" s="29" t="s">
        <v>109</v>
      </c>
      <c r="F22" s="77">
        <f>'403152'!Q3</f>
        <v>1</v>
      </c>
      <c r="G22" s="100">
        <v>100</v>
      </c>
      <c r="H22" s="110">
        <v>13000</v>
      </c>
      <c r="I22" s="111"/>
      <c r="J22" s="30">
        <f>G22*H22</f>
        <v>1300000</v>
      </c>
      <c r="L22"/>
    </row>
    <row r="23" spans="1:13" ht="48" customHeight="1" x14ac:dyDescent="0.25">
      <c r="A23" s="28">
        <f t="shared" si="1"/>
        <v>6</v>
      </c>
      <c r="B23" s="94">
        <f>'404679'!E3</f>
        <v>44615</v>
      </c>
      <c r="C23" s="77">
        <f>'404679'!A3</f>
        <v>404679</v>
      </c>
      <c r="D23" s="29" t="s">
        <v>108</v>
      </c>
      <c r="E23" s="29" t="s">
        <v>109</v>
      </c>
      <c r="F23" s="77">
        <f>'404679'!Q3</f>
        <v>1</v>
      </c>
      <c r="G23" s="100">
        <v>100</v>
      </c>
      <c r="H23" s="110">
        <v>13000</v>
      </c>
      <c r="I23" s="111"/>
      <c r="J23" s="30">
        <f>G23*H23</f>
        <v>1300000</v>
      </c>
      <c r="L23"/>
    </row>
    <row r="24" spans="1:13" ht="32.25" customHeight="1" thickBot="1" x14ac:dyDescent="0.3">
      <c r="A24" s="112" t="s">
        <v>30</v>
      </c>
      <c r="B24" s="113"/>
      <c r="C24" s="113"/>
      <c r="D24" s="113"/>
      <c r="E24" s="113"/>
      <c r="F24" s="113"/>
      <c r="G24" s="113"/>
      <c r="H24" s="113"/>
      <c r="I24" s="114"/>
      <c r="J24" s="31">
        <f>SUM(J18:J23)</f>
        <v>10546120</v>
      </c>
      <c r="L24" s="75">
        <f>SUM(F18:F23)</f>
        <v>36</v>
      </c>
      <c r="M24" s="75">
        <f>SUM(G18:G23)</f>
        <v>811.24</v>
      </c>
    </row>
    <row r="25" spans="1:13" x14ac:dyDescent="0.25">
      <c r="A25" s="115"/>
      <c r="B25" s="115"/>
      <c r="C25" s="32"/>
      <c r="D25" s="32"/>
      <c r="E25" s="32"/>
      <c r="F25" s="32"/>
      <c r="G25" s="32"/>
      <c r="H25" s="33"/>
      <c r="I25" s="33"/>
      <c r="J25" s="34"/>
    </row>
    <row r="26" spans="1:13" x14ac:dyDescent="0.25">
      <c r="A26" s="78"/>
      <c r="B26" s="78"/>
      <c r="C26" s="78"/>
      <c r="D26" s="78"/>
      <c r="E26" s="78"/>
      <c r="F26" s="78"/>
      <c r="G26" s="35" t="s">
        <v>50</v>
      </c>
      <c r="H26" s="35"/>
      <c r="I26" s="33"/>
      <c r="J26" s="34">
        <f>J24*10%</f>
        <v>1054612</v>
      </c>
      <c r="L26" s="36"/>
    </row>
    <row r="27" spans="1:13" x14ac:dyDescent="0.25">
      <c r="A27" s="78"/>
      <c r="B27" s="78"/>
      <c r="C27" s="78"/>
      <c r="D27" s="78"/>
      <c r="E27" s="78"/>
      <c r="F27" s="78"/>
      <c r="G27" s="85" t="s">
        <v>51</v>
      </c>
      <c r="H27" s="85"/>
      <c r="I27" s="86"/>
      <c r="J27" s="88">
        <f>J24-J26</f>
        <v>9491508</v>
      </c>
      <c r="L27" s="36"/>
    </row>
    <row r="28" spans="1:13" x14ac:dyDescent="0.25">
      <c r="A28" s="78"/>
      <c r="B28" s="78"/>
      <c r="C28" s="78"/>
      <c r="D28" s="78"/>
      <c r="E28" s="78"/>
      <c r="F28" s="78"/>
      <c r="G28" s="35" t="s">
        <v>110</v>
      </c>
      <c r="H28" s="35"/>
      <c r="I28" s="36" t="e">
        <f>#REF!*1%</f>
        <v>#REF!</v>
      </c>
      <c r="J28" s="34">
        <f>J27*1.1%</f>
        <v>104406.588</v>
      </c>
    </row>
    <row r="29" spans="1:13" ht="16.5" thickBot="1" x14ac:dyDescent="0.3">
      <c r="A29" s="78"/>
      <c r="B29" s="78"/>
      <c r="C29" s="78"/>
      <c r="D29" s="78"/>
      <c r="E29" s="78"/>
      <c r="F29" s="78"/>
      <c r="G29" s="87" t="s">
        <v>53</v>
      </c>
      <c r="H29" s="87"/>
      <c r="I29" s="37">
        <f>I25*10%</f>
        <v>0</v>
      </c>
      <c r="J29" s="37">
        <f>J27*2%</f>
        <v>189830.16</v>
      </c>
    </row>
    <row r="30" spans="1:13" x14ac:dyDescent="0.25">
      <c r="E30" s="15"/>
      <c r="F30" s="15"/>
      <c r="G30" s="38" t="s">
        <v>54</v>
      </c>
      <c r="H30" s="38"/>
      <c r="I30" s="39" t="e">
        <f>I24+I28</f>
        <v>#REF!</v>
      </c>
      <c r="J30" s="39">
        <f>J27+J28-J29</f>
        <v>9406084.4279999994</v>
      </c>
    </row>
    <row r="31" spans="1:13" x14ac:dyDescent="0.25">
      <c r="E31" s="15"/>
      <c r="F31" s="15"/>
      <c r="G31" s="38"/>
      <c r="H31" s="38"/>
      <c r="I31" s="39"/>
      <c r="J31" s="39"/>
    </row>
    <row r="32" spans="1:13" x14ac:dyDescent="0.25">
      <c r="A32" s="124" t="s">
        <v>112</v>
      </c>
      <c r="D32" s="15"/>
      <c r="E32" s="15"/>
      <c r="F32" s="15"/>
      <c r="G32" s="15"/>
      <c r="H32" s="38"/>
      <c r="I32" s="38"/>
      <c r="J32" s="39"/>
    </row>
    <row r="33" spans="1:10" x14ac:dyDescent="0.25">
      <c r="A33" s="40"/>
      <c r="D33" s="15"/>
      <c r="E33" s="15"/>
      <c r="F33" s="15"/>
      <c r="G33" s="15"/>
      <c r="H33" s="38"/>
      <c r="I33" s="38"/>
      <c r="J33" s="39"/>
    </row>
    <row r="34" spans="1:10" x14ac:dyDescent="0.25">
      <c r="D34" s="15"/>
      <c r="E34" s="15"/>
      <c r="F34" s="15"/>
      <c r="G34" s="15"/>
      <c r="H34" s="38"/>
      <c r="I34" s="38"/>
      <c r="J34" s="39"/>
    </row>
    <row r="35" spans="1:10" x14ac:dyDescent="0.25">
      <c r="A35" s="41" t="s">
        <v>32</v>
      </c>
    </row>
    <row r="36" spans="1:10" x14ac:dyDescent="0.25">
      <c r="A36" s="42" t="s">
        <v>33</v>
      </c>
      <c r="B36" s="43"/>
      <c r="C36" s="43"/>
      <c r="D36" s="44"/>
      <c r="E36" s="44"/>
      <c r="F36" s="44"/>
      <c r="G36" s="44"/>
    </row>
    <row r="37" spans="1:10" x14ac:dyDescent="0.25">
      <c r="A37" s="42" t="s">
        <v>34</v>
      </c>
      <c r="B37" s="43"/>
      <c r="C37" s="43"/>
      <c r="D37" s="44"/>
      <c r="E37" s="44"/>
      <c r="F37" s="44"/>
      <c r="G37" s="44"/>
    </row>
    <row r="38" spans="1:10" x14ac:dyDescent="0.25">
      <c r="A38" s="45" t="s">
        <v>35</v>
      </c>
      <c r="B38" s="46"/>
      <c r="C38" s="46"/>
      <c r="D38" s="44"/>
      <c r="E38" s="44"/>
      <c r="F38" s="44"/>
      <c r="G38" s="44"/>
    </row>
    <row r="39" spans="1:10" x14ac:dyDescent="0.25">
      <c r="A39" s="47" t="s">
        <v>8</v>
      </c>
      <c r="B39" s="48"/>
      <c r="C39" s="48"/>
      <c r="D39" s="44"/>
      <c r="E39" s="44"/>
      <c r="F39" s="44"/>
      <c r="G39" s="44"/>
    </row>
    <row r="40" spans="1:10" x14ac:dyDescent="0.25">
      <c r="A40" s="49"/>
      <c r="B40" s="49"/>
      <c r="C40" s="49"/>
    </row>
    <row r="41" spans="1:10" x14ac:dyDescent="0.25">
      <c r="H41" s="50" t="s">
        <v>36</v>
      </c>
      <c r="I41" s="103" t="str">
        <f>+J13</f>
        <v xml:space="preserve"> 14 April 2022</v>
      </c>
      <c r="J41" s="104"/>
    </row>
    <row r="45" spans="1:10" ht="18" customHeight="1" x14ac:dyDescent="0.25"/>
    <row r="46" spans="1:10" ht="17.25" customHeight="1" x14ac:dyDescent="0.25"/>
    <row r="48" spans="1:10" x14ac:dyDescent="0.25">
      <c r="H48" s="101" t="s">
        <v>37</v>
      </c>
      <c r="I48" s="101"/>
      <c r="J48" s="101"/>
    </row>
  </sheetData>
  <mergeCells count="15">
    <mergeCell ref="A10:J10"/>
    <mergeCell ref="H17:I17"/>
    <mergeCell ref="H18:I18"/>
    <mergeCell ref="A24:I24"/>
    <mergeCell ref="A25:B25"/>
    <mergeCell ref="H19:I19"/>
    <mergeCell ref="H20:I20"/>
    <mergeCell ref="H22:I22"/>
    <mergeCell ref="H21:I21"/>
    <mergeCell ref="H23:I23"/>
    <mergeCell ref="H48:J48"/>
    <mergeCell ref="G14:H14"/>
    <mergeCell ref="G13:H13"/>
    <mergeCell ref="G12:H12"/>
    <mergeCell ref="I41:J41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9"/>
  <sheetViews>
    <sheetView zoomScale="110" zoomScaleNormal="110" workbookViewId="0">
      <pane xSplit="3" ySplit="2" topLeftCell="D37" activePane="bottomRight" state="frozen"/>
      <selection pane="topRight" activeCell="B1" sqref="B1"/>
      <selection pane="bottomLeft" activeCell="A3" sqref="A3"/>
      <selection pane="bottomRight" activeCell="G44" sqref="G44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5.7109375" style="2" customWidth="1"/>
    <col min="4" max="4" width="10" style="3" customWidth="1"/>
    <col min="5" max="5" width="9.140625" style="10" customWidth="1"/>
    <col min="6" max="6" width="13.85546875" style="3" customWidth="1"/>
    <col min="7" max="7" width="9.5703125" style="3" customWidth="1"/>
    <col min="8" max="8" width="22.42578125" style="6" customWidth="1"/>
    <col min="9" max="9" width="3.7109375" style="3" customWidth="1"/>
    <col min="10" max="11" width="3.5703125" style="3" customWidth="1"/>
    <col min="12" max="12" width="3.85546875" style="3" customWidth="1"/>
    <col min="13" max="13" width="7.85546875" style="3" customWidth="1"/>
    <col min="14" max="14" width="12.28515625" style="13" customWidth="1"/>
    <col min="15" max="15" width="8.140625" style="13" customWidth="1"/>
    <col min="16" max="16" width="10.285156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89" t="s">
        <v>43</v>
      </c>
      <c r="B2" s="55" t="s">
        <v>7</v>
      </c>
      <c r="C2" s="55" t="s">
        <v>0</v>
      </c>
      <c r="D2" s="55" t="s">
        <v>1</v>
      </c>
      <c r="E2" s="91" t="s">
        <v>4</v>
      </c>
      <c r="F2" s="55" t="s">
        <v>3</v>
      </c>
      <c r="G2" s="55" t="s">
        <v>5</v>
      </c>
      <c r="H2" s="91" t="s">
        <v>2</v>
      </c>
      <c r="I2" s="55" t="s">
        <v>38</v>
      </c>
      <c r="J2" s="55" t="s">
        <v>39</v>
      </c>
      <c r="K2" s="55" t="s">
        <v>40</v>
      </c>
      <c r="L2" s="55" t="s">
        <v>44</v>
      </c>
      <c r="M2" s="55" t="s">
        <v>45</v>
      </c>
      <c r="N2" s="55" t="s">
        <v>6</v>
      </c>
      <c r="O2" s="55" t="s">
        <v>46</v>
      </c>
      <c r="P2" s="55" t="s">
        <v>47</v>
      </c>
      <c r="Q2" s="55" t="s">
        <v>26</v>
      </c>
    </row>
    <row r="3" spans="1:17" ht="26.25" customHeight="1" x14ac:dyDescent="0.2">
      <c r="A3" s="76">
        <v>403376</v>
      </c>
      <c r="B3" s="67" t="s">
        <v>55</v>
      </c>
      <c r="C3" s="7" t="s">
        <v>56</v>
      </c>
      <c r="D3" s="69" t="s">
        <v>71</v>
      </c>
      <c r="E3" s="11">
        <v>44593</v>
      </c>
      <c r="F3" s="69" t="s">
        <v>72</v>
      </c>
      <c r="G3" s="11">
        <v>44608</v>
      </c>
      <c r="H3" s="8" t="s">
        <v>73</v>
      </c>
      <c r="I3" s="1">
        <v>52</v>
      </c>
      <c r="J3" s="1">
        <v>45</v>
      </c>
      <c r="K3" s="1">
        <v>13</v>
      </c>
      <c r="L3" s="1">
        <v>11</v>
      </c>
      <c r="M3" s="73">
        <v>7.6050000000000004</v>
      </c>
      <c r="N3" s="90">
        <v>11</v>
      </c>
      <c r="O3" s="58">
        <v>13000</v>
      </c>
      <c r="P3" s="59">
        <f t="shared" ref="P3:P37" si="0">N3*O3</f>
        <v>143000</v>
      </c>
      <c r="Q3" s="121">
        <v>15</v>
      </c>
    </row>
    <row r="4" spans="1:17" ht="26.25" customHeight="1" x14ac:dyDescent="0.2">
      <c r="A4" s="12"/>
      <c r="B4" s="68"/>
      <c r="C4" s="7" t="s">
        <v>57</v>
      </c>
      <c r="D4" s="69" t="s">
        <v>71</v>
      </c>
      <c r="E4" s="11">
        <v>44593</v>
      </c>
      <c r="F4" s="69" t="s">
        <v>72</v>
      </c>
      <c r="G4" s="11">
        <v>44608</v>
      </c>
      <c r="H4" s="8" t="s">
        <v>73</v>
      </c>
      <c r="I4" s="1">
        <v>52</v>
      </c>
      <c r="J4" s="1">
        <v>45</v>
      </c>
      <c r="K4" s="1">
        <v>13</v>
      </c>
      <c r="L4" s="1">
        <v>11</v>
      </c>
      <c r="M4" s="73">
        <v>7.6050000000000004</v>
      </c>
      <c r="N4" s="90">
        <v>11</v>
      </c>
      <c r="O4" s="58">
        <v>13000</v>
      </c>
      <c r="P4" s="59">
        <f t="shared" si="0"/>
        <v>143000</v>
      </c>
      <c r="Q4" s="122"/>
    </row>
    <row r="5" spans="1:17" ht="26.25" customHeight="1" x14ac:dyDescent="0.2">
      <c r="A5" s="12"/>
      <c r="B5" s="12"/>
      <c r="C5" s="7" t="s">
        <v>58</v>
      </c>
      <c r="D5" s="69" t="s">
        <v>71</v>
      </c>
      <c r="E5" s="11">
        <v>44593</v>
      </c>
      <c r="F5" s="69" t="s">
        <v>72</v>
      </c>
      <c r="G5" s="11">
        <v>44608</v>
      </c>
      <c r="H5" s="8" t="s">
        <v>73</v>
      </c>
      <c r="I5" s="1">
        <v>52</v>
      </c>
      <c r="J5" s="1">
        <v>45</v>
      </c>
      <c r="K5" s="1">
        <v>13</v>
      </c>
      <c r="L5" s="1">
        <v>11</v>
      </c>
      <c r="M5" s="73">
        <v>7.6050000000000004</v>
      </c>
      <c r="N5" s="90">
        <v>11</v>
      </c>
      <c r="O5" s="58">
        <v>13000</v>
      </c>
      <c r="P5" s="59">
        <f t="shared" si="0"/>
        <v>143000</v>
      </c>
      <c r="Q5" s="122"/>
    </row>
    <row r="6" spans="1:17" ht="26.25" customHeight="1" x14ac:dyDescent="0.2">
      <c r="A6" s="12"/>
      <c r="B6" s="12"/>
      <c r="C6" s="66" t="s">
        <v>59</v>
      </c>
      <c r="D6" s="71" t="s">
        <v>71</v>
      </c>
      <c r="E6" s="11">
        <v>44593</v>
      </c>
      <c r="F6" s="69" t="s">
        <v>72</v>
      </c>
      <c r="G6" s="11">
        <v>44608</v>
      </c>
      <c r="H6" s="70" t="s">
        <v>73</v>
      </c>
      <c r="I6" s="14">
        <v>52</v>
      </c>
      <c r="J6" s="14">
        <v>45</v>
      </c>
      <c r="K6" s="14">
        <v>13</v>
      </c>
      <c r="L6" s="14">
        <v>11</v>
      </c>
      <c r="M6" s="74">
        <v>7.6050000000000004</v>
      </c>
      <c r="N6" s="90">
        <v>11</v>
      </c>
      <c r="O6" s="58">
        <v>13000</v>
      </c>
      <c r="P6" s="59">
        <f t="shared" si="0"/>
        <v>143000</v>
      </c>
      <c r="Q6" s="122"/>
    </row>
    <row r="7" spans="1:17" ht="26.25" customHeight="1" x14ac:dyDescent="0.2">
      <c r="A7" s="12"/>
      <c r="B7" s="12"/>
      <c r="C7" s="66" t="s">
        <v>60</v>
      </c>
      <c r="D7" s="71" t="s">
        <v>71</v>
      </c>
      <c r="E7" s="11">
        <v>44593</v>
      </c>
      <c r="F7" s="69" t="s">
        <v>72</v>
      </c>
      <c r="G7" s="11">
        <v>44608</v>
      </c>
      <c r="H7" s="70" t="s">
        <v>73</v>
      </c>
      <c r="I7" s="14">
        <v>52</v>
      </c>
      <c r="J7" s="14">
        <v>45</v>
      </c>
      <c r="K7" s="14">
        <v>13</v>
      </c>
      <c r="L7" s="14">
        <v>11</v>
      </c>
      <c r="M7" s="74">
        <v>7.6050000000000004</v>
      </c>
      <c r="N7" s="90">
        <v>11</v>
      </c>
      <c r="O7" s="58">
        <v>13000</v>
      </c>
      <c r="P7" s="59">
        <f t="shared" si="0"/>
        <v>143000</v>
      </c>
      <c r="Q7" s="122"/>
    </row>
    <row r="8" spans="1:17" ht="26.25" customHeight="1" x14ac:dyDescent="0.2">
      <c r="A8" s="12"/>
      <c r="B8" s="12"/>
      <c r="C8" s="66" t="s">
        <v>61</v>
      </c>
      <c r="D8" s="71" t="s">
        <v>71</v>
      </c>
      <c r="E8" s="11">
        <v>44593</v>
      </c>
      <c r="F8" s="69" t="s">
        <v>72</v>
      </c>
      <c r="G8" s="11">
        <v>44608</v>
      </c>
      <c r="H8" s="70" t="s">
        <v>73</v>
      </c>
      <c r="I8" s="14">
        <v>65</v>
      </c>
      <c r="J8" s="14">
        <v>56</v>
      </c>
      <c r="K8" s="14">
        <v>22</v>
      </c>
      <c r="L8" s="14">
        <v>9</v>
      </c>
      <c r="M8" s="74">
        <v>20.02</v>
      </c>
      <c r="N8" s="90">
        <v>20.02</v>
      </c>
      <c r="O8" s="58">
        <v>13000</v>
      </c>
      <c r="P8" s="59">
        <f t="shared" si="0"/>
        <v>260260</v>
      </c>
      <c r="Q8" s="122"/>
    </row>
    <row r="9" spans="1:17" ht="26.25" customHeight="1" x14ac:dyDescent="0.2">
      <c r="A9" s="12"/>
      <c r="B9" s="12"/>
      <c r="C9" s="66" t="s">
        <v>62</v>
      </c>
      <c r="D9" s="71" t="s">
        <v>71</v>
      </c>
      <c r="E9" s="11">
        <v>44593</v>
      </c>
      <c r="F9" s="69" t="s">
        <v>72</v>
      </c>
      <c r="G9" s="11">
        <v>44608</v>
      </c>
      <c r="H9" s="70" t="s">
        <v>73</v>
      </c>
      <c r="I9" s="14">
        <v>65</v>
      </c>
      <c r="J9" s="14">
        <v>56</v>
      </c>
      <c r="K9" s="14">
        <v>22</v>
      </c>
      <c r="L9" s="14">
        <v>9</v>
      </c>
      <c r="M9" s="74">
        <v>20.02</v>
      </c>
      <c r="N9" s="90">
        <v>20.02</v>
      </c>
      <c r="O9" s="58">
        <v>13000</v>
      </c>
      <c r="P9" s="59">
        <f t="shared" si="0"/>
        <v>260260</v>
      </c>
      <c r="Q9" s="122"/>
    </row>
    <row r="10" spans="1:17" ht="26.25" customHeight="1" x14ac:dyDescent="0.2">
      <c r="A10" s="12"/>
      <c r="B10" s="12"/>
      <c r="C10" s="66" t="s">
        <v>63</v>
      </c>
      <c r="D10" s="71" t="s">
        <v>71</v>
      </c>
      <c r="E10" s="11">
        <v>44593</v>
      </c>
      <c r="F10" s="69" t="s">
        <v>72</v>
      </c>
      <c r="G10" s="11">
        <v>44608</v>
      </c>
      <c r="H10" s="70" t="s">
        <v>73</v>
      </c>
      <c r="I10" s="14">
        <v>65</v>
      </c>
      <c r="J10" s="14">
        <v>56</v>
      </c>
      <c r="K10" s="14">
        <v>22</v>
      </c>
      <c r="L10" s="14">
        <v>9</v>
      </c>
      <c r="M10" s="74">
        <v>20.02</v>
      </c>
      <c r="N10" s="90">
        <v>20.02</v>
      </c>
      <c r="O10" s="58">
        <v>13000</v>
      </c>
      <c r="P10" s="59">
        <f t="shared" si="0"/>
        <v>260260</v>
      </c>
      <c r="Q10" s="122"/>
    </row>
    <row r="11" spans="1:17" ht="26.25" customHeight="1" x14ac:dyDescent="0.2">
      <c r="A11" s="12"/>
      <c r="B11" s="12"/>
      <c r="C11" s="66" t="s">
        <v>64</v>
      </c>
      <c r="D11" s="71" t="s">
        <v>71</v>
      </c>
      <c r="E11" s="11">
        <v>44593</v>
      </c>
      <c r="F11" s="69" t="s">
        <v>72</v>
      </c>
      <c r="G11" s="11">
        <v>44608</v>
      </c>
      <c r="H11" s="70" t="s">
        <v>73</v>
      </c>
      <c r="I11" s="14">
        <v>65</v>
      </c>
      <c r="J11" s="14">
        <v>56</v>
      </c>
      <c r="K11" s="14">
        <v>22</v>
      </c>
      <c r="L11" s="14">
        <v>9</v>
      </c>
      <c r="M11" s="74">
        <v>20.02</v>
      </c>
      <c r="N11" s="90">
        <v>20.02</v>
      </c>
      <c r="O11" s="58">
        <v>13000</v>
      </c>
      <c r="P11" s="59">
        <f t="shared" si="0"/>
        <v>260260</v>
      </c>
      <c r="Q11" s="122"/>
    </row>
    <row r="12" spans="1:17" ht="26.25" customHeight="1" x14ac:dyDescent="0.2">
      <c r="A12" s="12"/>
      <c r="B12" s="12"/>
      <c r="C12" s="66" t="s">
        <v>65</v>
      </c>
      <c r="D12" s="71" t="s">
        <v>71</v>
      </c>
      <c r="E12" s="11">
        <v>44593</v>
      </c>
      <c r="F12" s="69" t="s">
        <v>72</v>
      </c>
      <c r="G12" s="11">
        <v>44608</v>
      </c>
      <c r="H12" s="70" t="s">
        <v>73</v>
      </c>
      <c r="I12" s="14">
        <v>65</v>
      </c>
      <c r="J12" s="14">
        <v>56</v>
      </c>
      <c r="K12" s="14">
        <v>22</v>
      </c>
      <c r="L12" s="14">
        <v>9</v>
      </c>
      <c r="M12" s="74">
        <v>20.02</v>
      </c>
      <c r="N12" s="90">
        <v>20.02</v>
      </c>
      <c r="O12" s="58">
        <v>13000</v>
      </c>
      <c r="P12" s="59">
        <f t="shared" si="0"/>
        <v>260260</v>
      </c>
      <c r="Q12" s="122"/>
    </row>
    <row r="13" spans="1:17" ht="26.25" customHeight="1" x14ac:dyDescent="0.2">
      <c r="A13" s="12"/>
      <c r="B13" s="12"/>
      <c r="C13" s="66" t="s">
        <v>66</v>
      </c>
      <c r="D13" s="71" t="s">
        <v>71</v>
      </c>
      <c r="E13" s="11">
        <v>44593</v>
      </c>
      <c r="F13" s="69" t="s">
        <v>72</v>
      </c>
      <c r="G13" s="11">
        <v>44608</v>
      </c>
      <c r="H13" s="70" t="s">
        <v>73</v>
      </c>
      <c r="I13" s="14">
        <v>65</v>
      </c>
      <c r="J13" s="14">
        <v>56</v>
      </c>
      <c r="K13" s="14">
        <v>22</v>
      </c>
      <c r="L13" s="14">
        <v>9</v>
      </c>
      <c r="M13" s="74">
        <v>20.02</v>
      </c>
      <c r="N13" s="90">
        <v>20.02</v>
      </c>
      <c r="O13" s="58">
        <v>13000</v>
      </c>
      <c r="P13" s="59">
        <f t="shared" si="0"/>
        <v>260260</v>
      </c>
      <c r="Q13" s="122"/>
    </row>
    <row r="14" spans="1:17" ht="26.25" customHeight="1" x14ac:dyDescent="0.2">
      <c r="A14" s="12"/>
      <c r="B14" s="12"/>
      <c r="C14" s="66" t="s">
        <v>67</v>
      </c>
      <c r="D14" s="71" t="s">
        <v>71</v>
      </c>
      <c r="E14" s="11">
        <v>44593</v>
      </c>
      <c r="F14" s="69" t="s">
        <v>72</v>
      </c>
      <c r="G14" s="11">
        <v>44608</v>
      </c>
      <c r="H14" s="70" t="s">
        <v>73</v>
      </c>
      <c r="I14" s="14">
        <v>65</v>
      </c>
      <c r="J14" s="14">
        <v>56</v>
      </c>
      <c r="K14" s="14">
        <v>22</v>
      </c>
      <c r="L14" s="14">
        <v>9</v>
      </c>
      <c r="M14" s="74">
        <v>20.02</v>
      </c>
      <c r="N14" s="90">
        <v>20.02</v>
      </c>
      <c r="O14" s="58">
        <v>13000</v>
      </c>
      <c r="P14" s="59">
        <f t="shared" si="0"/>
        <v>260260</v>
      </c>
      <c r="Q14" s="122"/>
    </row>
    <row r="15" spans="1:17" ht="26.25" customHeight="1" x14ac:dyDescent="0.2">
      <c r="A15" s="12"/>
      <c r="B15" s="12"/>
      <c r="C15" s="66" t="s">
        <v>68</v>
      </c>
      <c r="D15" s="71" t="s">
        <v>71</v>
      </c>
      <c r="E15" s="11">
        <v>44593</v>
      </c>
      <c r="F15" s="69" t="s">
        <v>72</v>
      </c>
      <c r="G15" s="11">
        <v>44608</v>
      </c>
      <c r="H15" s="70" t="s">
        <v>73</v>
      </c>
      <c r="I15" s="14">
        <v>65</v>
      </c>
      <c r="J15" s="14">
        <v>56</v>
      </c>
      <c r="K15" s="14">
        <v>22</v>
      </c>
      <c r="L15" s="14">
        <v>9</v>
      </c>
      <c r="M15" s="74">
        <v>20.02</v>
      </c>
      <c r="N15" s="90">
        <v>20.02</v>
      </c>
      <c r="O15" s="58">
        <v>13000</v>
      </c>
      <c r="P15" s="59">
        <f t="shared" si="0"/>
        <v>260260</v>
      </c>
      <c r="Q15" s="122"/>
    </row>
    <row r="16" spans="1:17" ht="26.25" customHeight="1" x14ac:dyDescent="0.2">
      <c r="A16" s="12"/>
      <c r="B16" s="12"/>
      <c r="C16" s="66" t="s">
        <v>69</v>
      </c>
      <c r="D16" s="71" t="s">
        <v>71</v>
      </c>
      <c r="E16" s="11">
        <v>44593</v>
      </c>
      <c r="F16" s="69" t="s">
        <v>72</v>
      </c>
      <c r="G16" s="11">
        <v>44608</v>
      </c>
      <c r="H16" s="70" t="s">
        <v>73</v>
      </c>
      <c r="I16" s="14">
        <v>65</v>
      </c>
      <c r="J16" s="14">
        <v>56</v>
      </c>
      <c r="K16" s="14">
        <v>22</v>
      </c>
      <c r="L16" s="14">
        <v>9</v>
      </c>
      <c r="M16" s="74">
        <v>20.02</v>
      </c>
      <c r="N16" s="90">
        <v>20.02</v>
      </c>
      <c r="O16" s="58">
        <v>13000</v>
      </c>
      <c r="P16" s="59">
        <f t="shared" si="0"/>
        <v>260260</v>
      </c>
      <c r="Q16" s="122"/>
    </row>
    <row r="17" spans="1:17" ht="26.25" customHeight="1" x14ac:dyDescent="0.2">
      <c r="A17" s="12"/>
      <c r="B17" s="12"/>
      <c r="C17" s="66" t="s">
        <v>70</v>
      </c>
      <c r="D17" s="71" t="s">
        <v>71</v>
      </c>
      <c r="E17" s="11">
        <v>44593</v>
      </c>
      <c r="F17" s="69" t="s">
        <v>72</v>
      </c>
      <c r="G17" s="11">
        <v>44608</v>
      </c>
      <c r="H17" s="70" t="s">
        <v>73</v>
      </c>
      <c r="I17" s="14">
        <v>65</v>
      </c>
      <c r="J17" s="14">
        <v>56</v>
      </c>
      <c r="K17" s="14">
        <v>22</v>
      </c>
      <c r="L17" s="14">
        <v>9</v>
      </c>
      <c r="M17" s="74">
        <v>20.02</v>
      </c>
      <c r="N17" s="90">
        <v>20.02</v>
      </c>
      <c r="O17" s="58">
        <v>13000</v>
      </c>
      <c r="P17" s="59">
        <f t="shared" si="0"/>
        <v>260260</v>
      </c>
      <c r="Q17" s="123"/>
    </row>
    <row r="18" spans="1:17" ht="26.25" customHeight="1" x14ac:dyDescent="0.2">
      <c r="A18" s="76">
        <v>403385</v>
      </c>
      <c r="B18" s="67" t="s">
        <v>76</v>
      </c>
      <c r="C18" s="7" t="s">
        <v>77</v>
      </c>
      <c r="D18" s="69" t="s">
        <v>71</v>
      </c>
      <c r="E18" s="11">
        <v>44596</v>
      </c>
      <c r="F18" s="69" t="s">
        <v>82</v>
      </c>
      <c r="G18" s="11">
        <v>44612</v>
      </c>
      <c r="H18" s="8" t="s">
        <v>73</v>
      </c>
      <c r="I18" s="1">
        <v>86</v>
      </c>
      <c r="J18" s="1">
        <v>47</v>
      </c>
      <c r="K18" s="1">
        <v>18</v>
      </c>
      <c r="L18" s="1">
        <v>6</v>
      </c>
      <c r="M18" s="73">
        <v>18.189</v>
      </c>
      <c r="N18" s="90">
        <v>18.189</v>
      </c>
      <c r="O18" s="58">
        <v>13000</v>
      </c>
      <c r="P18" s="59">
        <f t="shared" si="0"/>
        <v>236457</v>
      </c>
      <c r="Q18" s="95">
        <v>5</v>
      </c>
    </row>
    <row r="19" spans="1:17" ht="26.25" customHeight="1" x14ac:dyDescent="0.2">
      <c r="A19" s="12"/>
      <c r="B19" s="68"/>
      <c r="C19" s="7" t="s">
        <v>78</v>
      </c>
      <c r="D19" s="69" t="s">
        <v>71</v>
      </c>
      <c r="E19" s="11">
        <v>44596</v>
      </c>
      <c r="F19" s="69" t="s">
        <v>82</v>
      </c>
      <c r="G19" s="11">
        <v>44612</v>
      </c>
      <c r="H19" s="8" t="s">
        <v>73</v>
      </c>
      <c r="I19" s="1">
        <v>53</v>
      </c>
      <c r="J19" s="1">
        <v>23</v>
      </c>
      <c r="K19" s="1">
        <v>12</v>
      </c>
      <c r="L19" s="1">
        <v>8</v>
      </c>
      <c r="M19" s="73">
        <v>3.657</v>
      </c>
      <c r="N19" s="90">
        <v>8</v>
      </c>
      <c r="O19" s="58">
        <v>13000</v>
      </c>
      <c r="P19" s="59">
        <f t="shared" si="0"/>
        <v>104000</v>
      </c>
      <c r="Q19" s="96"/>
    </row>
    <row r="20" spans="1:17" ht="26.25" customHeight="1" x14ac:dyDescent="0.2">
      <c r="A20" s="12"/>
      <c r="B20" s="12"/>
      <c r="C20" s="7" t="s">
        <v>79</v>
      </c>
      <c r="D20" s="69" t="s">
        <v>71</v>
      </c>
      <c r="E20" s="11">
        <v>44596</v>
      </c>
      <c r="F20" s="69" t="s">
        <v>82</v>
      </c>
      <c r="G20" s="11">
        <v>44612</v>
      </c>
      <c r="H20" s="8" t="s">
        <v>73</v>
      </c>
      <c r="I20" s="1">
        <v>78</v>
      </c>
      <c r="J20" s="1">
        <v>52</v>
      </c>
      <c r="K20" s="1">
        <v>11</v>
      </c>
      <c r="L20" s="1">
        <v>10</v>
      </c>
      <c r="M20" s="73">
        <v>11.154</v>
      </c>
      <c r="N20" s="90">
        <v>11.154</v>
      </c>
      <c r="O20" s="58">
        <v>13000</v>
      </c>
      <c r="P20" s="59">
        <f t="shared" si="0"/>
        <v>145002</v>
      </c>
      <c r="Q20" s="96"/>
    </row>
    <row r="21" spans="1:17" ht="26.25" customHeight="1" x14ac:dyDescent="0.2">
      <c r="A21" s="12"/>
      <c r="B21" s="12"/>
      <c r="C21" s="66" t="s">
        <v>80</v>
      </c>
      <c r="D21" s="71" t="s">
        <v>71</v>
      </c>
      <c r="E21" s="11">
        <v>44596</v>
      </c>
      <c r="F21" s="69" t="s">
        <v>82</v>
      </c>
      <c r="G21" s="11">
        <v>44612</v>
      </c>
      <c r="H21" s="70" t="s">
        <v>73</v>
      </c>
      <c r="I21" s="14">
        <v>43</v>
      </c>
      <c r="J21" s="14">
        <v>30</v>
      </c>
      <c r="K21" s="14">
        <v>12</v>
      </c>
      <c r="L21" s="14">
        <v>10</v>
      </c>
      <c r="M21" s="74">
        <v>3.87</v>
      </c>
      <c r="N21" s="90">
        <v>10</v>
      </c>
      <c r="O21" s="58">
        <v>13000</v>
      </c>
      <c r="P21" s="59">
        <f t="shared" si="0"/>
        <v>130000</v>
      </c>
      <c r="Q21" s="96"/>
    </row>
    <row r="22" spans="1:17" ht="26.25" customHeight="1" x14ac:dyDescent="0.2">
      <c r="A22" s="12"/>
      <c r="B22" s="12"/>
      <c r="C22" s="66" t="s">
        <v>81</v>
      </c>
      <c r="D22" s="71" t="s">
        <v>71</v>
      </c>
      <c r="E22" s="11">
        <v>44596</v>
      </c>
      <c r="F22" s="69" t="s">
        <v>82</v>
      </c>
      <c r="G22" s="11">
        <v>44612</v>
      </c>
      <c r="H22" s="70" t="s">
        <v>73</v>
      </c>
      <c r="I22" s="14">
        <v>40</v>
      </c>
      <c r="J22" s="14">
        <v>25</v>
      </c>
      <c r="K22" s="14">
        <v>11</v>
      </c>
      <c r="L22" s="14">
        <v>10</v>
      </c>
      <c r="M22" s="74">
        <v>2.75</v>
      </c>
      <c r="N22" s="90">
        <v>10</v>
      </c>
      <c r="O22" s="58">
        <v>13000</v>
      </c>
      <c r="P22" s="59">
        <f t="shared" si="0"/>
        <v>130000</v>
      </c>
      <c r="Q22" s="97"/>
    </row>
    <row r="23" spans="1:17" ht="26.25" customHeight="1" x14ac:dyDescent="0.2">
      <c r="A23" s="76">
        <v>403304</v>
      </c>
      <c r="B23" s="67" t="s">
        <v>83</v>
      </c>
      <c r="C23" s="7" t="s">
        <v>84</v>
      </c>
      <c r="D23" s="69" t="s">
        <v>71</v>
      </c>
      <c r="E23" s="11">
        <v>44597</v>
      </c>
      <c r="F23" s="69" t="s">
        <v>82</v>
      </c>
      <c r="G23" s="11">
        <v>44612</v>
      </c>
      <c r="H23" s="8" t="s">
        <v>73</v>
      </c>
      <c r="I23" s="1">
        <v>55</v>
      </c>
      <c r="J23" s="1">
        <v>37</v>
      </c>
      <c r="K23" s="1">
        <v>8</v>
      </c>
      <c r="L23" s="1">
        <v>10</v>
      </c>
      <c r="M23" s="73">
        <v>4.07</v>
      </c>
      <c r="N23" s="90">
        <v>10</v>
      </c>
      <c r="O23" s="58">
        <v>13000</v>
      </c>
      <c r="P23" s="59">
        <f t="shared" si="0"/>
        <v>130000</v>
      </c>
      <c r="Q23" s="121">
        <v>5</v>
      </c>
    </row>
    <row r="24" spans="1:17" ht="26.25" customHeight="1" x14ac:dyDescent="0.2">
      <c r="A24" s="12"/>
      <c r="B24" s="68"/>
      <c r="C24" s="7" t="s">
        <v>85</v>
      </c>
      <c r="D24" s="69" t="s">
        <v>71</v>
      </c>
      <c r="E24" s="11">
        <v>44597</v>
      </c>
      <c r="F24" s="69" t="s">
        <v>82</v>
      </c>
      <c r="G24" s="11">
        <v>44612</v>
      </c>
      <c r="H24" s="8" t="s">
        <v>73</v>
      </c>
      <c r="I24" s="1">
        <v>55</v>
      </c>
      <c r="J24" s="1">
        <v>37</v>
      </c>
      <c r="K24" s="1">
        <v>8</v>
      </c>
      <c r="L24" s="1">
        <v>10</v>
      </c>
      <c r="M24" s="73">
        <v>4.07</v>
      </c>
      <c r="N24" s="90">
        <v>10</v>
      </c>
      <c r="O24" s="58">
        <v>13000</v>
      </c>
      <c r="P24" s="59">
        <f t="shared" si="0"/>
        <v>130000</v>
      </c>
      <c r="Q24" s="122"/>
    </row>
    <row r="25" spans="1:17" ht="26.25" customHeight="1" x14ac:dyDescent="0.2">
      <c r="A25" s="12"/>
      <c r="B25" s="12"/>
      <c r="C25" s="7" t="s">
        <v>86</v>
      </c>
      <c r="D25" s="69" t="s">
        <v>71</v>
      </c>
      <c r="E25" s="11">
        <v>44597</v>
      </c>
      <c r="F25" s="69" t="s">
        <v>82</v>
      </c>
      <c r="G25" s="11">
        <v>44612</v>
      </c>
      <c r="H25" s="8" t="s">
        <v>73</v>
      </c>
      <c r="I25" s="1">
        <v>40</v>
      </c>
      <c r="J25" s="1">
        <v>38</v>
      </c>
      <c r="K25" s="1">
        <v>23</v>
      </c>
      <c r="L25" s="1">
        <v>7</v>
      </c>
      <c r="M25" s="73">
        <v>8.74</v>
      </c>
      <c r="N25" s="90">
        <v>9</v>
      </c>
      <c r="O25" s="58">
        <v>13000</v>
      </c>
      <c r="P25" s="59">
        <f t="shared" si="0"/>
        <v>117000</v>
      </c>
      <c r="Q25" s="122"/>
    </row>
    <row r="26" spans="1:17" ht="26.25" customHeight="1" x14ac:dyDescent="0.2">
      <c r="A26" s="12"/>
      <c r="B26" s="12"/>
      <c r="C26" s="66" t="s">
        <v>87</v>
      </c>
      <c r="D26" s="71" t="s">
        <v>71</v>
      </c>
      <c r="E26" s="11">
        <v>44597</v>
      </c>
      <c r="F26" s="69" t="s">
        <v>82</v>
      </c>
      <c r="G26" s="11">
        <v>44612</v>
      </c>
      <c r="H26" s="70" t="s">
        <v>73</v>
      </c>
      <c r="I26" s="14">
        <v>55</v>
      </c>
      <c r="J26" s="14">
        <v>37</v>
      </c>
      <c r="K26" s="14">
        <v>8</v>
      </c>
      <c r="L26" s="14">
        <v>10</v>
      </c>
      <c r="M26" s="74">
        <v>4.07</v>
      </c>
      <c r="N26" s="90">
        <v>10</v>
      </c>
      <c r="O26" s="58">
        <v>13000</v>
      </c>
      <c r="P26" s="59">
        <f t="shared" si="0"/>
        <v>130000</v>
      </c>
      <c r="Q26" s="122"/>
    </row>
    <row r="27" spans="1:17" ht="26.25" customHeight="1" x14ac:dyDescent="0.2">
      <c r="A27" s="12"/>
      <c r="B27" s="12"/>
      <c r="C27" s="66" t="s">
        <v>88</v>
      </c>
      <c r="D27" s="71" t="s">
        <v>71</v>
      </c>
      <c r="E27" s="11">
        <v>44597</v>
      </c>
      <c r="F27" s="69" t="s">
        <v>82</v>
      </c>
      <c r="G27" s="11">
        <v>44612</v>
      </c>
      <c r="H27" s="70" t="s">
        <v>73</v>
      </c>
      <c r="I27" s="14">
        <v>40</v>
      </c>
      <c r="J27" s="14">
        <v>38</v>
      </c>
      <c r="K27" s="14">
        <v>23</v>
      </c>
      <c r="L27" s="14">
        <v>7</v>
      </c>
      <c r="M27" s="74">
        <v>8.74</v>
      </c>
      <c r="N27" s="90">
        <v>9</v>
      </c>
      <c r="O27" s="58">
        <v>13000</v>
      </c>
      <c r="P27" s="59">
        <f t="shared" si="0"/>
        <v>117000</v>
      </c>
      <c r="Q27" s="123"/>
    </row>
    <row r="28" spans="1:17" ht="26.25" customHeight="1" x14ac:dyDescent="0.2">
      <c r="A28" s="76">
        <v>403393</v>
      </c>
      <c r="B28" s="67" t="s">
        <v>89</v>
      </c>
      <c r="C28" s="7" t="s">
        <v>90</v>
      </c>
      <c r="D28" s="69" t="s">
        <v>71</v>
      </c>
      <c r="E28" s="11">
        <v>44599</v>
      </c>
      <c r="F28" s="69" t="s">
        <v>82</v>
      </c>
      <c r="G28" s="11">
        <v>44612</v>
      </c>
      <c r="H28" s="8" t="s">
        <v>73</v>
      </c>
      <c r="I28" s="1">
        <v>43</v>
      </c>
      <c r="J28" s="1">
        <v>35</v>
      </c>
      <c r="K28" s="1">
        <v>28</v>
      </c>
      <c r="L28" s="1">
        <v>9</v>
      </c>
      <c r="M28" s="73">
        <v>10.535</v>
      </c>
      <c r="N28" s="90">
        <v>11</v>
      </c>
      <c r="O28" s="58">
        <v>13000</v>
      </c>
      <c r="P28" s="59">
        <f t="shared" si="0"/>
        <v>143000</v>
      </c>
      <c r="Q28" s="121">
        <v>9</v>
      </c>
    </row>
    <row r="29" spans="1:17" ht="26.25" customHeight="1" x14ac:dyDescent="0.2">
      <c r="A29" s="12"/>
      <c r="B29" s="68"/>
      <c r="C29" s="7" t="s">
        <v>91</v>
      </c>
      <c r="D29" s="69" t="s">
        <v>71</v>
      </c>
      <c r="E29" s="11">
        <v>44599</v>
      </c>
      <c r="F29" s="69" t="s">
        <v>82</v>
      </c>
      <c r="G29" s="11">
        <v>44612</v>
      </c>
      <c r="H29" s="8" t="s">
        <v>73</v>
      </c>
      <c r="I29" s="1">
        <v>43</v>
      </c>
      <c r="J29" s="1">
        <v>35</v>
      </c>
      <c r="K29" s="1">
        <v>28</v>
      </c>
      <c r="L29" s="1">
        <v>9</v>
      </c>
      <c r="M29" s="73">
        <v>10.535</v>
      </c>
      <c r="N29" s="90">
        <v>11</v>
      </c>
      <c r="O29" s="58">
        <v>13000</v>
      </c>
      <c r="P29" s="59">
        <f t="shared" si="0"/>
        <v>143000</v>
      </c>
      <c r="Q29" s="122"/>
    </row>
    <row r="30" spans="1:17" ht="26.25" customHeight="1" x14ac:dyDescent="0.2">
      <c r="A30" s="12"/>
      <c r="B30" s="12"/>
      <c r="C30" s="7" t="s">
        <v>92</v>
      </c>
      <c r="D30" s="69" t="s">
        <v>71</v>
      </c>
      <c r="E30" s="11">
        <v>44599</v>
      </c>
      <c r="F30" s="69" t="s">
        <v>82</v>
      </c>
      <c r="G30" s="11">
        <v>44612</v>
      </c>
      <c r="H30" s="8" t="s">
        <v>73</v>
      </c>
      <c r="I30" s="1">
        <v>150</v>
      </c>
      <c r="J30" s="1">
        <v>64</v>
      </c>
      <c r="K30" s="1">
        <v>12</v>
      </c>
      <c r="L30" s="1">
        <v>10</v>
      </c>
      <c r="M30" s="73">
        <v>28.8</v>
      </c>
      <c r="N30" s="90">
        <v>29</v>
      </c>
      <c r="O30" s="58">
        <v>13000</v>
      </c>
      <c r="P30" s="59">
        <f t="shared" si="0"/>
        <v>377000</v>
      </c>
      <c r="Q30" s="122"/>
    </row>
    <row r="31" spans="1:17" ht="26.25" customHeight="1" x14ac:dyDescent="0.2">
      <c r="A31" s="12"/>
      <c r="B31" s="12"/>
      <c r="C31" s="66" t="s">
        <v>93</v>
      </c>
      <c r="D31" s="71" t="s">
        <v>71</v>
      </c>
      <c r="E31" s="11">
        <v>44599</v>
      </c>
      <c r="F31" s="69" t="s">
        <v>82</v>
      </c>
      <c r="G31" s="11">
        <v>44612</v>
      </c>
      <c r="H31" s="70" t="s">
        <v>73</v>
      </c>
      <c r="I31" s="14">
        <v>65</v>
      </c>
      <c r="J31" s="14">
        <v>56</v>
      </c>
      <c r="K31" s="14">
        <v>22</v>
      </c>
      <c r="L31" s="14">
        <v>10</v>
      </c>
      <c r="M31" s="74">
        <v>20.02</v>
      </c>
      <c r="N31" s="90">
        <v>20.02</v>
      </c>
      <c r="O31" s="58">
        <v>13000</v>
      </c>
      <c r="P31" s="59">
        <f t="shared" si="0"/>
        <v>260260</v>
      </c>
      <c r="Q31" s="122"/>
    </row>
    <row r="32" spans="1:17" ht="26.25" customHeight="1" x14ac:dyDescent="0.2">
      <c r="A32" s="12"/>
      <c r="B32" s="12"/>
      <c r="C32" s="66" t="s">
        <v>94</v>
      </c>
      <c r="D32" s="71" t="s">
        <v>71</v>
      </c>
      <c r="E32" s="11">
        <v>44599</v>
      </c>
      <c r="F32" s="69" t="s">
        <v>82</v>
      </c>
      <c r="G32" s="11">
        <v>44612</v>
      </c>
      <c r="H32" s="70" t="s">
        <v>73</v>
      </c>
      <c r="I32" s="14">
        <v>40</v>
      </c>
      <c r="J32" s="14">
        <v>28</v>
      </c>
      <c r="K32" s="14">
        <v>11</v>
      </c>
      <c r="L32" s="14">
        <v>10</v>
      </c>
      <c r="M32" s="74">
        <v>3.08</v>
      </c>
      <c r="N32" s="90">
        <v>10</v>
      </c>
      <c r="O32" s="58">
        <v>13000</v>
      </c>
      <c r="P32" s="59">
        <f t="shared" si="0"/>
        <v>130000</v>
      </c>
      <c r="Q32" s="122"/>
    </row>
    <row r="33" spans="1:17" ht="26.25" customHeight="1" x14ac:dyDescent="0.2">
      <c r="A33" s="12"/>
      <c r="B33" s="12"/>
      <c r="C33" s="66" t="s">
        <v>95</v>
      </c>
      <c r="D33" s="71" t="s">
        <v>71</v>
      </c>
      <c r="E33" s="11">
        <v>44599</v>
      </c>
      <c r="F33" s="69" t="s">
        <v>82</v>
      </c>
      <c r="G33" s="11">
        <v>44612</v>
      </c>
      <c r="H33" s="70" t="s">
        <v>73</v>
      </c>
      <c r="I33" s="14">
        <v>40</v>
      </c>
      <c r="J33" s="14">
        <v>28</v>
      </c>
      <c r="K33" s="14">
        <v>11</v>
      </c>
      <c r="L33" s="14">
        <v>10</v>
      </c>
      <c r="M33" s="74">
        <v>3.08</v>
      </c>
      <c r="N33" s="90">
        <v>10</v>
      </c>
      <c r="O33" s="58">
        <v>13000</v>
      </c>
      <c r="P33" s="59">
        <f t="shared" si="0"/>
        <v>130000</v>
      </c>
      <c r="Q33" s="122"/>
    </row>
    <row r="34" spans="1:17" ht="26.25" customHeight="1" x14ac:dyDescent="0.2">
      <c r="A34" s="12"/>
      <c r="B34" s="12"/>
      <c r="C34" s="66" t="s">
        <v>96</v>
      </c>
      <c r="D34" s="71" t="s">
        <v>71</v>
      </c>
      <c r="E34" s="11">
        <v>44599</v>
      </c>
      <c r="F34" s="69" t="s">
        <v>82</v>
      </c>
      <c r="G34" s="11">
        <v>44612</v>
      </c>
      <c r="H34" s="70" t="s">
        <v>73</v>
      </c>
      <c r="I34" s="14">
        <v>65</v>
      </c>
      <c r="J34" s="14">
        <v>56</v>
      </c>
      <c r="K34" s="14">
        <v>22</v>
      </c>
      <c r="L34" s="14">
        <v>10</v>
      </c>
      <c r="M34" s="74">
        <v>20.02</v>
      </c>
      <c r="N34" s="90">
        <v>20.02</v>
      </c>
      <c r="O34" s="58">
        <v>13000</v>
      </c>
      <c r="P34" s="59">
        <f t="shared" si="0"/>
        <v>260260</v>
      </c>
      <c r="Q34" s="122"/>
    </row>
    <row r="35" spans="1:17" ht="26.25" customHeight="1" x14ac:dyDescent="0.2">
      <c r="A35" s="12"/>
      <c r="B35" s="92"/>
      <c r="C35" s="66" t="s">
        <v>97</v>
      </c>
      <c r="D35" s="71" t="s">
        <v>71</v>
      </c>
      <c r="E35" s="11">
        <v>44599</v>
      </c>
      <c r="F35" s="69" t="s">
        <v>82</v>
      </c>
      <c r="G35" s="11">
        <v>44612</v>
      </c>
      <c r="H35" s="70" t="s">
        <v>73</v>
      </c>
      <c r="I35" s="14">
        <v>45</v>
      </c>
      <c r="J35" s="14">
        <v>45</v>
      </c>
      <c r="K35" s="14">
        <v>69</v>
      </c>
      <c r="L35" s="14">
        <v>10</v>
      </c>
      <c r="M35" s="74">
        <v>34.931249999999999</v>
      </c>
      <c r="N35" s="90">
        <v>35</v>
      </c>
      <c r="O35" s="58">
        <v>13000</v>
      </c>
      <c r="P35" s="59">
        <f t="shared" si="0"/>
        <v>455000</v>
      </c>
      <c r="Q35" s="122"/>
    </row>
    <row r="36" spans="1:17" ht="26.25" customHeight="1" x14ac:dyDescent="0.2">
      <c r="A36" s="12"/>
      <c r="B36" s="12" t="s">
        <v>98</v>
      </c>
      <c r="C36" s="66" t="s">
        <v>99</v>
      </c>
      <c r="D36" s="71" t="s">
        <v>71</v>
      </c>
      <c r="E36" s="11">
        <v>44599</v>
      </c>
      <c r="F36" s="69" t="s">
        <v>82</v>
      </c>
      <c r="G36" s="11">
        <v>44612</v>
      </c>
      <c r="H36" s="70" t="s">
        <v>73</v>
      </c>
      <c r="I36" s="14">
        <v>53</v>
      </c>
      <c r="J36" s="14">
        <v>45</v>
      </c>
      <c r="K36" s="14">
        <v>11</v>
      </c>
      <c r="L36" s="14">
        <v>10</v>
      </c>
      <c r="M36" s="74">
        <v>6.5587499999999999</v>
      </c>
      <c r="N36" s="90">
        <v>10</v>
      </c>
      <c r="O36" s="58">
        <v>13000</v>
      </c>
      <c r="P36" s="59">
        <f t="shared" si="0"/>
        <v>130000</v>
      </c>
      <c r="Q36" s="123"/>
    </row>
    <row r="37" spans="1:17" ht="26.25" customHeight="1" x14ac:dyDescent="0.2">
      <c r="A37" s="76">
        <v>403152</v>
      </c>
      <c r="B37" s="67" t="s">
        <v>100</v>
      </c>
      <c r="C37" s="7" t="s">
        <v>101</v>
      </c>
      <c r="D37" s="69" t="s">
        <v>71</v>
      </c>
      <c r="E37" s="11">
        <v>44609</v>
      </c>
      <c r="F37" s="69" t="s">
        <v>102</v>
      </c>
      <c r="G37" s="11">
        <v>44631</v>
      </c>
      <c r="H37" s="8" t="s">
        <v>103</v>
      </c>
      <c r="I37" s="1">
        <v>70</v>
      </c>
      <c r="J37" s="1">
        <v>55</v>
      </c>
      <c r="K37" s="1">
        <v>50</v>
      </c>
      <c r="L37" s="1">
        <v>9</v>
      </c>
      <c r="M37" s="73">
        <v>48.125</v>
      </c>
      <c r="N37" s="90">
        <v>48.125</v>
      </c>
      <c r="O37" s="58">
        <v>13000</v>
      </c>
      <c r="P37" s="59">
        <f t="shared" si="0"/>
        <v>625625</v>
      </c>
      <c r="Q37" s="93">
        <v>1</v>
      </c>
    </row>
    <row r="38" spans="1:17" ht="26.25" customHeight="1" x14ac:dyDescent="0.2">
      <c r="A38" s="76">
        <v>404679</v>
      </c>
      <c r="B38" s="67" t="s">
        <v>104</v>
      </c>
      <c r="C38" s="7" t="s">
        <v>105</v>
      </c>
      <c r="D38" s="69" t="s">
        <v>71</v>
      </c>
      <c r="E38" s="11">
        <v>44615</v>
      </c>
      <c r="F38" s="69" t="s">
        <v>106</v>
      </c>
      <c r="G38" s="11">
        <v>44638</v>
      </c>
      <c r="H38" s="8" t="s">
        <v>107</v>
      </c>
      <c r="I38" s="1">
        <v>50</v>
      </c>
      <c r="J38" s="1">
        <v>45</v>
      </c>
      <c r="K38" s="1">
        <v>105</v>
      </c>
      <c r="L38" s="1">
        <v>15</v>
      </c>
      <c r="M38" s="73">
        <v>59.0625</v>
      </c>
      <c r="N38" s="90">
        <v>59.0625</v>
      </c>
      <c r="O38" s="58">
        <v>13000</v>
      </c>
      <c r="P38" s="59">
        <f>N38*O38</f>
        <v>767812.5</v>
      </c>
      <c r="Q38" s="93">
        <v>1</v>
      </c>
    </row>
    <row r="39" spans="1:17" ht="22.5" customHeight="1" x14ac:dyDescent="0.2">
      <c r="A39" s="116" t="s">
        <v>30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8"/>
      <c r="M39" s="72">
        <f>SUM(M3:M38)</f>
        <v>552.28250000000003</v>
      </c>
      <c r="N39" s="62">
        <f>SUM(N3:N38)</f>
        <v>623.77050000000008</v>
      </c>
      <c r="O39" s="119">
        <f>SUM(P3:P38)</f>
        <v>8109016.5</v>
      </c>
      <c r="P39" s="120"/>
      <c r="Q39" s="98">
        <f>SUM(Q3:Q38)</f>
        <v>36</v>
      </c>
    </row>
    <row r="40" spans="1:17" ht="18" customHeight="1" x14ac:dyDescent="0.2">
      <c r="A40" s="79"/>
      <c r="B40" s="52" t="s">
        <v>41</v>
      </c>
      <c r="C40" s="51"/>
      <c r="D40" s="53" t="s">
        <v>42</v>
      </c>
      <c r="E40" s="79"/>
      <c r="F40" s="79"/>
      <c r="G40" s="79"/>
      <c r="H40" s="79"/>
      <c r="I40" s="79"/>
      <c r="J40" s="79"/>
      <c r="K40" s="79"/>
      <c r="L40" s="79"/>
      <c r="M40" s="80"/>
      <c r="N40" s="81" t="s">
        <v>50</v>
      </c>
      <c r="O40" s="82"/>
      <c r="P40" s="82">
        <f>O39*10%</f>
        <v>810901.65</v>
      </c>
    </row>
    <row r="41" spans="1:17" ht="18" customHeight="1" thickBot="1" x14ac:dyDescent="0.25">
      <c r="A41" s="79"/>
      <c r="B41" s="52"/>
      <c r="C41" s="51"/>
      <c r="D41" s="53"/>
      <c r="E41" s="79"/>
      <c r="F41" s="79"/>
      <c r="G41" s="79"/>
      <c r="H41" s="79"/>
      <c r="I41" s="79"/>
      <c r="J41" s="79"/>
      <c r="K41" s="79"/>
      <c r="L41" s="79"/>
      <c r="M41" s="80"/>
      <c r="N41" s="83" t="s">
        <v>51</v>
      </c>
      <c r="O41" s="84"/>
      <c r="P41" s="84">
        <f>O39-P40</f>
        <v>7298114.8499999996</v>
      </c>
    </row>
    <row r="42" spans="1:17" ht="18" customHeight="1" x14ac:dyDescent="0.2">
      <c r="A42" s="9"/>
      <c r="H42" s="57"/>
      <c r="N42" s="56" t="s">
        <v>110</v>
      </c>
      <c r="P42" s="63">
        <f>P41*1.1%</f>
        <v>80279.263350000008</v>
      </c>
    </row>
    <row r="43" spans="1:17" ht="18" customHeight="1" thickBot="1" x14ac:dyDescent="0.25">
      <c r="A43" s="9"/>
      <c r="H43" s="57"/>
      <c r="N43" s="56" t="s">
        <v>52</v>
      </c>
      <c r="P43" s="65">
        <f>P41*2%</f>
        <v>145962.29699999999</v>
      </c>
    </row>
    <row r="44" spans="1:17" ht="18" customHeight="1" x14ac:dyDescent="0.2">
      <c r="A44" s="9"/>
      <c r="H44" s="57"/>
      <c r="N44" s="60" t="s">
        <v>31</v>
      </c>
      <c r="O44" s="61"/>
      <c r="P44" s="64">
        <f>P41+P42-P43</f>
        <v>7232431.816349999</v>
      </c>
    </row>
    <row r="46" spans="1:17" x14ac:dyDescent="0.2">
      <c r="A46" s="9"/>
      <c r="H46" s="57"/>
      <c r="P46" s="65"/>
    </row>
    <row r="47" spans="1:17" x14ac:dyDescent="0.2">
      <c r="A47" s="9"/>
      <c r="H47" s="57"/>
      <c r="O47" s="54"/>
      <c r="P47" s="65"/>
    </row>
    <row r="48" spans="1:17" s="3" customFormat="1" x14ac:dyDescent="0.25">
      <c r="A48" s="9"/>
      <c r="B48" s="2"/>
      <c r="C48" s="2"/>
      <c r="E48" s="10"/>
      <c r="H48" s="57"/>
      <c r="N48" s="13"/>
      <c r="O48" s="13"/>
      <c r="P48" s="13"/>
    </row>
    <row r="49" spans="1:16" s="3" customFormat="1" x14ac:dyDescent="0.25">
      <c r="A49" s="9"/>
      <c r="B49" s="2"/>
      <c r="C49" s="2"/>
      <c r="E49" s="10"/>
      <c r="H49" s="57"/>
      <c r="N49" s="13"/>
      <c r="O49" s="13"/>
      <c r="P49" s="13"/>
    </row>
    <row r="50" spans="1:16" s="3" customFormat="1" x14ac:dyDescent="0.25">
      <c r="A50" s="9"/>
      <c r="B50" s="2"/>
      <c r="C50" s="2"/>
      <c r="E50" s="10"/>
      <c r="H50" s="57"/>
      <c r="N50" s="13"/>
      <c r="O50" s="13"/>
      <c r="P50" s="13"/>
    </row>
    <row r="51" spans="1:16" s="3" customFormat="1" x14ac:dyDescent="0.25">
      <c r="A51" s="9"/>
      <c r="B51" s="2"/>
      <c r="C51" s="2"/>
      <c r="E51" s="10"/>
      <c r="H51" s="57"/>
      <c r="N51" s="13"/>
      <c r="O51" s="13"/>
      <c r="P51" s="13"/>
    </row>
    <row r="52" spans="1:16" s="3" customFormat="1" x14ac:dyDescent="0.25">
      <c r="A52" s="9"/>
      <c r="B52" s="2"/>
      <c r="C52" s="2"/>
      <c r="E52" s="10"/>
      <c r="H52" s="57"/>
      <c r="N52" s="13"/>
      <c r="O52" s="13"/>
      <c r="P52" s="13"/>
    </row>
    <row r="53" spans="1:16" s="3" customFormat="1" x14ac:dyDescent="0.25">
      <c r="A53" s="9"/>
      <c r="B53" s="2"/>
      <c r="C53" s="2"/>
      <c r="E53" s="10"/>
      <c r="H53" s="57"/>
      <c r="N53" s="13"/>
      <c r="O53" s="13"/>
      <c r="P53" s="13"/>
    </row>
    <row r="54" spans="1:16" s="3" customFormat="1" x14ac:dyDescent="0.25">
      <c r="A54" s="9"/>
      <c r="B54" s="2"/>
      <c r="C54" s="2"/>
      <c r="E54" s="10"/>
      <c r="H54" s="57"/>
      <c r="N54" s="13"/>
      <c r="O54" s="13"/>
      <c r="P54" s="13"/>
    </row>
    <row r="55" spans="1:16" s="3" customFormat="1" x14ac:dyDescent="0.25">
      <c r="A55" s="9"/>
      <c r="B55" s="2"/>
      <c r="C55" s="2"/>
      <c r="E55" s="10"/>
      <c r="H55" s="57"/>
      <c r="N55" s="13"/>
      <c r="O55" s="13"/>
      <c r="P55" s="13"/>
    </row>
    <row r="56" spans="1:16" s="3" customFormat="1" x14ac:dyDescent="0.25">
      <c r="A56" s="9"/>
      <c r="B56" s="2"/>
      <c r="C56" s="2"/>
      <c r="E56" s="10"/>
      <c r="H56" s="57"/>
      <c r="N56" s="13"/>
      <c r="O56" s="13"/>
      <c r="P56" s="13"/>
    </row>
    <row r="57" spans="1:16" s="3" customFormat="1" x14ac:dyDescent="0.25">
      <c r="A57" s="9"/>
      <c r="B57" s="2"/>
      <c r="C57" s="2"/>
      <c r="E57" s="10"/>
      <c r="H57" s="57"/>
      <c r="N57" s="13"/>
      <c r="O57" s="13"/>
      <c r="P57" s="13"/>
    </row>
    <row r="58" spans="1:16" s="3" customFormat="1" x14ac:dyDescent="0.25">
      <c r="A58" s="9"/>
      <c r="B58" s="2"/>
      <c r="C58" s="2"/>
      <c r="E58" s="10"/>
      <c r="H58" s="57"/>
      <c r="N58" s="13"/>
      <c r="O58" s="13"/>
      <c r="P58" s="13"/>
    </row>
    <row r="59" spans="1:16" s="3" customFormat="1" x14ac:dyDescent="0.25">
      <c r="A59" s="9"/>
      <c r="B59" s="2"/>
      <c r="C59" s="2"/>
      <c r="E59" s="10"/>
      <c r="H59" s="57"/>
      <c r="N59" s="13"/>
      <c r="O59" s="13"/>
      <c r="P59" s="13"/>
    </row>
  </sheetData>
  <mergeCells count="5">
    <mergeCell ref="A39:L39"/>
    <mergeCell ref="O39:P39"/>
    <mergeCell ref="Q3:Q17"/>
    <mergeCell ref="Q23:Q27"/>
    <mergeCell ref="Q28:Q36"/>
  </mergeCells>
  <conditionalFormatting sqref="B3">
    <cfRule type="duplicateValues" dxfId="132" priority="13"/>
  </conditionalFormatting>
  <conditionalFormatting sqref="B4">
    <cfRule type="duplicateValues" dxfId="131" priority="12"/>
  </conditionalFormatting>
  <conditionalFormatting sqref="B5:B17">
    <cfRule type="duplicateValues" dxfId="130" priority="14"/>
  </conditionalFormatting>
  <conditionalFormatting sqref="B18">
    <cfRule type="duplicateValues" dxfId="129" priority="10"/>
  </conditionalFormatting>
  <conditionalFormatting sqref="B19">
    <cfRule type="duplicateValues" dxfId="128" priority="9"/>
  </conditionalFormatting>
  <conditionalFormatting sqref="B20:B22">
    <cfRule type="duplicateValues" dxfId="127" priority="11"/>
  </conditionalFormatting>
  <conditionalFormatting sqref="B23">
    <cfRule type="duplicateValues" dxfId="126" priority="7"/>
  </conditionalFormatting>
  <conditionalFormatting sqref="B24">
    <cfRule type="duplicateValues" dxfId="125" priority="6"/>
  </conditionalFormatting>
  <conditionalFormatting sqref="B25:B27">
    <cfRule type="duplicateValues" dxfId="124" priority="8"/>
  </conditionalFormatting>
  <conditionalFormatting sqref="B28">
    <cfRule type="duplicateValues" dxfId="123" priority="4"/>
  </conditionalFormatting>
  <conditionalFormatting sqref="B29">
    <cfRule type="duplicateValues" dxfId="122" priority="3"/>
  </conditionalFormatting>
  <conditionalFormatting sqref="B30:B36">
    <cfRule type="duplicateValues" dxfId="121" priority="5"/>
  </conditionalFormatting>
  <conditionalFormatting sqref="B37">
    <cfRule type="duplicateValues" dxfId="120" priority="2"/>
  </conditionalFormatting>
  <conditionalFormatting sqref="B38">
    <cfRule type="duplicateValues" dxfId="11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8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N25" sqref="N25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5.7109375" style="2" customWidth="1"/>
    <col min="4" max="4" width="10" style="3" customWidth="1"/>
    <col min="5" max="5" width="9.140625" style="10" customWidth="1"/>
    <col min="6" max="6" width="13.85546875" style="3" customWidth="1"/>
    <col min="7" max="7" width="9.5703125" style="3" customWidth="1"/>
    <col min="8" max="8" width="22.42578125" style="6" customWidth="1"/>
    <col min="9" max="9" width="3.7109375" style="3" customWidth="1"/>
    <col min="10" max="11" width="3.5703125" style="3" customWidth="1"/>
    <col min="12" max="12" width="3.85546875" style="3" customWidth="1"/>
    <col min="13" max="13" width="7.85546875" style="3" customWidth="1"/>
    <col min="14" max="14" width="12.28515625" style="13" customWidth="1"/>
    <col min="15" max="15" width="8.140625" style="13" customWidth="1"/>
    <col min="16" max="16" width="10.285156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89" t="s">
        <v>43</v>
      </c>
      <c r="B2" s="55" t="s">
        <v>7</v>
      </c>
      <c r="C2" s="55" t="s">
        <v>0</v>
      </c>
      <c r="D2" s="55" t="s">
        <v>1</v>
      </c>
      <c r="E2" s="91" t="s">
        <v>4</v>
      </c>
      <c r="F2" s="55" t="s">
        <v>3</v>
      </c>
      <c r="G2" s="55" t="s">
        <v>5</v>
      </c>
      <c r="H2" s="91" t="s">
        <v>2</v>
      </c>
      <c r="I2" s="55" t="s">
        <v>38</v>
      </c>
      <c r="J2" s="55" t="s">
        <v>39</v>
      </c>
      <c r="K2" s="55" t="s">
        <v>40</v>
      </c>
      <c r="L2" s="55" t="s">
        <v>44</v>
      </c>
      <c r="M2" s="55" t="s">
        <v>45</v>
      </c>
      <c r="N2" s="55" t="s">
        <v>6</v>
      </c>
      <c r="O2" s="55" t="s">
        <v>46</v>
      </c>
      <c r="P2" s="55" t="s">
        <v>47</v>
      </c>
      <c r="Q2" s="55" t="s">
        <v>26</v>
      </c>
    </row>
    <row r="3" spans="1:17" ht="26.25" customHeight="1" x14ac:dyDescent="0.2">
      <c r="A3" s="76">
        <v>403376</v>
      </c>
      <c r="B3" s="67" t="s">
        <v>55</v>
      </c>
      <c r="C3" s="7" t="s">
        <v>56</v>
      </c>
      <c r="D3" s="69" t="s">
        <v>71</v>
      </c>
      <c r="E3" s="11">
        <v>44593</v>
      </c>
      <c r="F3" s="69" t="s">
        <v>72</v>
      </c>
      <c r="G3" s="11">
        <v>44608</v>
      </c>
      <c r="H3" s="8" t="s">
        <v>73</v>
      </c>
      <c r="I3" s="1">
        <v>52</v>
      </c>
      <c r="J3" s="1">
        <v>45</v>
      </c>
      <c r="K3" s="1">
        <v>13</v>
      </c>
      <c r="L3" s="1">
        <v>11</v>
      </c>
      <c r="M3" s="73">
        <v>7.6050000000000004</v>
      </c>
      <c r="N3" s="90">
        <v>11</v>
      </c>
      <c r="O3" s="58">
        <v>13000</v>
      </c>
      <c r="P3" s="59">
        <f>Table22457891011234[[#This Row],[PEMBULATAN]]*O3</f>
        <v>143000</v>
      </c>
      <c r="Q3" s="95">
        <v>15</v>
      </c>
    </row>
    <row r="4" spans="1:17" ht="26.25" customHeight="1" x14ac:dyDescent="0.2">
      <c r="A4" s="12"/>
      <c r="B4" s="68"/>
      <c r="C4" s="7" t="s">
        <v>57</v>
      </c>
      <c r="D4" s="69" t="s">
        <v>71</v>
      </c>
      <c r="E4" s="11">
        <v>44593</v>
      </c>
      <c r="F4" s="69" t="s">
        <v>72</v>
      </c>
      <c r="G4" s="11">
        <v>44608</v>
      </c>
      <c r="H4" s="8" t="s">
        <v>73</v>
      </c>
      <c r="I4" s="1">
        <v>52</v>
      </c>
      <c r="J4" s="1">
        <v>45</v>
      </c>
      <c r="K4" s="1">
        <v>13</v>
      </c>
      <c r="L4" s="1">
        <v>11</v>
      </c>
      <c r="M4" s="73">
        <v>7.6050000000000004</v>
      </c>
      <c r="N4" s="90">
        <v>11</v>
      </c>
      <c r="O4" s="58">
        <v>13000</v>
      </c>
      <c r="P4" s="59">
        <f>Table22457891011234[[#This Row],[PEMBULATAN]]*O4</f>
        <v>143000</v>
      </c>
      <c r="Q4" s="96"/>
    </row>
    <row r="5" spans="1:17" ht="26.25" customHeight="1" x14ac:dyDescent="0.2">
      <c r="A5" s="12"/>
      <c r="B5" s="12"/>
      <c r="C5" s="7" t="s">
        <v>58</v>
      </c>
      <c r="D5" s="69" t="s">
        <v>71</v>
      </c>
      <c r="E5" s="11">
        <v>44593</v>
      </c>
      <c r="F5" s="69" t="s">
        <v>72</v>
      </c>
      <c r="G5" s="11">
        <v>44608</v>
      </c>
      <c r="H5" s="8" t="s">
        <v>73</v>
      </c>
      <c r="I5" s="1">
        <v>52</v>
      </c>
      <c r="J5" s="1">
        <v>45</v>
      </c>
      <c r="K5" s="1">
        <v>13</v>
      </c>
      <c r="L5" s="1">
        <v>11</v>
      </c>
      <c r="M5" s="73">
        <v>7.6050000000000004</v>
      </c>
      <c r="N5" s="90">
        <v>11</v>
      </c>
      <c r="O5" s="58">
        <v>13000</v>
      </c>
      <c r="P5" s="59">
        <f>Table22457891011234[[#This Row],[PEMBULATAN]]*O5</f>
        <v>143000</v>
      </c>
      <c r="Q5" s="96"/>
    </row>
    <row r="6" spans="1:17" ht="26.25" customHeight="1" x14ac:dyDescent="0.2">
      <c r="A6" s="12"/>
      <c r="B6" s="12"/>
      <c r="C6" s="66" t="s">
        <v>59</v>
      </c>
      <c r="D6" s="71" t="s">
        <v>71</v>
      </c>
      <c r="E6" s="11">
        <v>44593</v>
      </c>
      <c r="F6" s="69" t="s">
        <v>72</v>
      </c>
      <c r="G6" s="11">
        <v>44608</v>
      </c>
      <c r="H6" s="70" t="s">
        <v>73</v>
      </c>
      <c r="I6" s="14">
        <v>52</v>
      </c>
      <c r="J6" s="14">
        <v>45</v>
      </c>
      <c r="K6" s="14">
        <v>13</v>
      </c>
      <c r="L6" s="14">
        <v>11</v>
      </c>
      <c r="M6" s="74">
        <v>7.6050000000000004</v>
      </c>
      <c r="N6" s="90">
        <v>11</v>
      </c>
      <c r="O6" s="58">
        <v>13000</v>
      </c>
      <c r="P6" s="59">
        <f>Table22457891011234[[#This Row],[PEMBULATAN]]*O6</f>
        <v>143000</v>
      </c>
      <c r="Q6" s="96"/>
    </row>
    <row r="7" spans="1:17" ht="26.25" customHeight="1" x14ac:dyDescent="0.2">
      <c r="A7" s="12"/>
      <c r="B7" s="12"/>
      <c r="C7" s="66" t="s">
        <v>60</v>
      </c>
      <c r="D7" s="71" t="s">
        <v>71</v>
      </c>
      <c r="E7" s="11">
        <v>44593</v>
      </c>
      <c r="F7" s="69" t="s">
        <v>72</v>
      </c>
      <c r="G7" s="11">
        <v>44608</v>
      </c>
      <c r="H7" s="70" t="s">
        <v>73</v>
      </c>
      <c r="I7" s="14">
        <v>52</v>
      </c>
      <c r="J7" s="14">
        <v>45</v>
      </c>
      <c r="K7" s="14">
        <v>13</v>
      </c>
      <c r="L7" s="14">
        <v>11</v>
      </c>
      <c r="M7" s="74">
        <v>7.6050000000000004</v>
      </c>
      <c r="N7" s="90">
        <v>11</v>
      </c>
      <c r="O7" s="58">
        <v>13000</v>
      </c>
      <c r="P7" s="59">
        <f>Table22457891011234[[#This Row],[PEMBULATAN]]*O7</f>
        <v>143000</v>
      </c>
      <c r="Q7" s="96"/>
    </row>
    <row r="8" spans="1:17" ht="26.25" customHeight="1" x14ac:dyDescent="0.2">
      <c r="A8" s="12"/>
      <c r="B8" s="12"/>
      <c r="C8" s="66" t="s">
        <v>61</v>
      </c>
      <c r="D8" s="71" t="s">
        <v>71</v>
      </c>
      <c r="E8" s="11">
        <v>44593</v>
      </c>
      <c r="F8" s="69" t="s">
        <v>72</v>
      </c>
      <c r="G8" s="11">
        <v>44608</v>
      </c>
      <c r="H8" s="70" t="s">
        <v>73</v>
      </c>
      <c r="I8" s="14">
        <v>65</v>
      </c>
      <c r="J8" s="14">
        <v>56</v>
      </c>
      <c r="K8" s="14">
        <v>22</v>
      </c>
      <c r="L8" s="14">
        <v>9</v>
      </c>
      <c r="M8" s="74">
        <v>20.02</v>
      </c>
      <c r="N8" s="90">
        <v>20.02</v>
      </c>
      <c r="O8" s="58">
        <v>13000</v>
      </c>
      <c r="P8" s="59">
        <f>Table22457891011234[[#This Row],[PEMBULATAN]]*O8</f>
        <v>260260</v>
      </c>
      <c r="Q8" s="96"/>
    </row>
    <row r="9" spans="1:17" ht="26.25" customHeight="1" x14ac:dyDescent="0.2">
      <c r="A9" s="12"/>
      <c r="B9" s="12"/>
      <c r="C9" s="66" t="s">
        <v>62</v>
      </c>
      <c r="D9" s="71" t="s">
        <v>71</v>
      </c>
      <c r="E9" s="11">
        <v>44593</v>
      </c>
      <c r="F9" s="69" t="s">
        <v>72</v>
      </c>
      <c r="G9" s="11">
        <v>44608</v>
      </c>
      <c r="H9" s="70" t="s">
        <v>73</v>
      </c>
      <c r="I9" s="14">
        <v>65</v>
      </c>
      <c r="J9" s="14">
        <v>56</v>
      </c>
      <c r="K9" s="14">
        <v>22</v>
      </c>
      <c r="L9" s="14">
        <v>9</v>
      </c>
      <c r="M9" s="74">
        <v>20.02</v>
      </c>
      <c r="N9" s="90">
        <v>20.02</v>
      </c>
      <c r="O9" s="58">
        <v>13000</v>
      </c>
      <c r="P9" s="59">
        <f>Table22457891011234[[#This Row],[PEMBULATAN]]*O9</f>
        <v>260260</v>
      </c>
      <c r="Q9" s="96"/>
    </row>
    <row r="10" spans="1:17" ht="26.25" customHeight="1" x14ac:dyDescent="0.2">
      <c r="A10" s="12"/>
      <c r="B10" s="12"/>
      <c r="C10" s="66" t="s">
        <v>63</v>
      </c>
      <c r="D10" s="71" t="s">
        <v>71</v>
      </c>
      <c r="E10" s="11">
        <v>44593</v>
      </c>
      <c r="F10" s="69" t="s">
        <v>72</v>
      </c>
      <c r="G10" s="11">
        <v>44608</v>
      </c>
      <c r="H10" s="70" t="s">
        <v>73</v>
      </c>
      <c r="I10" s="14">
        <v>65</v>
      </c>
      <c r="J10" s="14">
        <v>56</v>
      </c>
      <c r="K10" s="14">
        <v>22</v>
      </c>
      <c r="L10" s="14">
        <v>9</v>
      </c>
      <c r="M10" s="74">
        <v>20.02</v>
      </c>
      <c r="N10" s="90">
        <v>20.02</v>
      </c>
      <c r="O10" s="58">
        <v>13000</v>
      </c>
      <c r="P10" s="59">
        <f>Table22457891011234[[#This Row],[PEMBULATAN]]*O10</f>
        <v>260260</v>
      </c>
      <c r="Q10" s="96"/>
    </row>
    <row r="11" spans="1:17" ht="26.25" customHeight="1" x14ac:dyDescent="0.2">
      <c r="A11" s="12"/>
      <c r="B11" s="12"/>
      <c r="C11" s="66" t="s">
        <v>64</v>
      </c>
      <c r="D11" s="71" t="s">
        <v>71</v>
      </c>
      <c r="E11" s="11">
        <v>44593</v>
      </c>
      <c r="F11" s="69" t="s">
        <v>72</v>
      </c>
      <c r="G11" s="11">
        <v>44608</v>
      </c>
      <c r="H11" s="70" t="s">
        <v>73</v>
      </c>
      <c r="I11" s="14">
        <v>65</v>
      </c>
      <c r="J11" s="14">
        <v>56</v>
      </c>
      <c r="K11" s="14">
        <v>22</v>
      </c>
      <c r="L11" s="14">
        <v>9</v>
      </c>
      <c r="M11" s="74">
        <v>20.02</v>
      </c>
      <c r="N11" s="90">
        <v>20.02</v>
      </c>
      <c r="O11" s="58">
        <v>13000</v>
      </c>
      <c r="P11" s="59">
        <f>Table22457891011234[[#This Row],[PEMBULATAN]]*O11</f>
        <v>260260</v>
      </c>
      <c r="Q11" s="96"/>
    </row>
    <row r="12" spans="1:17" ht="26.25" customHeight="1" x14ac:dyDescent="0.2">
      <c r="A12" s="12"/>
      <c r="B12" s="12"/>
      <c r="C12" s="66" t="s">
        <v>65</v>
      </c>
      <c r="D12" s="71" t="s">
        <v>71</v>
      </c>
      <c r="E12" s="11">
        <v>44593</v>
      </c>
      <c r="F12" s="69" t="s">
        <v>72</v>
      </c>
      <c r="G12" s="11">
        <v>44608</v>
      </c>
      <c r="H12" s="70" t="s">
        <v>73</v>
      </c>
      <c r="I12" s="14">
        <v>65</v>
      </c>
      <c r="J12" s="14">
        <v>56</v>
      </c>
      <c r="K12" s="14">
        <v>22</v>
      </c>
      <c r="L12" s="14">
        <v>9</v>
      </c>
      <c r="M12" s="74">
        <v>20.02</v>
      </c>
      <c r="N12" s="90">
        <v>20.02</v>
      </c>
      <c r="O12" s="58">
        <v>13000</v>
      </c>
      <c r="P12" s="59">
        <f>Table22457891011234[[#This Row],[PEMBULATAN]]*O12</f>
        <v>260260</v>
      </c>
      <c r="Q12" s="96"/>
    </row>
    <row r="13" spans="1:17" ht="26.25" customHeight="1" x14ac:dyDescent="0.2">
      <c r="A13" s="12"/>
      <c r="B13" s="12"/>
      <c r="C13" s="66" t="s">
        <v>66</v>
      </c>
      <c r="D13" s="71" t="s">
        <v>71</v>
      </c>
      <c r="E13" s="11">
        <v>44593</v>
      </c>
      <c r="F13" s="69" t="s">
        <v>72</v>
      </c>
      <c r="G13" s="11">
        <v>44608</v>
      </c>
      <c r="H13" s="70" t="s">
        <v>73</v>
      </c>
      <c r="I13" s="14">
        <v>65</v>
      </c>
      <c r="J13" s="14">
        <v>56</v>
      </c>
      <c r="K13" s="14">
        <v>22</v>
      </c>
      <c r="L13" s="14">
        <v>9</v>
      </c>
      <c r="M13" s="74">
        <v>20.02</v>
      </c>
      <c r="N13" s="90">
        <v>20.02</v>
      </c>
      <c r="O13" s="58">
        <v>13000</v>
      </c>
      <c r="P13" s="59">
        <f>Table22457891011234[[#This Row],[PEMBULATAN]]*O13</f>
        <v>260260</v>
      </c>
      <c r="Q13" s="96"/>
    </row>
    <row r="14" spans="1:17" ht="26.25" customHeight="1" x14ac:dyDescent="0.2">
      <c r="A14" s="12"/>
      <c r="B14" s="12"/>
      <c r="C14" s="66" t="s">
        <v>67</v>
      </c>
      <c r="D14" s="71" t="s">
        <v>71</v>
      </c>
      <c r="E14" s="11">
        <v>44593</v>
      </c>
      <c r="F14" s="69" t="s">
        <v>72</v>
      </c>
      <c r="G14" s="11">
        <v>44608</v>
      </c>
      <c r="H14" s="70" t="s">
        <v>73</v>
      </c>
      <c r="I14" s="14">
        <v>65</v>
      </c>
      <c r="J14" s="14">
        <v>56</v>
      </c>
      <c r="K14" s="14">
        <v>22</v>
      </c>
      <c r="L14" s="14">
        <v>9</v>
      </c>
      <c r="M14" s="74">
        <v>20.02</v>
      </c>
      <c r="N14" s="90">
        <v>20.02</v>
      </c>
      <c r="O14" s="58">
        <v>13000</v>
      </c>
      <c r="P14" s="59">
        <f>Table22457891011234[[#This Row],[PEMBULATAN]]*O14</f>
        <v>260260</v>
      </c>
      <c r="Q14" s="96"/>
    </row>
    <row r="15" spans="1:17" ht="26.25" customHeight="1" x14ac:dyDescent="0.2">
      <c r="A15" s="12"/>
      <c r="B15" s="12"/>
      <c r="C15" s="66" t="s">
        <v>68</v>
      </c>
      <c r="D15" s="71" t="s">
        <v>71</v>
      </c>
      <c r="E15" s="11">
        <v>44593</v>
      </c>
      <c r="F15" s="69" t="s">
        <v>72</v>
      </c>
      <c r="G15" s="11">
        <v>44608</v>
      </c>
      <c r="H15" s="70" t="s">
        <v>73</v>
      </c>
      <c r="I15" s="14">
        <v>65</v>
      </c>
      <c r="J15" s="14">
        <v>56</v>
      </c>
      <c r="K15" s="14">
        <v>22</v>
      </c>
      <c r="L15" s="14">
        <v>9</v>
      </c>
      <c r="M15" s="74">
        <v>20.02</v>
      </c>
      <c r="N15" s="90">
        <v>20.02</v>
      </c>
      <c r="O15" s="58">
        <v>13000</v>
      </c>
      <c r="P15" s="59">
        <f>Table22457891011234[[#This Row],[PEMBULATAN]]*O15</f>
        <v>260260</v>
      </c>
      <c r="Q15" s="96"/>
    </row>
    <row r="16" spans="1:17" ht="26.25" customHeight="1" x14ac:dyDescent="0.2">
      <c r="A16" s="12"/>
      <c r="B16" s="12"/>
      <c r="C16" s="66" t="s">
        <v>69</v>
      </c>
      <c r="D16" s="71" t="s">
        <v>71</v>
      </c>
      <c r="E16" s="11">
        <v>44593</v>
      </c>
      <c r="F16" s="69" t="s">
        <v>72</v>
      </c>
      <c r="G16" s="11">
        <v>44608</v>
      </c>
      <c r="H16" s="70" t="s">
        <v>73</v>
      </c>
      <c r="I16" s="14">
        <v>65</v>
      </c>
      <c r="J16" s="14">
        <v>56</v>
      </c>
      <c r="K16" s="14">
        <v>22</v>
      </c>
      <c r="L16" s="14">
        <v>9</v>
      </c>
      <c r="M16" s="74">
        <v>20.02</v>
      </c>
      <c r="N16" s="90">
        <v>20.02</v>
      </c>
      <c r="O16" s="58">
        <v>13000</v>
      </c>
      <c r="P16" s="59">
        <f>Table22457891011234[[#This Row],[PEMBULATAN]]*O16</f>
        <v>260260</v>
      </c>
      <c r="Q16" s="96"/>
    </row>
    <row r="17" spans="1:17" ht="26.25" customHeight="1" x14ac:dyDescent="0.2">
      <c r="A17" s="12"/>
      <c r="B17" s="12"/>
      <c r="C17" s="66" t="s">
        <v>70</v>
      </c>
      <c r="D17" s="71" t="s">
        <v>71</v>
      </c>
      <c r="E17" s="11">
        <v>44593</v>
      </c>
      <c r="F17" s="69" t="s">
        <v>72</v>
      </c>
      <c r="G17" s="11">
        <v>44608</v>
      </c>
      <c r="H17" s="70" t="s">
        <v>73</v>
      </c>
      <c r="I17" s="14">
        <v>65</v>
      </c>
      <c r="J17" s="14">
        <v>56</v>
      </c>
      <c r="K17" s="14">
        <v>22</v>
      </c>
      <c r="L17" s="14">
        <v>9</v>
      </c>
      <c r="M17" s="74">
        <v>20.02</v>
      </c>
      <c r="N17" s="90">
        <v>20.02</v>
      </c>
      <c r="O17" s="58">
        <v>13000</v>
      </c>
      <c r="P17" s="59">
        <f>Table22457891011234[[#This Row],[PEMBULATAN]]*O17</f>
        <v>260260</v>
      </c>
      <c r="Q17" s="97"/>
    </row>
    <row r="18" spans="1:17" ht="22.5" customHeight="1" x14ac:dyDescent="0.2">
      <c r="A18" s="116" t="s">
        <v>30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8"/>
      <c r="M18" s="72">
        <f>SUBTOTAL(109,Table22457891011234[KG VOLUME])</f>
        <v>238.22500000000005</v>
      </c>
      <c r="N18" s="62">
        <f>SUM(N3:N17)</f>
        <v>255.20000000000005</v>
      </c>
      <c r="O18" s="119">
        <f>SUM(P3:P17)</f>
        <v>3317600</v>
      </c>
      <c r="P18" s="120"/>
    </row>
    <row r="19" spans="1:17" ht="18" customHeight="1" x14ac:dyDescent="0.2">
      <c r="A19" s="79"/>
      <c r="B19" s="52" t="s">
        <v>41</v>
      </c>
      <c r="C19" s="51"/>
      <c r="D19" s="53" t="s">
        <v>42</v>
      </c>
      <c r="E19" s="79"/>
      <c r="F19" s="79"/>
      <c r="G19" s="79"/>
      <c r="H19" s="79"/>
      <c r="I19" s="79"/>
      <c r="J19" s="79"/>
      <c r="K19" s="79"/>
      <c r="L19" s="79"/>
      <c r="M19" s="80"/>
      <c r="N19" s="81" t="s">
        <v>50</v>
      </c>
      <c r="O19" s="82"/>
      <c r="P19" s="82">
        <f>O18*10%</f>
        <v>331760</v>
      </c>
    </row>
    <row r="20" spans="1:17" ht="18" customHeight="1" thickBot="1" x14ac:dyDescent="0.25">
      <c r="A20" s="79"/>
      <c r="B20" s="52"/>
      <c r="C20" s="51"/>
      <c r="D20" s="53"/>
      <c r="E20" s="79"/>
      <c r="F20" s="79"/>
      <c r="G20" s="79"/>
      <c r="H20" s="79"/>
      <c r="I20" s="79"/>
      <c r="J20" s="79"/>
      <c r="K20" s="79"/>
      <c r="L20" s="79"/>
      <c r="M20" s="80"/>
      <c r="N20" s="83" t="s">
        <v>51</v>
      </c>
      <c r="O20" s="84"/>
      <c r="P20" s="84">
        <f>O18-P19</f>
        <v>2985840</v>
      </c>
    </row>
    <row r="21" spans="1:17" ht="18" customHeight="1" x14ac:dyDescent="0.2">
      <c r="A21" s="9"/>
      <c r="H21" s="57"/>
      <c r="N21" s="56" t="s">
        <v>110</v>
      </c>
      <c r="P21" s="63">
        <f>P20*1.1%</f>
        <v>32844.240000000005</v>
      </c>
    </row>
    <row r="22" spans="1:17" ht="18" customHeight="1" thickBot="1" x14ac:dyDescent="0.25">
      <c r="A22" s="9"/>
      <c r="H22" s="57"/>
      <c r="N22" s="56" t="s">
        <v>52</v>
      </c>
      <c r="P22" s="65">
        <f>P20*2%</f>
        <v>59716.800000000003</v>
      </c>
    </row>
    <row r="23" spans="1:17" ht="18" customHeight="1" x14ac:dyDescent="0.2">
      <c r="A23" s="9"/>
      <c r="H23" s="57"/>
      <c r="N23" s="60" t="s">
        <v>31</v>
      </c>
      <c r="O23" s="61"/>
      <c r="P23" s="64">
        <f>P20+P21-P22</f>
        <v>2958967.4400000004</v>
      </c>
    </row>
    <row r="25" spans="1:17" x14ac:dyDescent="0.2">
      <c r="A25" s="9"/>
      <c r="H25" s="57"/>
      <c r="P25" s="65"/>
    </row>
    <row r="26" spans="1:17" x14ac:dyDescent="0.2">
      <c r="A26" s="9"/>
      <c r="H26" s="57"/>
      <c r="O26" s="54"/>
      <c r="P26" s="65"/>
    </row>
    <row r="27" spans="1:17" s="3" customFormat="1" x14ac:dyDescent="0.25">
      <c r="A27" s="9"/>
      <c r="B27" s="2"/>
      <c r="C27" s="2"/>
      <c r="E27" s="10"/>
      <c r="H27" s="57"/>
      <c r="N27" s="13"/>
      <c r="O27" s="13"/>
      <c r="P27" s="13"/>
    </row>
    <row r="28" spans="1:17" s="3" customFormat="1" x14ac:dyDescent="0.25">
      <c r="A28" s="9"/>
      <c r="B28" s="2"/>
      <c r="C28" s="2"/>
      <c r="E28" s="10"/>
      <c r="H28" s="57"/>
      <c r="N28" s="13"/>
      <c r="O28" s="13"/>
      <c r="P28" s="13"/>
    </row>
    <row r="29" spans="1:17" s="3" customFormat="1" x14ac:dyDescent="0.25">
      <c r="A29" s="9"/>
      <c r="B29" s="2"/>
      <c r="C29" s="2"/>
      <c r="E29" s="10"/>
      <c r="H29" s="57"/>
      <c r="N29" s="13"/>
      <c r="O29" s="13"/>
      <c r="P29" s="13"/>
    </row>
    <row r="30" spans="1:17" s="3" customFormat="1" x14ac:dyDescent="0.25">
      <c r="A30" s="9"/>
      <c r="B30" s="2"/>
      <c r="C30" s="2"/>
      <c r="E30" s="10"/>
      <c r="H30" s="57"/>
      <c r="N30" s="13"/>
      <c r="O30" s="13"/>
      <c r="P30" s="13"/>
    </row>
    <row r="31" spans="1:17" s="3" customFormat="1" x14ac:dyDescent="0.25">
      <c r="A31" s="9"/>
      <c r="B31" s="2"/>
      <c r="C31" s="2"/>
      <c r="E31" s="10"/>
      <c r="H31" s="57"/>
      <c r="N31" s="13"/>
      <c r="O31" s="13"/>
      <c r="P31" s="13"/>
    </row>
    <row r="32" spans="1:17" s="3" customFormat="1" x14ac:dyDescent="0.25">
      <c r="A32" s="9"/>
      <c r="B32" s="2"/>
      <c r="C32" s="2"/>
      <c r="E32" s="10"/>
      <c r="H32" s="57"/>
      <c r="N32" s="13"/>
      <c r="O32" s="13"/>
      <c r="P32" s="13"/>
    </row>
    <row r="33" spans="1:16" s="3" customFormat="1" x14ac:dyDescent="0.25">
      <c r="A33" s="9"/>
      <c r="B33" s="2"/>
      <c r="C33" s="2"/>
      <c r="E33" s="10"/>
      <c r="H33" s="57"/>
      <c r="N33" s="13"/>
      <c r="O33" s="13"/>
      <c r="P33" s="13"/>
    </row>
    <row r="34" spans="1:16" s="3" customFormat="1" x14ac:dyDescent="0.25">
      <c r="A34" s="9"/>
      <c r="B34" s="2"/>
      <c r="C34" s="2"/>
      <c r="E34" s="10"/>
      <c r="H34" s="57"/>
      <c r="N34" s="13"/>
      <c r="O34" s="13"/>
      <c r="P34" s="13"/>
    </row>
    <row r="35" spans="1:16" s="3" customFormat="1" x14ac:dyDescent="0.25">
      <c r="A35" s="9"/>
      <c r="B35" s="2"/>
      <c r="C35" s="2"/>
      <c r="E35" s="10"/>
      <c r="H35" s="57"/>
      <c r="N35" s="13"/>
      <c r="O35" s="13"/>
      <c r="P35" s="13"/>
    </row>
    <row r="36" spans="1:16" s="3" customFormat="1" x14ac:dyDescent="0.25">
      <c r="A36" s="9"/>
      <c r="B36" s="2"/>
      <c r="C36" s="2"/>
      <c r="E36" s="10"/>
      <c r="H36" s="57"/>
      <c r="N36" s="13"/>
      <c r="O36" s="13"/>
      <c r="P36" s="13"/>
    </row>
    <row r="37" spans="1:16" s="3" customFormat="1" x14ac:dyDescent="0.25">
      <c r="A37" s="9"/>
      <c r="B37" s="2"/>
      <c r="C37" s="2"/>
      <c r="E37" s="10"/>
      <c r="H37" s="57"/>
      <c r="N37" s="13"/>
      <c r="O37" s="13"/>
      <c r="P37" s="13"/>
    </row>
    <row r="38" spans="1:16" s="3" customFormat="1" x14ac:dyDescent="0.25">
      <c r="A38" s="9"/>
      <c r="B38" s="2"/>
      <c r="C38" s="2"/>
      <c r="E38" s="10"/>
      <c r="H38" s="57"/>
      <c r="N38" s="13"/>
      <c r="O38" s="13"/>
      <c r="P38" s="13"/>
    </row>
  </sheetData>
  <mergeCells count="2">
    <mergeCell ref="A18:L18"/>
    <mergeCell ref="O18:P18"/>
  </mergeCells>
  <conditionalFormatting sqref="B3">
    <cfRule type="duplicateValues" dxfId="103" priority="2"/>
  </conditionalFormatting>
  <conditionalFormatting sqref="B4">
    <cfRule type="duplicateValues" dxfId="102" priority="1"/>
  </conditionalFormatting>
  <conditionalFormatting sqref="B5:B17">
    <cfRule type="duplicateValues" dxfId="101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6" sqref="L6"/>
    </sheetView>
  </sheetViews>
  <sheetFormatPr defaultRowHeight="15" x14ac:dyDescent="0.2"/>
  <cols>
    <col min="1" max="1" width="6.140625" style="4" customWidth="1"/>
    <col min="2" max="2" width="20.42578125" style="2" customWidth="1"/>
    <col min="3" max="3" width="15.7109375" style="2" customWidth="1"/>
    <col min="4" max="4" width="10" style="3" customWidth="1"/>
    <col min="5" max="5" width="9.140625" style="10" customWidth="1"/>
    <col min="6" max="6" width="13.85546875" style="3" customWidth="1"/>
    <col min="7" max="7" width="9.5703125" style="3" customWidth="1"/>
    <col min="8" max="8" width="21.5703125" style="6" customWidth="1"/>
    <col min="9" max="9" width="3.7109375" style="3" customWidth="1"/>
    <col min="10" max="11" width="3.5703125" style="3" customWidth="1"/>
    <col min="12" max="12" width="3.85546875" style="3" customWidth="1"/>
    <col min="13" max="13" width="7.85546875" style="3" customWidth="1"/>
    <col min="14" max="14" width="12.28515625" style="13" customWidth="1"/>
    <col min="15" max="15" width="8.140625" style="13" customWidth="1"/>
    <col min="16" max="16" width="10.285156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89" t="s">
        <v>43</v>
      </c>
      <c r="B2" s="55" t="s">
        <v>7</v>
      </c>
      <c r="C2" s="55" t="s">
        <v>0</v>
      </c>
      <c r="D2" s="55" t="s">
        <v>1</v>
      </c>
      <c r="E2" s="91" t="s">
        <v>4</v>
      </c>
      <c r="F2" s="55" t="s">
        <v>3</v>
      </c>
      <c r="G2" s="55" t="s">
        <v>5</v>
      </c>
      <c r="H2" s="91" t="s">
        <v>2</v>
      </c>
      <c r="I2" s="55" t="s">
        <v>38</v>
      </c>
      <c r="J2" s="55" t="s">
        <v>39</v>
      </c>
      <c r="K2" s="55" t="s">
        <v>40</v>
      </c>
      <c r="L2" s="55" t="s">
        <v>44</v>
      </c>
      <c r="M2" s="55" t="s">
        <v>45</v>
      </c>
      <c r="N2" s="55" t="s">
        <v>6</v>
      </c>
      <c r="O2" s="55" t="s">
        <v>46</v>
      </c>
      <c r="P2" s="55" t="s">
        <v>47</v>
      </c>
      <c r="Q2" s="55" t="s">
        <v>26</v>
      </c>
    </row>
    <row r="3" spans="1:17" ht="26.25" customHeight="1" x14ac:dyDescent="0.2">
      <c r="A3" s="76">
        <v>403385</v>
      </c>
      <c r="B3" s="67" t="s">
        <v>76</v>
      </c>
      <c r="C3" s="7" t="s">
        <v>77</v>
      </c>
      <c r="D3" s="69" t="s">
        <v>71</v>
      </c>
      <c r="E3" s="11">
        <v>44596</v>
      </c>
      <c r="F3" s="69" t="s">
        <v>82</v>
      </c>
      <c r="G3" s="11">
        <v>44612</v>
      </c>
      <c r="H3" s="8" t="s">
        <v>73</v>
      </c>
      <c r="I3" s="1">
        <v>86</v>
      </c>
      <c r="J3" s="1">
        <v>47</v>
      </c>
      <c r="K3" s="1">
        <v>18</v>
      </c>
      <c r="L3" s="1">
        <v>6</v>
      </c>
      <c r="M3" s="73">
        <v>18.189</v>
      </c>
      <c r="N3" s="90">
        <v>18.189</v>
      </c>
      <c r="O3" s="58">
        <v>13000</v>
      </c>
      <c r="P3" s="59">
        <f>Table224578910112342[[#This Row],[PEMBULATAN]]*O3</f>
        <v>236457</v>
      </c>
      <c r="Q3" s="95">
        <v>5</v>
      </c>
    </row>
    <row r="4" spans="1:17" ht="26.25" customHeight="1" x14ac:dyDescent="0.2">
      <c r="A4" s="12"/>
      <c r="B4" s="68"/>
      <c r="C4" s="7" t="s">
        <v>78</v>
      </c>
      <c r="D4" s="69" t="s">
        <v>71</v>
      </c>
      <c r="E4" s="11">
        <v>44596</v>
      </c>
      <c r="F4" s="69" t="s">
        <v>82</v>
      </c>
      <c r="G4" s="11">
        <v>44612</v>
      </c>
      <c r="H4" s="8" t="s">
        <v>73</v>
      </c>
      <c r="I4" s="1">
        <v>53</v>
      </c>
      <c r="J4" s="1">
        <v>23</v>
      </c>
      <c r="K4" s="1">
        <v>12</v>
      </c>
      <c r="L4" s="1">
        <v>8</v>
      </c>
      <c r="M4" s="73">
        <v>3.657</v>
      </c>
      <c r="N4" s="90">
        <v>8</v>
      </c>
      <c r="O4" s="58">
        <v>13000</v>
      </c>
      <c r="P4" s="59">
        <f>Table224578910112342[[#This Row],[PEMBULATAN]]*O4</f>
        <v>104000</v>
      </c>
      <c r="Q4" s="96"/>
    </row>
    <row r="5" spans="1:17" ht="26.25" customHeight="1" x14ac:dyDescent="0.2">
      <c r="A5" s="12"/>
      <c r="B5" s="12"/>
      <c r="C5" s="7" t="s">
        <v>79</v>
      </c>
      <c r="D5" s="69" t="s">
        <v>71</v>
      </c>
      <c r="E5" s="11">
        <v>44596</v>
      </c>
      <c r="F5" s="69" t="s">
        <v>82</v>
      </c>
      <c r="G5" s="11">
        <v>44612</v>
      </c>
      <c r="H5" s="8" t="s">
        <v>73</v>
      </c>
      <c r="I5" s="1">
        <v>78</v>
      </c>
      <c r="J5" s="1">
        <v>52</v>
      </c>
      <c r="K5" s="1">
        <v>11</v>
      </c>
      <c r="L5" s="1">
        <v>10</v>
      </c>
      <c r="M5" s="73">
        <v>11.154</v>
      </c>
      <c r="N5" s="90">
        <v>11.154</v>
      </c>
      <c r="O5" s="58">
        <v>13000</v>
      </c>
      <c r="P5" s="59">
        <f>Table224578910112342[[#This Row],[PEMBULATAN]]*O5</f>
        <v>145002</v>
      </c>
      <c r="Q5" s="96"/>
    </row>
    <row r="6" spans="1:17" ht="26.25" customHeight="1" x14ac:dyDescent="0.2">
      <c r="A6" s="12"/>
      <c r="B6" s="12"/>
      <c r="C6" s="66" t="s">
        <v>80</v>
      </c>
      <c r="D6" s="71" t="s">
        <v>71</v>
      </c>
      <c r="E6" s="11">
        <v>44596</v>
      </c>
      <c r="F6" s="69" t="s">
        <v>82</v>
      </c>
      <c r="G6" s="11">
        <v>44612</v>
      </c>
      <c r="H6" s="70" t="s">
        <v>73</v>
      </c>
      <c r="I6" s="14">
        <v>43</v>
      </c>
      <c r="J6" s="14">
        <v>30</v>
      </c>
      <c r="K6" s="14">
        <v>12</v>
      </c>
      <c r="L6" s="14">
        <v>10</v>
      </c>
      <c r="M6" s="74">
        <v>3.87</v>
      </c>
      <c r="N6" s="90">
        <v>10</v>
      </c>
      <c r="O6" s="58">
        <v>13000</v>
      </c>
      <c r="P6" s="59">
        <f>Table224578910112342[[#This Row],[PEMBULATAN]]*O6</f>
        <v>130000</v>
      </c>
      <c r="Q6" s="96"/>
    </row>
    <row r="7" spans="1:17" ht="26.25" customHeight="1" x14ac:dyDescent="0.2">
      <c r="A7" s="12"/>
      <c r="B7" s="12"/>
      <c r="C7" s="66" t="s">
        <v>81</v>
      </c>
      <c r="D7" s="71" t="s">
        <v>71</v>
      </c>
      <c r="E7" s="11">
        <v>44596</v>
      </c>
      <c r="F7" s="69" t="s">
        <v>82</v>
      </c>
      <c r="G7" s="11">
        <v>44612</v>
      </c>
      <c r="H7" s="70" t="s">
        <v>73</v>
      </c>
      <c r="I7" s="14">
        <v>40</v>
      </c>
      <c r="J7" s="14">
        <v>25</v>
      </c>
      <c r="K7" s="14">
        <v>11</v>
      </c>
      <c r="L7" s="14">
        <v>10</v>
      </c>
      <c r="M7" s="74">
        <v>2.75</v>
      </c>
      <c r="N7" s="90">
        <v>10</v>
      </c>
      <c r="O7" s="58">
        <v>13000</v>
      </c>
      <c r="P7" s="59">
        <f>Table224578910112342[[#This Row],[PEMBULATAN]]*O7</f>
        <v>130000</v>
      </c>
      <c r="Q7" s="97"/>
    </row>
    <row r="8" spans="1:17" ht="22.5" customHeight="1" x14ac:dyDescent="0.2">
      <c r="A8" s="116" t="s">
        <v>30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72">
        <f>SUBTOTAL(109,Table224578910112342[KG VOLUME])</f>
        <v>39.619999999999997</v>
      </c>
      <c r="N8" s="62">
        <f>SUM(N3:N7)</f>
        <v>57.343000000000004</v>
      </c>
      <c r="O8" s="119">
        <f>SUM(P3:P7)</f>
        <v>745459</v>
      </c>
      <c r="P8" s="120"/>
    </row>
    <row r="9" spans="1:17" ht="18" customHeight="1" x14ac:dyDescent="0.2">
      <c r="A9" s="79"/>
      <c r="B9" s="52" t="s">
        <v>41</v>
      </c>
      <c r="C9" s="51"/>
      <c r="D9" s="53" t="s">
        <v>42</v>
      </c>
      <c r="E9" s="79"/>
      <c r="F9" s="79"/>
      <c r="G9" s="79"/>
      <c r="H9" s="79"/>
      <c r="I9" s="79"/>
      <c r="J9" s="79"/>
      <c r="K9" s="79"/>
      <c r="L9" s="79"/>
      <c r="M9" s="80"/>
      <c r="N9" s="81" t="s">
        <v>50</v>
      </c>
      <c r="O9" s="82"/>
      <c r="P9" s="82">
        <f>O8*10%</f>
        <v>74545.900000000009</v>
      </c>
    </row>
    <row r="10" spans="1:17" ht="18" customHeight="1" thickBot="1" x14ac:dyDescent="0.25">
      <c r="A10" s="79"/>
      <c r="B10" s="52"/>
      <c r="C10" s="51"/>
      <c r="D10" s="53"/>
      <c r="E10" s="79"/>
      <c r="F10" s="79"/>
      <c r="G10" s="79"/>
      <c r="H10" s="79"/>
      <c r="I10" s="79"/>
      <c r="J10" s="79"/>
      <c r="K10" s="79"/>
      <c r="L10" s="79"/>
      <c r="M10" s="80"/>
      <c r="N10" s="83" t="s">
        <v>51</v>
      </c>
      <c r="O10" s="84"/>
      <c r="P10" s="84">
        <f>O8-P9</f>
        <v>670913.1</v>
      </c>
    </row>
    <row r="11" spans="1:17" ht="18" customHeight="1" x14ac:dyDescent="0.2">
      <c r="A11" s="9"/>
      <c r="H11" s="57"/>
      <c r="N11" s="56" t="s">
        <v>110</v>
      </c>
      <c r="P11" s="63">
        <f>P10*1.1%</f>
        <v>7380.0441000000001</v>
      </c>
    </row>
    <row r="12" spans="1:17" ht="18" customHeight="1" thickBot="1" x14ac:dyDescent="0.25">
      <c r="A12" s="9"/>
      <c r="H12" s="57"/>
      <c r="N12" s="56" t="s">
        <v>52</v>
      </c>
      <c r="P12" s="65">
        <f>P10*2%</f>
        <v>13418.262000000001</v>
      </c>
    </row>
    <row r="13" spans="1:17" ht="18" customHeight="1" x14ac:dyDescent="0.2">
      <c r="A13" s="9"/>
      <c r="H13" s="57"/>
      <c r="N13" s="60" t="s">
        <v>31</v>
      </c>
      <c r="O13" s="61"/>
      <c r="P13" s="64">
        <f>P10+P11-P12</f>
        <v>664874.88210000005</v>
      </c>
    </row>
    <row r="15" spans="1:17" x14ac:dyDescent="0.2">
      <c r="A15" s="9"/>
      <c r="H15" s="57"/>
      <c r="P15" s="65"/>
    </row>
    <row r="16" spans="1:17" x14ac:dyDescent="0.2">
      <c r="A16" s="9"/>
      <c r="H16" s="57"/>
      <c r="O16" s="54"/>
      <c r="P16" s="65"/>
    </row>
    <row r="17" spans="1:16" s="3" customFormat="1" x14ac:dyDescent="0.25">
      <c r="A17" s="9"/>
      <c r="B17" s="2"/>
      <c r="C17" s="2"/>
      <c r="E17" s="10"/>
      <c r="H17" s="57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7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7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7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7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7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7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7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7"/>
      <c r="N25" s="13"/>
      <c r="O25" s="13"/>
      <c r="P25" s="13"/>
    </row>
    <row r="26" spans="1:16" s="3" customFormat="1" x14ac:dyDescent="0.25">
      <c r="A26" s="9"/>
      <c r="B26" s="2"/>
      <c r="C26" s="2"/>
      <c r="E26" s="10"/>
      <c r="H26" s="57"/>
      <c r="N26" s="13"/>
      <c r="O26" s="13"/>
      <c r="P26" s="13"/>
    </row>
    <row r="27" spans="1:16" s="3" customFormat="1" x14ac:dyDescent="0.25">
      <c r="A27" s="9"/>
      <c r="B27" s="2"/>
      <c r="C27" s="2"/>
      <c r="E27" s="10"/>
      <c r="H27" s="57"/>
      <c r="N27" s="13"/>
      <c r="O27" s="13"/>
      <c r="P27" s="13"/>
    </row>
    <row r="28" spans="1:16" s="3" customFormat="1" x14ac:dyDescent="0.25">
      <c r="A28" s="9"/>
      <c r="B28" s="2"/>
      <c r="C28" s="2"/>
      <c r="E28" s="10"/>
      <c r="H28" s="57"/>
      <c r="N28" s="13"/>
      <c r="O28" s="13"/>
      <c r="P28" s="13"/>
    </row>
  </sheetData>
  <mergeCells count="2">
    <mergeCell ref="A8:L8"/>
    <mergeCell ref="O8:P8"/>
  </mergeCells>
  <conditionalFormatting sqref="B3">
    <cfRule type="duplicateValues" dxfId="85" priority="2"/>
  </conditionalFormatting>
  <conditionalFormatting sqref="B4">
    <cfRule type="duplicateValues" dxfId="84" priority="1"/>
  </conditionalFormatting>
  <conditionalFormatting sqref="B5:B7">
    <cfRule type="duplicateValues" dxfId="83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I5" sqref="I5"/>
    </sheetView>
  </sheetViews>
  <sheetFormatPr defaultRowHeight="15" x14ac:dyDescent="0.2"/>
  <cols>
    <col min="1" max="1" width="6.140625" style="4" customWidth="1"/>
    <col min="2" max="2" width="20.85546875" style="2" customWidth="1"/>
    <col min="3" max="3" width="15.7109375" style="2" customWidth="1"/>
    <col min="4" max="4" width="10" style="3" customWidth="1"/>
    <col min="5" max="5" width="9.140625" style="10" customWidth="1"/>
    <col min="6" max="6" width="13.85546875" style="3" customWidth="1"/>
    <col min="7" max="7" width="9.5703125" style="3" customWidth="1"/>
    <col min="8" max="8" width="21.5703125" style="6" customWidth="1"/>
    <col min="9" max="9" width="3.7109375" style="3" customWidth="1"/>
    <col min="10" max="11" width="3.5703125" style="3" customWidth="1"/>
    <col min="12" max="12" width="3.85546875" style="3" customWidth="1"/>
    <col min="13" max="13" width="7.85546875" style="3" customWidth="1"/>
    <col min="14" max="14" width="12.28515625" style="13" customWidth="1"/>
    <col min="15" max="15" width="8.140625" style="13" customWidth="1"/>
    <col min="16" max="16" width="10.285156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89" t="s">
        <v>43</v>
      </c>
      <c r="B2" s="55" t="s">
        <v>7</v>
      </c>
      <c r="C2" s="55" t="s">
        <v>0</v>
      </c>
      <c r="D2" s="55" t="s">
        <v>1</v>
      </c>
      <c r="E2" s="91" t="s">
        <v>4</v>
      </c>
      <c r="F2" s="55" t="s">
        <v>3</v>
      </c>
      <c r="G2" s="55" t="s">
        <v>5</v>
      </c>
      <c r="H2" s="91" t="s">
        <v>2</v>
      </c>
      <c r="I2" s="55" t="s">
        <v>38</v>
      </c>
      <c r="J2" s="55" t="s">
        <v>39</v>
      </c>
      <c r="K2" s="55" t="s">
        <v>40</v>
      </c>
      <c r="L2" s="55" t="s">
        <v>44</v>
      </c>
      <c r="M2" s="55" t="s">
        <v>45</v>
      </c>
      <c r="N2" s="55" t="s">
        <v>6</v>
      </c>
      <c r="O2" s="55" t="s">
        <v>46</v>
      </c>
      <c r="P2" s="55" t="s">
        <v>47</v>
      </c>
      <c r="Q2" s="55" t="s">
        <v>26</v>
      </c>
    </row>
    <row r="3" spans="1:17" ht="26.25" customHeight="1" x14ac:dyDescent="0.2">
      <c r="A3" s="76">
        <v>403304</v>
      </c>
      <c r="B3" s="67" t="s">
        <v>83</v>
      </c>
      <c r="C3" s="7" t="s">
        <v>84</v>
      </c>
      <c r="D3" s="69" t="s">
        <v>71</v>
      </c>
      <c r="E3" s="11">
        <v>44597</v>
      </c>
      <c r="F3" s="69" t="s">
        <v>82</v>
      </c>
      <c r="G3" s="11">
        <v>44612</v>
      </c>
      <c r="H3" s="8" t="s">
        <v>73</v>
      </c>
      <c r="I3" s="1">
        <v>55</v>
      </c>
      <c r="J3" s="1">
        <v>37</v>
      </c>
      <c r="K3" s="1">
        <v>8</v>
      </c>
      <c r="L3" s="1">
        <v>10</v>
      </c>
      <c r="M3" s="73">
        <v>4.07</v>
      </c>
      <c r="N3" s="90">
        <v>10</v>
      </c>
      <c r="O3" s="58">
        <v>13000</v>
      </c>
      <c r="P3" s="59">
        <f>Table2245789101123423[[#This Row],[PEMBULATAN]]*O3</f>
        <v>130000</v>
      </c>
      <c r="Q3" s="95">
        <v>5</v>
      </c>
    </row>
    <row r="4" spans="1:17" ht="26.25" customHeight="1" x14ac:dyDescent="0.2">
      <c r="A4" s="12"/>
      <c r="B4" s="68"/>
      <c r="C4" s="7" t="s">
        <v>85</v>
      </c>
      <c r="D4" s="69" t="s">
        <v>71</v>
      </c>
      <c r="E4" s="11">
        <v>44597</v>
      </c>
      <c r="F4" s="69" t="s">
        <v>82</v>
      </c>
      <c r="G4" s="11">
        <v>44612</v>
      </c>
      <c r="H4" s="8" t="s">
        <v>73</v>
      </c>
      <c r="I4" s="1">
        <v>55</v>
      </c>
      <c r="J4" s="1">
        <v>37</v>
      </c>
      <c r="K4" s="1">
        <v>8</v>
      </c>
      <c r="L4" s="1">
        <v>10</v>
      </c>
      <c r="M4" s="73">
        <v>4.07</v>
      </c>
      <c r="N4" s="90">
        <v>10</v>
      </c>
      <c r="O4" s="58">
        <v>13000</v>
      </c>
      <c r="P4" s="59">
        <f>Table2245789101123423[[#This Row],[PEMBULATAN]]*O4</f>
        <v>130000</v>
      </c>
      <c r="Q4" s="96"/>
    </row>
    <row r="5" spans="1:17" ht="26.25" customHeight="1" x14ac:dyDescent="0.2">
      <c r="A5" s="12"/>
      <c r="B5" s="12"/>
      <c r="C5" s="7" t="s">
        <v>86</v>
      </c>
      <c r="D5" s="69" t="s">
        <v>71</v>
      </c>
      <c r="E5" s="11">
        <v>44597</v>
      </c>
      <c r="F5" s="69" t="s">
        <v>82</v>
      </c>
      <c r="G5" s="11">
        <v>44612</v>
      </c>
      <c r="H5" s="8" t="s">
        <v>73</v>
      </c>
      <c r="I5" s="1">
        <v>40</v>
      </c>
      <c r="J5" s="1">
        <v>38</v>
      </c>
      <c r="K5" s="1">
        <v>23</v>
      </c>
      <c r="L5" s="1">
        <v>7</v>
      </c>
      <c r="M5" s="73">
        <v>8.74</v>
      </c>
      <c r="N5" s="90">
        <v>9</v>
      </c>
      <c r="O5" s="58">
        <v>13000</v>
      </c>
      <c r="P5" s="59">
        <f>Table2245789101123423[[#This Row],[PEMBULATAN]]*O5</f>
        <v>117000</v>
      </c>
      <c r="Q5" s="96"/>
    </row>
    <row r="6" spans="1:17" ht="26.25" customHeight="1" x14ac:dyDescent="0.2">
      <c r="A6" s="12"/>
      <c r="B6" s="12"/>
      <c r="C6" s="66" t="s">
        <v>87</v>
      </c>
      <c r="D6" s="71" t="s">
        <v>71</v>
      </c>
      <c r="E6" s="11">
        <v>44597</v>
      </c>
      <c r="F6" s="69" t="s">
        <v>82</v>
      </c>
      <c r="G6" s="11">
        <v>44612</v>
      </c>
      <c r="H6" s="70" t="s">
        <v>73</v>
      </c>
      <c r="I6" s="14">
        <v>55</v>
      </c>
      <c r="J6" s="14">
        <v>37</v>
      </c>
      <c r="K6" s="14">
        <v>8</v>
      </c>
      <c r="L6" s="14">
        <v>10</v>
      </c>
      <c r="M6" s="74">
        <v>4.07</v>
      </c>
      <c r="N6" s="90">
        <v>10</v>
      </c>
      <c r="O6" s="58">
        <v>13000</v>
      </c>
      <c r="P6" s="59">
        <f>Table2245789101123423[[#This Row],[PEMBULATAN]]*O6</f>
        <v>130000</v>
      </c>
      <c r="Q6" s="96"/>
    </row>
    <row r="7" spans="1:17" ht="26.25" customHeight="1" x14ac:dyDescent="0.2">
      <c r="A7" s="12"/>
      <c r="B7" s="12"/>
      <c r="C7" s="66" t="s">
        <v>88</v>
      </c>
      <c r="D7" s="71" t="s">
        <v>71</v>
      </c>
      <c r="E7" s="11">
        <v>44597</v>
      </c>
      <c r="F7" s="69" t="s">
        <v>82</v>
      </c>
      <c r="G7" s="11">
        <v>44612</v>
      </c>
      <c r="H7" s="70" t="s">
        <v>73</v>
      </c>
      <c r="I7" s="14">
        <v>40</v>
      </c>
      <c r="J7" s="14">
        <v>38</v>
      </c>
      <c r="K7" s="14">
        <v>23</v>
      </c>
      <c r="L7" s="14">
        <v>7</v>
      </c>
      <c r="M7" s="74">
        <v>8.74</v>
      </c>
      <c r="N7" s="90">
        <v>9</v>
      </c>
      <c r="O7" s="58">
        <v>13000</v>
      </c>
      <c r="P7" s="59">
        <f>Table2245789101123423[[#This Row],[PEMBULATAN]]*O7</f>
        <v>117000</v>
      </c>
      <c r="Q7" s="97"/>
    </row>
    <row r="8" spans="1:17" ht="22.5" customHeight="1" x14ac:dyDescent="0.2">
      <c r="A8" s="116" t="s">
        <v>30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8"/>
      <c r="M8" s="72">
        <f>SUBTOTAL(109,Table2245789101123423[KG VOLUME])</f>
        <v>29.690000000000005</v>
      </c>
      <c r="N8" s="62">
        <f>SUM(N3:N7)</f>
        <v>48</v>
      </c>
      <c r="O8" s="119">
        <f>SUM(P3:P7)</f>
        <v>624000</v>
      </c>
      <c r="P8" s="120"/>
    </row>
    <row r="9" spans="1:17" ht="18" customHeight="1" x14ac:dyDescent="0.2">
      <c r="A9" s="79"/>
      <c r="B9" s="52" t="s">
        <v>41</v>
      </c>
      <c r="C9" s="51"/>
      <c r="D9" s="53" t="s">
        <v>42</v>
      </c>
      <c r="E9" s="79"/>
      <c r="F9" s="79"/>
      <c r="G9" s="79"/>
      <c r="H9" s="79"/>
      <c r="I9" s="79"/>
      <c r="J9" s="79"/>
      <c r="K9" s="79"/>
      <c r="L9" s="79"/>
      <c r="M9" s="80"/>
      <c r="N9" s="81" t="s">
        <v>50</v>
      </c>
      <c r="O9" s="82"/>
      <c r="P9" s="82">
        <f>O8*10%</f>
        <v>62400</v>
      </c>
    </row>
    <row r="10" spans="1:17" ht="18" customHeight="1" thickBot="1" x14ac:dyDescent="0.25">
      <c r="A10" s="79"/>
      <c r="B10" s="52"/>
      <c r="C10" s="51"/>
      <c r="D10" s="53"/>
      <c r="E10" s="79"/>
      <c r="F10" s="79"/>
      <c r="G10" s="79"/>
      <c r="H10" s="79"/>
      <c r="I10" s="79"/>
      <c r="J10" s="79"/>
      <c r="K10" s="79"/>
      <c r="L10" s="79"/>
      <c r="M10" s="80"/>
      <c r="N10" s="83" t="s">
        <v>51</v>
      </c>
      <c r="O10" s="84"/>
      <c r="P10" s="84">
        <f>O8-P9</f>
        <v>561600</v>
      </c>
    </row>
    <row r="11" spans="1:17" ht="18" customHeight="1" x14ac:dyDescent="0.2">
      <c r="A11" s="9"/>
      <c r="H11" s="57"/>
      <c r="N11" s="56" t="s">
        <v>110</v>
      </c>
      <c r="P11" s="63">
        <f>P10*1.1%</f>
        <v>6177.6</v>
      </c>
    </row>
    <row r="12" spans="1:17" ht="18" customHeight="1" thickBot="1" x14ac:dyDescent="0.25">
      <c r="A12" s="9"/>
      <c r="H12" s="57"/>
      <c r="N12" s="56" t="s">
        <v>52</v>
      </c>
      <c r="P12" s="65">
        <f>P10*2%</f>
        <v>11232</v>
      </c>
    </row>
    <row r="13" spans="1:17" ht="18" customHeight="1" x14ac:dyDescent="0.2">
      <c r="A13" s="9"/>
      <c r="H13" s="57"/>
      <c r="N13" s="60" t="s">
        <v>31</v>
      </c>
      <c r="O13" s="61"/>
      <c r="P13" s="64">
        <f>P10+P11-P12</f>
        <v>556545.6</v>
      </c>
    </row>
    <row r="15" spans="1:17" x14ac:dyDescent="0.2">
      <c r="A15" s="9"/>
      <c r="H15" s="57"/>
      <c r="P15" s="65"/>
    </row>
    <row r="16" spans="1:17" x14ac:dyDescent="0.2">
      <c r="A16" s="9"/>
      <c r="H16" s="57"/>
      <c r="O16" s="54"/>
      <c r="P16" s="65"/>
    </row>
    <row r="17" spans="1:16" s="3" customFormat="1" x14ac:dyDescent="0.25">
      <c r="A17" s="9"/>
      <c r="B17" s="2"/>
      <c r="C17" s="2"/>
      <c r="E17" s="10"/>
      <c r="H17" s="57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7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7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7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7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7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7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7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7"/>
      <c r="N25" s="13"/>
      <c r="O25" s="13"/>
      <c r="P25" s="13"/>
    </row>
    <row r="26" spans="1:16" s="3" customFormat="1" x14ac:dyDescent="0.25">
      <c r="A26" s="9"/>
      <c r="B26" s="2"/>
      <c r="C26" s="2"/>
      <c r="E26" s="10"/>
      <c r="H26" s="57"/>
      <c r="N26" s="13"/>
      <c r="O26" s="13"/>
      <c r="P26" s="13"/>
    </row>
    <row r="27" spans="1:16" s="3" customFormat="1" x14ac:dyDescent="0.25">
      <c r="A27" s="9"/>
      <c r="B27" s="2"/>
      <c r="C27" s="2"/>
      <c r="E27" s="10"/>
      <c r="H27" s="57"/>
      <c r="N27" s="13"/>
      <c r="O27" s="13"/>
      <c r="P27" s="13"/>
    </row>
    <row r="28" spans="1:16" s="3" customFormat="1" x14ac:dyDescent="0.25">
      <c r="A28" s="9"/>
      <c r="B28" s="2"/>
      <c r="C28" s="2"/>
      <c r="E28" s="10"/>
      <c r="H28" s="57"/>
      <c r="N28" s="13"/>
      <c r="O28" s="13"/>
      <c r="P28" s="13"/>
    </row>
  </sheetData>
  <mergeCells count="2">
    <mergeCell ref="A8:L8"/>
    <mergeCell ref="O8:P8"/>
  </mergeCells>
  <conditionalFormatting sqref="B3">
    <cfRule type="duplicateValues" dxfId="67" priority="2"/>
  </conditionalFormatting>
  <conditionalFormatting sqref="B4">
    <cfRule type="duplicateValues" dxfId="66" priority="1"/>
  </conditionalFormatting>
  <conditionalFormatting sqref="B5:B7">
    <cfRule type="duplicateValues" dxfId="65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32"/>
  <sheetViews>
    <sheetView zoomScale="110" zoomScaleNormal="110" workbookViewId="0">
      <pane xSplit="3" ySplit="2" topLeftCell="D9" activePane="bottomRight" state="frozen"/>
      <selection pane="topRight" activeCell="B1" sqref="B1"/>
      <selection pane="bottomLeft" activeCell="A3" sqref="A3"/>
      <selection pane="bottomRight" activeCell="Q11" sqref="Q11"/>
    </sheetView>
  </sheetViews>
  <sheetFormatPr defaultRowHeight="15" x14ac:dyDescent="0.2"/>
  <cols>
    <col min="1" max="1" width="6.140625" style="4" customWidth="1"/>
    <col min="2" max="2" width="20.85546875" style="2" customWidth="1"/>
    <col min="3" max="3" width="15.7109375" style="2" customWidth="1"/>
    <col min="4" max="4" width="10" style="3" customWidth="1"/>
    <col min="5" max="5" width="9.140625" style="10" customWidth="1"/>
    <col min="6" max="6" width="13.85546875" style="3" customWidth="1"/>
    <col min="7" max="7" width="9.5703125" style="3" customWidth="1"/>
    <col min="8" max="8" width="21.7109375" style="6" customWidth="1"/>
    <col min="9" max="9" width="3.7109375" style="3" customWidth="1"/>
    <col min="10" max="11" width="3.5703125" style="3" customWidth="1"/>
    <col min="12" max="12" width="3.85546875" style="3" customWidth="1"/>
    <col min="13" max="13" width="7.85546875" style="3" customWidth="1"/>
    <col min="14" max="14" width="12.28515625" style="13" customWidth="1"/>
    <col min="15" max="15" width="8.140625" style="13" customWidth="1"/>
    <col min="16" max="16" width="10.285156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89" t="s">
        <v>43</v>
      </c>
      <c r="B2" s="55" t="s">
        <v>7</v>
      </c>
      <c r="C2" s="55" t="s">
        <v>0</v>
      </c>
      <c r="D2" s="55" t="s">
        <v>1</v>
      </c>
      <c r="E2" s="91" t="s">
        <v>4</v>
      </c>
      <c r="F2" s="55" t="s">
        <v>3</v>
      </c>
      <c r="G2" s="55" t="s">
        <v>5</v>
      </c>
      <c r="H2" s="91" t="s">
        <v>2</v>
      </c>
      <c r="I2" s="55" t="s">
        <v>38</v>
      </c>
      <c r="J2" s="55" t="s">
        <v>39</v>
      </c>
      <c r="K2" s="55" t="s">
        <v>40</v>
      </c>
      <c r="L2" s="55" t="s">
        <v>44</v>
      </c>
      <c r="M2" s="55" t="s">
        <v>45</v>
      </c>
      <c r="N2" s="55" t="s">
        <v>6</v>
      </c>
      <c r="O2" s="55" t="s">
        <v>46</v>
      </c>
      <c r="P2" s="55" t="s">
        <v>47</v>
      </c>
      <c r="Q2" s="55" t="s">
        <v>26</v>
      </c>
    </row>
    <row r="3" spans="1:17" ht="26.25" customHeight="1" x14ac:dyDescent="0.2">
      <c r="A3" s="76">
        <v>403393</v>
      </c>
      <c r="B3" s="67" t="s">
        <v>89</v>
      </c>
      <c r="C3" s="7" t="s">
        <v>90</v>
      </c>
      <c r="D3" s="69" t="s">
        <v>71</v>
      </c>
      <c r="E3" s="11">
        <v>44599</v>
      </c>
      <c r="F3" s="69" t="s">
        <v>82</v>
      </c>
      <c r="G3" s="11">
        <v>44612</v>
      </c>
      <c r="H3" s="8" t="s">
        <v>73</v>
      </c>
      <c r="I3" s="1">
        <v>43</v>
      </c>
      <c r="J3" s="1">
        <v>35</v>
      </c>
      <c r="K3" s="1">
        <v>28</v>
      </c>
      <c r="L3" s="1">
        <v>9</v>
      </c>
      <c r="M3" s="73">
        <v>10.535</v>
      </c>
      <c r="N3" s="90">
        <v>11</v>
      </c>
      <c r="O3" s="58">
        <v>13000</v>
      </c>
      <c r="P3" s="59">
        <f>Table22457891011234235[[#This Row],[PEMBULATAN]]*O3</f>
        <v>143000</v>
      </c>
      <c r="Q3" s="95">
        <v>9</v>
      </c>
    </row>
    <row r="4" spans="1:17" ht="26.25" customHeight="1" x14ac:dyDescent="0.2">
      <c r="A4" s="12"/>
      <c r="B4" s="68"/>
      <c r="C4" s="7" t="s">
        <v>91</v>
      </c>
      <c r="D4" s="69" t="s">
        <v>71</v>
      </c>
      <c r="E4" s="11">
        <v>44599</v>
      </c>
      <c r="F4" s="69" t="s">
        <v>82</v>
      </c>
      <c r="G4" s="11">
        <v>44612</v>
      </c>
      <c r="H4" s="8" t="s">
        <v>73</v>
      </c>
      <c r="I4" s="1">
        <v>43</v>
      </c>
      <c r="J4" s="1">
        <v>35</v>
      </c>
      <c r="K4" s="1">
        <v>28</v>
      </c>
      <c r="L4" s="1">
        <v>9</v>
      </c>
      <c r="M4" s="73">
        <v>10.535</v>
      </c>
      <c r="N4" s="90">
        <v>11</v>
      </c>
      <c r="O4" s="58">
        <v>13000</v>
      </c>
      <c r="P4" s="59">
        <f>Table22457891011234235[[#This Row],[PEMBULATAN]]*O4</f>
        <v>143000</v>
      </c>
      <c r="Q4" s="96"/>
    </row>
    <row r="5" spans="1:17" ht="26.25" customHeight="1" x14ac:dyDescent="0.2">
      <c r="A5" s="12"/>
      <c r="B5" s="12"/>
      <c r="C5" s="7" t="s">
        <v>92</v>
      </c>
      <c r="D5" s="69" t="s">
        <v>71</v>
      </c>
      <c r="E5" s="11">
        <v>44599</v>
      </c>
      <c r="F5" s="69" t="s">
        <v>82</v>
      </c>
      <c r="G5" s="11">
        <v>44612</v>
      </c>
      <c r="H5" s="8" t="s">
        <v>73</v>
      </c>
      <c r="I5" s="1">
        <v>150</v>
      </c>
      <c r="J5" s="1">
        <v>64</v>
      </c>
      <c r="K5" s="1">
        <v>12</v>
      </c>
      <c r="L5" s="1">
        <v>10</v>
      </c>
      <c r="M5" s="73">
        <v>28.8</v>
      </c>
      <c r="N5" s="90">
        <v>29</v>
      </c>
      <c r="O5" s="58">
        <v>13000</v>
      </c>
      <c r="P5" s="59">
        <f>Table22457891011234235[[#This Row],[PEMBULATAN]]*O5</f>
        <v>377000</v>
      </c>
      <c r="Q5" s="96"/>
    </row>
    <row r="6" spans="1:17" ht="26.25" customHeight="1" x14ac:dyDescent="0.2">
      <c r="A6" s="12"/>
      <c r="B6" s="12"/>
      <c r="C6" s="66" t="s">
        <v>93</v>
      </c>
      <c r="D6" s="71" t="s">
        <v>71</v>
      </c>
      <c r="E6" s="11">
        <v>44599</v>
      </c>
      <c r="F6" s="69" t="s">
        <v>82</v>
      </c>
      <c r="G6" s="11">
        <v>44612</v>
      </c>
      <c r="H6" s="70" t="s">
        <v>73</v>
      </c>
      <c r="I6" s="14">
        <v>65</v>
      </c>
      <c r="J6" s="14">
        <v>56</v>
      </c>
      <c r="K6" s="14">
        <v>22</v>
      </c>
      <c r="L6" s="14">
        <v>10</v>
      </c>
      <c r="M6" s="74">
        <v>20.02</v>
      </c>
      <c r="N6" s="90">
        <v>20.02</v>
      </c>
      <c r="O6" s="58">
        <v>13000</v>
      </c>
      <c r="P6" s="59">
        <f>Table22457891011234235[[#This Row],[PEMBULATAN]]*O6</f>
        <v>260260</v>
      </c>
      <c r="Q6" s="96"/>
    </row>
    <row r="7" spans="1:17" ht="26.25" customHeight="1" x14ac:dyDescent="0.2">
      <c r="A7" s="12"/>
      <c r="B7" s="12"/>
      <c r="C7" s="66" t="s">
        <v>94</v>
      </c>
      <c r="D7" s="71" t="s">
        <v>71</v>
      </c>
      <c r="E7" s="11">
        <v>44599</v>
      </c>
      <c r="F7" s="69" t="s">
        <v>82</v>
      </c>
      <c r="G7" s="11">
        <v>44612</v>
      </c>
      <c r="H7" s="70" t="s">
        <v>73</v>
      </c>
      <c r="I7" s="14">
        <v>40</v>
      </c>
      <c r="J7" s="14">
        <v>28</v>
      </c>
      <c r="K7" s="14">
        <v>11</v>
      </c>
      <c r="L7" s="14">
        <v>10</v>
      </c>
      <c r="M7" s="74">
        <v>3.08</v>
      </c>
      <c r="N7" s="90">
        <v>10</v>
      </c>
      <c r="O7" s="58">
        <v>13000</v>
      </c>
      <c r="P7" s="59">
        <f>Table22457891011234235[[#This Row],[PEMBULATAN]]*O7</f>
        <v>130000</v>
      </c>
      <c r="Q7" s="96"/>
    </row>
    <row r="8" spans="1:17" ht="26.25" customHeight="1" x14ac:dyDescent="0.2">
      <c r="A8" s="12"/>
      <c r="B8" s="12"/>
      <c r="C8" s="66" t="s">
        <v>95</v>
      </c>
      <c r="D8" s="71" t="s">
        <v>71</v>
      </c>
      <c r="E8" s="11">
        <v>44599</v>
      </c>
      <c r="F8" s="69" t="s">
        <v>82</v>
      </c>
      <c r="G8" s="11">
        <v>44612</v>
      </c>
      <c r="H8" s="70" t="s">
        <v>73</v>
      </c>
      <c r="I8" s="14">
        <v>40</v>
      </c>
      <c r="J8" s="14">
        <v>28</v>
      </c>
      <c r="K8" s="14">
        <v>11</v>
      </c>
      <c r="L8" s="14">
        <v>10</v>
      </c>
      <c r="M8" s="74">
        <v>3.08</v>
      </c>
      <c r="N8" s="90">
        <v>10</v>
      </c>
      <c r="O8" s="58">
        <v>13000</v>
      </c>
      <c r="P8" s="59">
        <f>Table22457891011234235[[#This Row],[PEMBULATAN]]*O8</f>
        <v>130000</v>
      </c>
      <c r="Q8" s="96"/>
    </row>
    <row r="9" spans="1:17" ht="26.25" customHeight="1" x14ac:dyDescent="0.2">
      <c r="A9" s="12"/>
      <c r="B9" s="12"/>
      <c r="C9" s="66" t="s">
        <v>96</v>
      </c>
      <c r="D9" s="71" t="s">
        <v>71</v>
      </c>
      <c r="E9" s="11">
        <v>44599</v>
      </c>
      <c r="F9" s="69" t="s">
        <v>82</v>
      </c>
      <c r="G9" s="11">
        <v>44612</v>
      </c>
      <c r="H9" s="70" t="s">
        <v>73</v>
      </c>
      <c r="I9" s="14">
        <v>65</v>
      </c>
      <c r="J9" s="14">
        <v>56</v>
      </c>
      <c r="K9" s="14">
        <v>22</v>
      </c>
      <c r="L9" s="14">
        <v>10</v>
      </c>
      <c r="M9" s="74">
        <v>20.02</v>
      </c>
      <c r="N9" s="90">
        <v>20.02</v>
      </c>
      <c r="O9" s="58">
        <v>13000</v>
      </c>
      <c r="P9" s="59">
        <f>Table22457891011234235[[#This Row],[PEMBULATAN]]*O9</f>
        <v>260260</v>
      </c>
      <c r="Q9" s="96"/>
    </row>
    <row r="10" spans="1:17" ht="26.25" customHeight="1" x14ac:dyDescent="0.2">
      <c r="A10" s="12"/>
      <c r="B10" s="92"/>
      <c r="C10" s="66" t="s">
        <v>97</v>
      </c>
      <c r="D10" s="71" t="s">
        <v>71</v>
      </c>
      <c r="E10" s="11">
        <v>44599</v>
      </c>
      <c r="F10" s="69" t="s">
        <v>82</v>
      </c>
      <c r="G10" s="11">
        <v>44612</v>
      </c>
      <c r="H10" s="70" t="s">
        <v>73</v>
      </c>
      <c r="I10" s="14">
        <v>45</v>
      </c>
      <c r="J10" s="14">
        <v>45</v>
      </c>
      <c r="K10" s="14">
        <v>69</v>
      </c>
      <c r="L10" s="14">
        <v>10</v>
      </c>
      <c r="M10" s="74">
        <v>34.931249999999999</v>
      </c>
      <c r="N10" s="90">
        <v>35</v>
      </c>
      <c r="O10" s="58">
        <v>13000</v>
      </c>
      <c r="P10" s="59">
        <f>Table22457891011234235[[#This Row],[PEMBULATAN]]*O10</f>
        <v>455000</v>
      </c>
      <c r="Q10" s="96"/>
    </row>
    <row r="11" spans="1:17" ht="26.25" customHeight="1" x14ac:dyDescent="0.2">
      <c r="A11" s="12"/>
      <c r="B11" s="12" t="s">
        <v>98</v>
      </c>
      <c r="C11" s="66" t="s">
        <v>99</v>
      </c>
      <c r="D11" s="71" t="s">
        <v>71</v>
      </c>
      <c r="E11" s="11">
        <v>44599</v>
      </c>
      <c r="F11" s="69" t="s">
        <v>82</v>
      </c>
      <c r="G11" s="11">
        <v>44612</v>
      </c>
      <c r="H11" s="70" t="s">
        <v>73</v>
      </c>
      <c r="I11" s="14">
        <v>53</v>
      </c>
      <c r="J11" s="14">
        <v>45</v>
      </c>
      <c r="K11" s="14">
        <v>11</v>
      </c>
      <c r="L11" s="14">
        <v>10</v>
      </c>
      <c r="M11" s="74">
        <v>6.5587499999999999</v>
      </c>
      <c r="N11" s="90">
        <v>10</v>
      </c>
      <c r="O11" s="58">
        <v>13000</v>
      </c>
      <c r="P11" s="59">
        <f>Table22457891011234235[[#This Row],[PEMBULATAN]]*O11</f>
        <v>130000</v>
      </c>
      <c r="Q11" s="97"/>
    </row>
    <row r="12" spans="1:17" ht="22.5" customHeight="1" x14ac:dyDescent="0.2">
      <c r="A12" s="116" t="s">
        <v>30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8"/>
      <c r="M12" s="72">
        <f>SUBTOTAL(109,Table22457891011234235[KG VOLUME])</f>
        <v>137.56</v>
      </c>
      <c r="N12" s="62">
        <f>SUM(N3:N11)</f>
        <v>156.04</v>
      </c>
      <c r="O12" s="119">
        <f>SUM(P3:P11)</f>
        <v>2028520</v>
      </c>
      <c r="P12" s="120"/>
    </row>
    <row r="13" spans="1:17" ht="18" customHeight="1" x14ac:dyDescent="0.2">
      <c r="A13" s="79"/>
      <c r="B13" s="52" t="s">
        <v>41</v>
      </c>
      <c r="C13" s="51"/>
      <c r="D13" s="53" t="s">
        <v>42</v>
      </c>
      <c r="E13" s="79"/>
      <c r="F13" s="79"/>
      <c r="G13" s="79"/>
      <c r="H13" s="79"/>
      <c r="I13" s="79"/>
      <c r="J13" s="79"/>
      <c r="K13" s="79"/>
      <c r="L13" s="79"/>
      <c r="M13" s="80"/>
      <c r="N13" s="81" t="s">
        <v>50</v>
      </c>
      <c r="O13" s="82"/>
      <c r="P13" s="82">
        <f>O12*10%</f>
        <v>202852</v>
      </c>
    </row>
    <row r="14" spans="1:17" ht="18" customHeight="1" thickBot="1" x14ac:dyDescent="0.25">
      <c r="A14" s="79"/>
      <c r="B14" s="52"/>
      <c r="C14" s="51"/>
      <c r="D14" s="53"/>
      <c r="E14" s="79"/>
      <c r="F14" s="79"/>
      <c r="G14" s="79"/>
      <c r="H14" s="79"/>
      <c r="I14" s="79"/>
      <c r="J14" s="79"/>
      <c r="K14" s="79"/>
      <c r="L14" s="79"/>
      <c r="M14" s="80"/>
      <c r="N14" s="83" t="s">
        <v>51</v>
      </c>
      <c r="O14" s="84"/>
      <c r="P14" s="84">
        <f>O12-P13</f>
        <v>1825668</v>
      </c>
    </row>
    <row r="15" spans="1:17" ht="18" customHeight="1" x14ac:dyDescent="0.2">
      <c r="A15" s="9"/>
      <c r="H15" s="57"/>
      <c r="N15" s="56" t="s">
        <v>110</v>
      </c>
      <c r="P15" s="63">
        <f>P14*1.1%</f>
        <v>20082.348000000002</v>
      </c>
    </row>
    <row r="16" spans="1:17" ht="18" customHeight="1" thickBot="1" x14ac:dyDescent="0.25">
      <c r="A16" s="9"/>
      <c r="H16" s="57"/>
      <c r="N16" s="56" t="s">
        <v>52</v>
      </c>
      <c r="P16" s="65">
        <f>P14*2%</f>
        <v>36513.360000000001</v>
      </c>
    </row>
    <row r="17" spans="1:16" ht="18" customHeight="1" x14ac:dyDescent="0.2">
      <c r="A17" s="9"/>
      <c r="H17" s="57"/>
      <c r="N17" s="60" t="s">
        <v>31</v>
      </c>
      <c r="O17" s="61"/>
      <c r="P17" s="64">
        <f>P14+P15-P16</f>
        <v>1809236.9879999999</v>
      </c>
    </row>
    <row r="19" spans="1:16" x14ac:dyDescent="0.2">
      <c r="A19" s="9"/>
      <c r="H19" s="57"/>
      <c r="P19" s="65"/>
    </row>
    <row r="20" spans="1:16" x14ac:dyDescent="0.2">
      <c r="A20" s="9"/>
      <c r="H20" s="57"/>
      <c r="O20" s="54"/>
      <c r="P20" s="65"/>
    </row>
    <row r="21" spans="1:16" s="3" customFormat="1" x14ac:dyDescent="0.25">
      <c r="A21" s="9"/>
      <c r="B21" s="2"/>
      <c r="C21" s="2"/>
      <c r="E21" s="10"/>
      <c r="H21" s="57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7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7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7"/>
      <c r="N24" s="13"/>
      <c r="O24" s="13"/>
      <c r="P24" s="13"/>
    </row>
    <row r="25" spans="1:16" s="3" customFormat="1" x14ac:dyDescent="0.25">
      <c r="A25" s="9"/>
      <c r="B25" s="2"/>
      <c r="C25" s="2"/>
      <c r="E25" s="10"/>
      <c r="H25" s="57"/>
      <c r="N25" s="13"/>
      <c r="O25" s="13"/>
      <c r="P25" s="13"/>
    </row>
    <row r="26" spans="1:16" s="3" customFormat="1" x14ac:dyDescent="0.25">
      <c r="A26" s="9"/>
      <c r="B26" s="2"/>
      <c r="C26" s="2"/>
      <c r="E26" s="10"/>
      <c r="H26" s="57"/>
      <c r="N26" s="13"/>
      <c r="O26" s="13"/>
      <c r="P26" s="13"/>
    </row>
    <row r="27" spans="1:16" s="3" customFormat="1" x14ac:dyDescent="0.25">
      <c r="A27" s="9"/>
      <c r="B27" s="2"/>
      <c r="C27" s="2"/>
      <c r="E27" s="10"/>
      <c r="H27" s="57"/>
      <c r="N27" s="13"/>
      <c r="O27" s="13"/>
      <c r="P27" s="13"/>
    </row>
    <row r="28" spans="1:16" s="3" customFormat="1" x14ac:dyDescent="0.25">
      <c r="A28" s="9"/>
      <c r="B28" s="2"/>
      <c r="C28" s="2"/>
      <c r="E28" s="10"/>
      <c r="H28" s="57"/>
      <c r="N28" s="13"/>
      <c r="O28" s="13"/>
      <c r="P28" s="13"/>
    </row>
    <row r="29" spans="1:16" s="3" customFormat="1" x14ac:dyDescent="0.25">
      <c r="A29" s="9"/>
      <c r="B29" s="2"/>
      <c r="C29" s="2"/>
      <c r="E29" s="10"/>
      <c r="H29" s="57"/>
      <c r="N29" s="13"/>
      <c r="O29" s="13"/>
      <c r="P29" s="13"/>
    </row>
    <row r="30" spans="1:16" s="3" customFormat="1" x14ac:dyDescent="0.25">
      <c r="A30" s="9"/>
      <c r="B30" s="2"/>
      <c r="C30" s="2"/>
      <c r="E30" s="10"/>
      <c r="H30" s="57"/>
      <c r="N30" s="13"/>
      <c r="O30" s="13"/>
      <c r="P30" s="13"/>
    </row>
    <row r="31" spans="1:16" s="3" customFormat="1" x14ac:dyDescent="0.25">
      <c r="A31" s="9"/>
      <c r="B31" s="2"/>
      <c r="C31" s="2"/>
      <c r="E31" s="10"/>
      <c r="H31" s="57"/>
      <c r="N31" s="13"/>
      <c r="O31" s="13"/>
      <c r="P31" s="13"/>
    </row>
    <row r="32" spans="1:16" s="3" customFormat="1" x14ac:dyDescent="0.25">
      <c r="A32" s="9"/>
      <c r="B32" s="2"/>
      <c r="C32" s="2"/>
      <c r="E32" s="10"/>
      <c r="H32" s="57"/>
      <c r="N32" s="13"/>
      <c r="O32" s="13"/>
      <c r="P32" s="13"/>
    </row>
  </sheetData>
  <mergeCells count="2">
    <mergeCell ref="A12:L12"/>
    <mergeCell ref="O12:P12"/>
  </mergeCells>
  <conditionalFormatting sqref="B3">
    <cfRule type="duplicateValues" dxfId="49" priority="2"/>
  </conditionalFormatting>
  <conditionalFormatting sqref="B4">
    <cfRule type="duplicateValues" dxfId="48" priority="1"/>
  </conditionalFormatting>
  <conditionalFormatting sqref="B5:B11">
    <cfRule type="duplicateValues" dxfId="47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RowHeight="15" x14ac:dyDescent="0.2"/>
  <cols>
    <col min="1" max="1" width="6.140625" style="4" customWidth="1"/>
    <col min="2" max="2" width="20.85546875" style="2" customWidth="1"/>
    <col min="3" max="3" width="15.7109375" style="2" customWidth="1"/>
    <col min="4" max="4" width="10" style="3" customWidth="1"/>
    <col min="5" max="5" width="9.140625" style="10" customWidth="1"/>
    <col min="6" max="6" width="13.85546875" style="3" customWidth="1"/>
    <col min="7" max="7" width="9.5703125" style="3" customWidth="1"/>
    <col min="8" max="8" width="21.5703125" style="6" customWidth="1"/>
    <col min="9" max="9" width="3.7109375" style="3" customWidth="1"/>
    <col min="10" max="11" width="3.5703125" style="3" customWidth="1"/>
    <col min="12" max="12" width="3.85546875" style="3" customWidth="1"/>
    <col min="13" max="13" width="7.85546875" style="3" customWidth="1"/>
    <col min="14" max="14" width="12.28515625" style="13" customWidth="1"/>
    <col min="15" max="15" width="8.140625" style="13" customWidth="1"/>
    <col min="16" max="16" width="10.285156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89" t="s">
        <v>43</v>
      </c>
      <c r="B2" s="55" t="s">
        <v>7</v>
      </c>
      <c r="C2" s="55" t="s">
        <v>0</v>
      </c>
      <c r="D2" s="55" t="s">
        <v>1</v>
      </c>
      <c r="E2" s="91" t="s">
        <v>4</v>
      </c>
      <c r="F2" s="55" t="s">
        <v>3</v>
      </c>
      <c r="G2" s="55" t="s">
        <v>5</v>
      </c>
      <c r="H2" s="91" t="s">
        <v>2</v>
      </c>
      <c r="I2" s="55" t="s">
        <v>38</v>
      </c>
      <c r="J2" s="55" t="s">
        <v>39</v>
      </c>
      <c r="K2" s="55" t="s">
        <v>40</v>
      </c>
      <c r="L2" s="55" t="s">
        <v>44</v>
      </c>
      <c r="M2" s="55" t="s">
        <v>45</v>
      </c>
      <c r="N2" s="55" t="s">
        <v>6</v>
      </c>
      <c r="O2" s="55" t="s">
        <v>46</v>
      </c>
      <c r="P2" s="55" t="s">
        <v>47</v>
      </c>
      <c r="Q2" s="55" t="s">
        <v>26</v>
      </c>
    </row>
    <row r="3" spans="1:17" ht="26.25" customHeight="1" x14ac:dyDescent="0.2">
      <c r="A3" s="76">
        <v>403152</v>
      </c>
      <c r="B3" s="67" t="s">
        <v>100</v>
      </c>
      <c r="C3" s="7" t="s">
        <v>101</v>
      </c>
      <c r="D3" s="69" t="s">
        <v>71</v>
      </c>
      <c r="E3" s="11">
        <v>44609</v>
      </c>
      <c r="F3" s="69" t="s">
        <v>102</v>
      </c>
      <c r="G3" s="11">
        <v>44631</v>
      </c>
      <c r="H3" s="8" t="s">
        <v>103</v>
      </c>
      <c r="I3" s="1">
        <v>70</v>
      </c>
      <c r="J3" s="1">
        <v>55</v>
      </c>
      <c r="K3" s="1">
        <v>50</v>
      </c>
      <c r="L3" s="1">
        <v>9</v>
      </c>
      <c r="M3" s="73">
        <v>48.125</v>
      </c>
      <c r="N3" s="90">
        <v>48.125</v>
      </c>
      <c r="O3" s="58">
        <v>13000</v>
      </c>
      <c r="P3" s="59">
        <f>Table224578910112342356[[#This Row],[PEMBULATAN]]*O3</f>
        <v>625625</v>
      </c>
      <c r="Q3" s="93">
        <v>1</v>
      </c>
    </row>
    <row r="4" spans="1:17" ht="22.5" customHeight="1" x14ac:dyDescent="0.2">
      <c r="A4" s="116" t="s">
        <v>30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8"/>
      <c r="M4" s="72">
        <f>SUBTOTAL(109,Table224578910112342356[KG VOLUME])</f>
        <v>48.125</v>
      </c>
      <c r="N4" s="62">
        <f>SUM(N3:N3)</f>
        <v>48.125</v>
      </c>
      <c r="O4" s="119">
        <f>SUM(P3:P3)</f>
        <v>625625</v>
      </c>
      <c r="P4" s="120"/>
    </row>
    <row r="5" spans="1:17" ht="18" customHeight="1" x14ac:dyDescent="0.2">
      <c r="A5" s="79"/>
      <c r="B5" s="52" t="s">
        <v>41</v>
      </c>
      <c r="C5" s="51"/>
      <c r="D5" s="53" t="s">
        <v>42</v>
      </c>
      <c r="E5" s="79"/>
      <c r="F5" s="79"/>
      <c r="G5" s="79"/>
      <c r="H5" s="79"/>
      <c r="I5" s="79"/>
      <c r="J5" s="79"/>
      <c r="K5" s="79"/>
      <c r="L5" s="79"/>
      <c r="M5" s="80"/>
      <c r="N5" s="81" t="s">
        <v>50</v>
      </c>
      <c r="O5" s="82"/>
      <c r="P5" s="82">
        <f>O4*10%</f>
        <v>62562.5</v>
      </c>
    </row>
    <row r="6" spans="1:17" ht="18" customHeight="1" thickBot="1" x14ac:dyDescent="0.25">
      <c r="A6" s="79"/>
      <c r="B6" s="52"/>
      <c r="C6" s="51"/>
      <c r="D6" s="53"/>
      <c r="E6" s="79"/>
      <c r="F6" s="79"/>
      <c r="G6" s="79"/>
      <c r="H6" s="79"/>
      <c r="I6" s="79"/>
      <c r="J6" s="79"/>
      <c r="K6" s="79"/>
      <c r="L6" s="79"/>
      <c r="M6" s="80"/>
      <c r="N6" s="83" t="s">
        <v>51</v>
      </c>
      <c r="O6" s="84"/>
      <c r="P6" s="84">
        <f>O4-P5</f>
        <v>563062.5</v>
      </c>
    </row>
    <row r="7" spans="1:17" ht="18" customHeight="1" x14ac:dyDescent="0.2">
      <c r="A7" s="9"/>
      <c r="H7" s="57"/>
      <c r="N7" s="56" t="s">
        <v>110</v>
      </c>
      <c r="P7" s="63">
        <f>P6*1.1%</f>
        <v>6193.6875000000009</v>
      </c>
    </row>
    <row r="8" spans="1:17" ht="18" customHeight="1" thickBot="1" x14ac:dyDescent="0.25">
      <c r="A8" s="9"/>
      <c r="H8" s="57"/>
      <c r="N8" s="56" t="s">
        <v>52</v>
      </c>
      <c r="P8" s="65">
        <f>P6*2%</f>
        <v>11261.25</v>
      </c>
    </row>
    <row r="9" spans="1:17" ht="18" customHeight="1" x14ac:dyDescent="0.2">
      <c r="A9" s="9"/>
      <c r="H9" s="57"/>
      <c r="N9" s="60" t="s">
        <v>31</v>
      </c>
      <c r="O9" s="61"/>
      <c r="P9" s="64">
        <f>P6+P7-P8</f>
        <v>557994.9375</v>
      </c>
    </row>
    <row r="11" spans="1:17" x14ac:dyDescent="0.2">
      <c r="A11" s="9"/>
      <c r="H11" s="57"/>
      <c r="P11" s="65"/>
    </row>
    <row r="12" spans="1:17" x14ac:dyDescent="0.2">
      <c r="A12" s="9"/>
      <c r="H12" s="57"/>
      <c r="O12" s="54"/>
      <c r="P12" s="65"/>
    </row>
    <row r="13" spans="1:17" s="3" customFormat="1" x14ac:dyDescent="0.25">
      <c r="A13" s="9"/>
      <c r="B13" s="2"/>
      <c r="C13" s="2"/>
      <c r="E13" s="10"/>
      <c r="H13" s="57"/>
      <c r="N13" s="13"/>
      <c r="O13" s="13"/>
      <c r="P13" s="13"/>
    </row>
    <row r="14" spans="1:17" s="3" customFormat="1" x14ac:dyDescent="0.25">
      <c r="A14" s="9"/>
      <c r="B14" s="2"/>
      <c r="C14" s="2"/>
      <c r="E14" s="10"/>
      <c r="H14" s="57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7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7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7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7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7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7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7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7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7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7"/>
      <c r="N24" s="13"/>
      <c r="O24" s="13"/>
      <c r="P24" s="13"/>
    </row>
  </sheetData>
  <mergeCells count="2">
    <mergeCell ref="A4:L4"/>
    <mergeCell ref="O4:P4"/>
  </mergeCells>
  <conditionalFormatting sqref="B3">
    <cfRule type="duplicateValues" dxfId="31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L13" sqref="L13"/>
    </sheetView>
  </sheetViews>
  <sheetFormatPr defaultRowHeight="15" x14ac:dyDescent="0.2"/>
  <cols>
    <col min="1" max="1" width="6.140625" style="4" customWidth="1"/>
    <col min="2" max="2" width="20.85546875" style="2" customWidth="1"/>
    <col min="3" max="3" width="15.7109375" style="2" customWidth="1"/>
    <col min="4" max="4" width="10" style="3" customWidth="1"/>
    <col min="5" max="5" width="9.140625" style="10" customWidth="1"/>
    <col min="6" max="6" width="13.85546875" style="3" customWidth="1"/>
    <col min="7" max="7" width="9.5703125" style="3" customWidth="1"/>
    <col min="8" max="8" width="21.140625" style="6" customWidth="1"/>
    <col min="9" max="9" width="3.7109375" style="3" customWidth="1"/>
    <col min="10" max="11" width="3.5703125" style="3" customWidth="1"/>
    <col min="12" max="12" width="3.85546875" style="3" customWidth="1"/>
    <col min="13" max="13" width="7.85546875" style="3" customWidth="1"/>
    <col min="14" max="14" width="12.28515625" style="13" customWidth="1"/>
    <col min="15" max="15" width="8.140625" style="13" customWidth="1"/>
    <col min="16" max="16" width="10.28515625" style="13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38.25" x14ac:dyDescent="0.2">
      <c r="A2" s="89" t="s">
        <v>43</v>
      </c>
      <c r="B2" s="55" t="s">
        <v>7</v>
      </c>
      <c r="C2" s="55" t="s">
        <v>0</v>
      </c>
      <c r="D2" s="55" t="s">
        <v>1</v>
      </c>
      <c r="E2" s="91" t="s">
        <v>4</v>
      </c>
      <c r="F2" s="55" t="s">
        <v>3</v>
      </c>
      <c r="G2" s="55" t="s">
        <v>5</v>
      </c>
      <c r="H2" s="91" t="s">
        <v>2</v>
      </c>
      <c r="I2" s="55" t="s">
        <v>38</v>
      </c>
      <c r="J2" s="55" t="s">
        <v>39</v>
      </c>
      <c r="K2" s="55" t="s">
        <v>40</v>
      </c>
      <c r="L2" s="55" t="s">
        <v>44</v>
      </c>
      <c r="M2" s="55" t="s">
        <v>45</v>
      </c>
      <c r="N2" s="55" t="s">
        <v>6</v>
      </c>
      <c r="O2" s="55" t="s">
        <v>46</v>
      </c>
      <c r="P2" s="55" t="s">
        <v>47</v>
      </c>
      <c r="Q2" s="55" t="s">
        <v>26</v>
      </c>
    </row>
    <row r="3" spans="1:17" ht="26.25" customHeight="1" x14ac:dyDescent="0.2">
      <c r="A3" s="76">
        <v>404679</v>
      </c>
      <c r="B3" s="67" t="s">
        <v>104</v>
      </c>
      <c r="C3" s="7" t="s">
        <v>105</v>
      </c>
      <c r="D3" s="69" t="s">
        <v>71</v>
      </c>
      <c r="E3" s="11">
        <v>44615</v>
      </c>
      <c r="F3" s="69" t="s">
        <v>106</v>
      </c>
      <c r="G3" s="11">
        <v>44638</v>
      </c>
      <c r="H3" s="8" t="s">
        <v>107</v>
      </c>
      <c r="I3" s="1">
        <v>50</v>
      </c>
      <c r="J3" s="1">
        <v>45</v>
      </c>
      <c r="K3" s="1">
        <v>105</v>
      </c>
      <c r="L3" s="1">
        <v>15</v>
      </c>
      <c r="M3" s="73">
        <v>59.0625</v>
      </c>
      <c r="N3" s="90">
        <v>59.0625</v>
      </c>
      <c r="O3" s="58">
        <v>13000</v>
      </c>
      <c r="P3" s="59">
        <f>Table2245789101123423567[[#This Row],[PEMBULATAN]]*O3</f>
        <v>767812.5</v>
      </c>
      <c r="Q3" s="93">
        <v>1</v>
      </c>
    </row>
    <row r="4" spans="1:17" ht="22.5" customHeight="1" x14ac:dyDescent="0.2">
      <c r="A4" s="116" t="s">
        <v>30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8"/>
      <c r="M4" s="72">
        <f>SUBTOTAL(109,Table2245789101123423567[KG VOLUME])</f>
        <v>59.0625</v>
      </c>
      <c r="N4" s="62">
        <f>SUM(N3:N3)</f>
        <v>59.0625</v>
      </c>
      <c r="O4" s="119">
        <f>SUM(P3:P3)</f>
        <v>767812.5</v>
      </c>
      <c r="P4" s="120"/>
    </row>
    <row r="5" spans="1:17" ht="18" customHeight="1" x14ac:dyDescent="0.2">
      <c r="A5" s="79"/>
      <c r="B5" s="52" t="s">
        <v>41</v>
      </c>
      <c r="C5" s="51"/>
      <c r="D5" s="53" t="s">
        <v>42</v>
      </c>
      <c r="E5" s="79"/>
      <c r="F5" s="79"/>
      <c r="G5" s="79"/>
      <c r="H5" s="79"/>
      <c r="I5" s="79"/>
      <c r="J5" s="79"/>
      <c r="K5" s="79"/>
      <c r="L5" s="79"/>
      <c r="M5" s="80"/>
      <c r="N5" s="81" t="s">
        <v>50</v>
      </c>
      <c r="O5" s="82"/>
      <c r="P5" s="82">
        <f>O4*10%</f>
        <v>76781.25</v>
      </c>
    </row>
    <row r="6" spans="1:17" ht="18" customHeight="1" thickBot="1" x14ac:dyDescent="0.25">
      <c r="A6" s="79"/>
      <c r="B6" s="52"/>
      <c r="C6" s="51"/>
      <c r="D6" s="53"/>
      <c r="E6" s="79"/>
      <c r="F6" s="79"/>
      <c r="G6" s="79"/>
      <c r="H6" s="79"/>
      <c r="I6" s="79"/>
      <c r="J6" s="79"/>
      <c r="K6" s="79"/>
      <c r="L6" s="79"/>
      <c r="M6" s="80"/>
      <c r="N6" s="83" t="s">
        <v>51</v>
      </c>
      <c r="O6" s="84"/>
      <c r="P6" s="84">
        <f>O4-P5</f>
        <v>691031.25</v>
      </c>
    </row>
    <row r="7" spans="1:17" ht="18" customHeight="1" x14ac:dyDescent="0.2">
      <c r="A7" s="9"/>
      <c r="H7" s="57"/>
      <c r="N7" s="56" t="s">
        <v>110</v>
      </c>
      <c r="P7" s="63">
        <f>P6*1.1%</f>
        <v>7601.3437500000009</v>
      </c>
    </row>
    <row r="8" spans="1:17" ht="18" customHeight="1" thickBot="1" x14ac:dyDescent="0.25">
      <c r="A8" s="9"/>
      <c r="H8" s="57"/>
      <c r="N8" s="56" t="s">
        <v>52</v>
      </c>
      <c r="P8" s="65">
        <f>P6*2%</f>
        <v>13820.625</v>
      </c>
    </row>
    <row r="9" spans="1:17" ht="18" customHeight="1" x14ac:dyDescent="0.2">
      <c r="A9" s="9"/>
      <c r="H9" s="57"/>
      <c r="N9" s="60" t="s">
        <v>31</v>
      </c>
      <c r="O9" s="61"/>
      <c r="P9" s="64">
        <f>P6+P7-P8</f>
        <v>684811.96875</v>
      </c>
    </row>
    <row r="11" spans="1:17" x14ac:dyDescent="0.2">
      <c r="A11" s="9"/>
      <c r="H11" s="57"/>
      <c r="P11" s="65"/>
    </row>
    <row r="12" spans="1:17" x14ac:dyDescent="0.2">
      <c r="A12" s="9"/>
      <c r="H12" s="57"/>
      <c r="O12" s="54"/>
      <c r="P12" s="65"/>
    </row>
    <row r="13" spans="1:17" s="3" customFormat="1" x14ac:dyDescent="0.25">
      <c r="A13" s="9"/>
      <c r="B13" s="2"/>
      <c r="C13" s="2"/>
      <c r="E13" s="10"/>
      <c r="H13" s="57"/>
      <c r="N13" s="13"/>
      <c r="O13" s="13"/>
      <c r="P13" s="13"/>
    </row>
    <row r="14" spans="1:17" s="3" customFormat="1" x14ac:dyDescent="0.25">
      <c r="A14" s="9"/>
      <c r="B14" s="2"/>
      <c r="C14" s="2"/>
      <c r="E14" s="10"/>
      <c r="H14" s="57"/>
      <c r="N14" s="13"/>
      <c r="O14" s="13"/>
      <c r="P14" s="13"/>
    </row>
    <row r="15" spans="1:17" s="3" customFormat="1" x14ac:dyDescent="0.25">
      <c r="A15" s="9"/>
      <c r="B15" s="2"/>
      <c r="C15" s="2"/>
      <c r="E15" s="10"/>
      <c r="H15" s="57"/>
      <c r="N15" s="13"/>
      <c r="O15" s="13"/>
      <c r="P15" s="13"/>
    </row>
    <row r="16" spans="1:17" s="3" customFormat="1" x14ac:dyDescent="0.25">
      <c r="A16" s="9"/>
      <c r="B16" s="2"/>
      <c r="C16" s="2"/>
      <c r="E16" s="10"/>
      <c r="H16" s="57"/>
      <c r="N16" s="13"/>
      <c r="O16" s="13"/>
      <c r="P16" s="13"/>
    </row>
    <row r="17" spans="1:16" s="3" customFormat="1" x14ac:dyDescent="0.25">
      <c r="A17" s="9"/>
      <c r="B17" s="2"/>
      <c r="C17" s="2"/>
      <c r="E17" s="10"/>
      <c r="H17" s="57"/>
      <c r="N17" s="13"/>
      <c r="O17" s="13"/>
      <c r="P17" s="13"/>
    </row>
    <row r="18" spans="1:16" s="3" customFormat="1" x14ac:dyDescent="0.25">
      <c r="A18" s="9"/>
      <c r="B18" s="2"/>
      <c r="C18" s="2"/>
      <c r="E18" s="10"/>
      <c r="H18" s="57"/>
      <c r="N18" s="13"/>
      <c r="O18" s="13"/>
      <c r="P18" s="13"/>
    </row>
    <row r="19" spans="1:16" s="3" customFormat="1" x14ac:dyDescent="0.25">
      <c r="A19" s="9"/>
      <c r="B19" s="2"/>
      <c r="C19" s="2"/>
      <c r="E19" s="10"/>
      <c r="H19" s="57"/>
      <c r="N19" s="13"/>
      <c r="O19" s="13"/>
      <c r="P19" s="13"/>
    </row>
    <row r="20" spans="1:16" s="3" customFormat="1" x14ac:dyDescent="0.25">
      <c r="A20" s="9"/>
      <c r="B20" s="2"/>
      <c r="C20" s="2"/>
      <c r="E20" s="10"/>
      <c r="H20" s="57"/>
      <c r="N20" s="13"/>
      <c r="O20" s="13"/>
      <c r="P20" s="13"/>
    </row>
    <row r="21" spans="1:16" s="3" customFormat="1" x14ac:dyDescent="0.25">
      <c r="A21" s="9"/>
      <c r="B21" s="2"/>
      <c r="C21" s="2"/>
      <c r="E21" s="10"/>
      <c r="H21" s="57"/>
      <c r="N21" s="13"/>
      <c r="O21" s="13"/>
      <c r="P21" s="13"/>
    </row>
    <row r="22" spans="1:16" s="3" customFormat="1" x14ac:dyDescent="0.25">
      <c r="A22" s="9"/>
      <c r="B22" s="2"/>
      <c r="C22" s="2"/>
      <c r="E22" s="10"/>
      <c r="H22" s="57"/>
      <c r="N22" s="13"/>
      <c r="O22" s="13"/>
      <c r="P22" s="13"/>
    </row>
    <row r="23" spans="1:16" s="3" customFormat="1" x14ac:dyDescent="0.25">
      <c r="A23" s="9"/>
      <c r="B23" s="2"/>
      <c r="C23" s="2"/>
      <c r="E23" s="10"/>
      <c r="H23" s="57"/>
      <c r="N23" s="13"/>
      <c r="O23" s="13"/>
      <c r="P23" s="13"/>
    </row>
    <row r="24" spans="1:16" s="3" customFormat="1" x14ac:dyDescent="0.25">
      <c r="A24" s="9"/>
      <c r="B24" s="2"/>
      <c r="C24" s="2"/>
      <c r="E24" s="10"/>
      <c r="H24" s="57"/>
      <c r="N24" s="13"/>
      <c r="O24" s="13"/>
      <c r="P24" s="13"/>
    </row>
  </sheetData>
  <mergeCells count="2">
    <mergeCell ref="A4:L4"/>
    <mergeCell ref="O4:P4"/>
  </mergeCells>
  <conditionalFormatting sqref="B3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Sicepat_Tarakan Feb 2022</vt:lpstr>
      <vt:lpstr>ALL</vt:lpstr>
      <vt:lpstr>403376</vt:lpstr>
      <vt:lpstr>403385</vt:lpstr>
      <vt:lpstr>403304</vt:lpstr>
      <vt:lpstr>403393</vt:lpstr>
      <vt:lpstr>403152</vt:lpstr>
      <vt:lpstr>404679</vt:lpstr>
      <vt:lpstr>'403152'!Print_Titles</vt:lpstr>
      <vt:lpstr>'403304'!Print_Titles</vt:lpstr>
      <vt:lpstr>'403376'!Print_Titles</vt:lpstr>
      <vt:lpstr>'403385'!Print_Titles</vt:lpstr>
      <vt:lpstr>'403393'!Print_Titles</vt:lpstr>
      <vt:lpstr>'404679'!Print_Titles</vt:lpstr>
      <vt:lpstr>ALL!Print_Titles</vt:lpstr>
      <vt:lpstr>'Sicepat_Tarakan Feb 2022'!Print_Titles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2022-04-22T03:06:52Z</cp:lastPrinted>
  <dcterms:created xsi:type="dcterms:W3CDTF">2021-07-02T11:08:00Z</dcterms:created>
  <dcterms:modified xsi:type="dcterms:W3CDTF">2022-04-26T07:24:47Z</dcterms:modified>
</cp:coreProperties>
</file>