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 activeTab="2"/>
  </bookViews>
  <sheets>
    <sheet name="Sicepat_MAMUJU Feb 22" sheetId="2" r:id="rId1"/>
    <sheet name="ALL" sheetId="93" r:id="rId2"/>
    <sheet name="403303" sheetId="26" r:id="rId3"/>
  </sheets>
  <definedNames>
    <definedName name="_xlnm.Print_Titles" localSheetId="2">'403303'!$2:$2</definedName>
    <definedName name="_xlnm.Print_Titles" localSheetId="1">ALL!$2:$2</definedName>
    <definedName name="_xlnm.Print_Titles" localSheetId="0">'Sicepat_MAMUJU Feb 22'!$2:$17</definedName>
  </definedNames>
  <calcPr calcId="162913"/>
</workbook>
</file>

<file path=xl/calcChain.xml><?xml version="1.0" encoding="utf-8"?>
<calcChain xmlns="http://schemas.openxmlformats.org/spreadsheetml/2006/main">
  <c r="N8" i="93" l="1"/>
  <c r="M8" i="93"/>
  <c r="P7" i="93"/>
  <c r="P6" i="93"/>
  <c r="P5" i="93"/>
  <c r="P4" i="93"/>
  <c r="P3" i="93"/>
  <c r="O8" i="93" s="1"/>
  <c r="P4" i="26"/>
  <c r="P5" i="26"/>
  <c r="P6" i="26"/>
  <c r="P7" i="26"/>
  <c r="P3" i="26"/>
  <c r="P9" i="93" l="1"/>
  <c r="P10" i="93"/>
  <c r="N8" i="26"/>
  <c r="P12" i="93" l="1"/>
  <c r="P11" i="93"/>
  <c r="P13" i="93" s="1"/>
  <c r="F18" i="2"/>
  <c r="C18" i="2"/>
  <c r="B18" i="2"/>
  <c r="I24" i="2" l="1"/>
  <c r="I23" i="2"/>
  <c r="I25" i="2" s="1"/>
  <c r="M8" i="26" l="1"/>
  <c r="O8" i="26" l="1"/>
  <c r="P9" i="26" l="1"/>
  <c r="P10" i="26" s="1"/>
  <c r="P11" i="26" l="1"/>
  <c r="P12" i="26"/>
  <c r="P13" i="26" s="1"/>
  <c r="I36" i="2" l="1"/>
  <c r="J18" i="2"/>
  <c r="J19" i="2" l="1"/>
  <c r="J21" i="2" l="1"/>
  <c r="J22" i="2" s="1"/>
  <c r="J24" i="2" s="1"/>
  <c r="J23" i="2" l="1"/>
  <c r="J25" i="2" s="1"/>
</calcChain>
</file>

<file path=xl/sharedStrings.xml><?xml version="1.0" encoding="utf-8"?>
<sst xmlns="http://schemas.openxmlformats.org/spreadsheetml/2006/main" count="137" uniqueCount="71">
  <si>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</si>
  <si>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</si>
  <si>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</si>
  <si>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</si>
  <si>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</si>
  <si>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</si>
  <si>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</si>
  <si>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</si>
  <si>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</si>
  <si>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</si>
  <si>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</si>
  <si>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</si>
  <si>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</si>
  <si>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</si>
  <si>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</si>
  <si>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</si>
  <si>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</si>
  <si>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</si>
  <si>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</si>
  <si>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</si>
  <si>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</si>
  <si>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</si>
  <si>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</si>
  <si>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</si>
  <si>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</si>
  <si>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</si>
  <si>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</si>
  <si>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</si>
  <si>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</si>
  <si>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</si>
  <si>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</si>
  <si>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</si>
  <si>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</si>
  <si>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</si>
  <si>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</si>
  <si>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</si>
  <si>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</si>
  <si>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</si>
  <si>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</si>
  <si>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</si>
  <si>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</si>
  <si>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</si>
  <si>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</si>
  <si>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</si>
  <si>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</si>
  <si>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</si>
  <si>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</si>
  <si>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</si>
  <si>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</si>
  <si>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</si>
  <si>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</si>
  <si>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</si>
  <si>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</si>
  <si>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</si>
  <si>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</si>
  <si>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</si>
  <si>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17 Maret 2022</t>
  </si>
  <si>
    <t xml:space="preserve"> FEBRUARI 2022</t>
  </si>
  <si>
    <t>DMD/2202/05/MLRY4591</t>
  </si>
  <si>
    <t>GSK220205HVW680</t>
  </si>
  <si>
    <t>GSK220205BHX035</t>
  </si>
  <si>
    <t>GSK220205HEC710</t>
  </si>
  <si>
    <t>GSK220205VBG192</t>
  </si>
  <si>
    <t>GSK220205GZY825</t>
  </si>
  <si>
    <t>DMP MJU (MAMUJU)</t>
  </si>
  <si>
    <t>MM SEJATI</t>
  </si>
  <si>
    <t>02/21/2022 YOGI</t>
  </si>
  <si>
    <t>PENGIRIMAN BARANG TUJUAN MAMUJU</t>
  </si>
  <si>
    <t>MAMUJU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</si>
  <si>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: Lima Ratus Tiga Puluh Ribu Seratus Empat Puluh Lima Rupiah.</t>
    </r>
  </si>
  <si>
    <t xml:space="preserve"> MAMUJU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</si>
</sst>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245789101123" displayName="Table2245789101123" ref="C2:N7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0" workbookViewId="0">
      <selection activeCell="H24" sqref="H24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9" t="s">
        <v>14</v>
      </c>
      <c r="B10" s="100"/>
      <c r="C10" s="100"/>
      <c r="D10" s="100"/>
      <c r="E10" s="100"/>
      <c r="F10" s="100"/>
      <c r="G10" s="100"/>
      <c r="H10" s="100"/>
      <c r="I10" s="100"/>
      <c r="J10" s="101"/>
    </row>
    <row r="12" spans="1:10" x14ac:dyDescent="0.25">
      <c r="A12" s="16" t="s">
        <v>15</v>
      </c>
      <c r="B12" s="16" t="s">
        <v>16</v>
      </c>
      <c r="G12" s="111" t="s">
        <v>49</v>
      </c>
      <c r="H12" s="111"/>
      <c r="I12" s="21" t="s">
        <v>17</v>
      </c>
      <c r="J12" s="22"/>
    </row>
    <row r="13" spans="1:10" x14ac:dyDescent="0.25">
      <c r="G13" s="111" t="s">
        <v>18</v>
      </c>
      <c r="H13" s="111"/>
      <c r="I13" s="21" t="s">
        <v>17</v>
      </c>
      <c r="J13" s="23" t="s">
        <v>56</v>
      </c>
    </row>
    <row r="14" spans="1:10" x14ac:dyDescent="0.25">
      <c r="G14" s="111" t="s">
        <v>50</v>
      </c>
      <c r="H14" s="111"/>
      <c r="I14" s="21" t="s">
        <v>17</v>
      </c>
      <c r="J14" s="16" t="s">
        <v>70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57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102" t="s">
        <v>28</v>
      </c>
      <c r="I17" s="103"/>
      <c r="J17" s="27" t="s">
        <v>29</v>
      </c>
    </row>
    <row r="18" spans="1:12" ht="48" customHeight="1" x14ac:dyDescent="0.25">
      <c r="A18" s="28">
        <v>1</v>
      </c>
      <c r="B18" s="29">
        <f>'403303'!E3</f>
        <v>44597</v>
      </c>
      <c r="C18" s="76">
        <f>'403303'!A3</f>
        <v>403303</v>
      </c>
      <c r="D18" s="30" t="s">
        <v>67</v>
      </c>
      <c r="E18" s="30" t="s">
        <v>68</v>
      </c>
      <c r="F18" s="31">
        <f>'403303'!Q3</f>
        <v>5</v>
      </c>
      <c r="G18" s="90">
        <v>100</v>
      </c>
      <c r="H18" s="104">
        <v>5950</v>
      </c>
      <c r="I18" s="105"/>
      <c r="J18" s="32">
        <f>G18*H18</f>
        <v>595000</v>
      </c>
      <c r="L18"/>
    </row>
    <row r="19" spans="1:12" ht="32.25" customHeight="1" thickBot="1" x14ac:dyDescent="0.3">
      <c r="A19" s="106" t="s">
        <v>30</v>
      </c>
      <c r="B19" s="107"/>
      <c r="C19" s="107"/>
      <c r="D19" s="107"/>
      <c r="E19" s="107"/>
      <c r="F19" s="107"/>
      <c r="G19" s="107"/>
      <c r="H19" s="107"/>
      <c r="I19" s="108"/>
      <c r="J19" s="33">
        <f>SUM(J18:J18)</f>
        <v>595000</v>
      </c>
      <c r="L19" s="74"/>
    </row>
    <row r="20" spans="1:12" x14ac:dyDescent="0.25">
      <c r="A20" s="109"/>
      <c r="B20" s="109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77"/>
      <c r="B21" s="77"/>
      <c r="C21" s="77"/>
      <c r="D21" s="77"/>
      <c r="E21" s="77"/>
      <c r="F21" s="77"/>
      <c r="G21" s="37" t="s">
        <v>51</v>
      </c>
      <c r="H21" s="37"/>
      <c r="I21" s="35"/>
      <c r="J21" s="36">
        <f>J19*10%</f>
        <v>59500</v>
      </c>
      <c r="L21" s="38"/>
    </row>
    <row r="22" spans="1:12" x14ac:dyDescent="0.25">
      <c r="A22" s="77"/>
      <c r="B22" s="77"/>
      <c r="C22" s="77"/>
      <c r="D22" s="77"/>
      <c r="E22" s="77"/>
      <c r="F22" s="77"/>
      <c r="G22" s="84" t="s">
        <v>52</v>
      </c>
      <c r="H22" s="84"/>
      <c r="I22" s="85"/>
      <c r="J22" s="87">
        <f>J19-J21</f>
        <v>535500</v>
      </c>
      <c r="L22" s="38"/>
    </row>
    <row r="23" spans="1:12" x14ac:dyDescent="0.25">
      <c r="A23" s="77"/>
      <c r="B23" s="77"/>
      <c r="C23" s="77"/>
      <c r="D23" s="77"/>
      <c r="E23" s="77"/>
      <c r="F23" s="77"/>
      <c r="G23" s="37" t="s">
        <v>31</v>
      </c>
      <c r="H23" s="37"/>
      <c r="I23" s="38" t="e">
        <f>#REF!*1%</f>
        <v>#REF!</v>
      </c>
      <c r="J23" s="36">
        <f>J22*1%</f>
        <v>5355</v>
      </c>
    </row>
    <row r="24" spans="1:12" ht="16.5" thickBot="1" x14ac:dyDescent="0.3">
      <c r="A24" s="77"/>
      <c r="B24" s="77"/>
      <c r="C24" s="77"/>
      <c r="D24" s="77"/>
      <c r="E24" s="77"/>
      <c r="F24" s="77"/>
      <c r="G24" s="86" t="s">
        <v>54</v>
      </c>
      <c r="H24" s="86"/>
      <c r="I24" s="39">
        <f>I20*10%</f>
        <v>0</v>
      </c>
      <c r="J24" s="39">
        <f>J22*2%</f>
        <v>10710</v>
      </c>
    </row>
    <row r="25" spans="1:12" x14ac:dyDescent="0.25">
      <c r="E25" s="15"/>
      <c r="F25" s="15"/>
      <c r="G25" s="40" t="s">
        <v>55</v>
      </c>
      <c r="H25" s="40"/>
      <c r="I25" s="41" t="e">
        <f>I19+I23</f>
        <v>#REF!</v>
      </c>
      <c r="J25" s="41">
        <f>J22+J23-J24</f>
        <v>530145</v>
      </c>
    </row>
    <row r="26" spans="1:12" x14ac:dyDescent="0.25">
      <c r="E26" s="15"/>
      <c r="F26" s="15"/>
      <c r="G26" s="40"/>
      <c r="H26" s="40"/>
      <c r="I26" s="41"/>
      <c r="J26" s="41"/>
    </row>
    <row r="27" spans="1:12" x14ac:dyDescent="0.25">
      <c r="A27" s="15" t="s">
        <v>69</v>
      </c>
      <c r="D27" s="15"/>
      <c r="E27" s="15"/>
      <c r="F27" s="15"/>
      <c r="G27" s="15"/>
      <c r="H27" s="40"/>
      <c r="I27" s="40"/>
      <c r="J27" s="41"/>
    </row>
    <row r="28" spans="1:12" x14ac:dyDescent="0.25">
      <c r="A28" s="42"/>
      <c r="D28" s="15"/>
      <c r="E28" s="15"/>
      <c r="F28" s="15"/>
      <c r="G28" s="15"/>
      <c r="H28" s="40"/>
      <c r="I28" s="40"/>
      <c r="J28" s="41"/>
    </row>
    <row r="29" spans="1:12" x14ac:dyDescent="0.25">
      <c r="D29" s="15"/>
      <c r="E29" s="15"/>
      <c r="F29" s="15"/>
      <c r="G29" s="15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112" t="str">
        <f>+J13</f>
        <v xml:space="preserve"> 17 Maret 2022</v>
      </c>
      <c r="J36" s="113"/>
    </row>
    <row r="40" spans="1:10" ht="18" customHeight="1" x14ac:dyDescent="0.25"/>
    <row r="41" spans="1:10" ht="17.25" customHeight="1" x14ac:dyDescent="0.25"/>
    <row r="43" spans="1:10" x14ac:dyDescent="0.25">
      <c r="H43" s="110" t="s">
        <v>38</v>
      </c>
      <c r="I43" s="110"/>
      <c r="J43" s="110"/>
    </row>
  </sheetData>
  <mergeCells count="10">
    <mergeCell ref="H43:J43"/>
    <mergeCell ref="G14:H14"/>
    <mergeCell ref="G13:H13"/>
    <mergeCell ref="G12:H12"/>
    <mergeCell ref="I36:J36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E11" sqref="E11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1" customWidth="1"/>
    <col min="6" max="6" width="11.85546875" style="3" customWidth="1"/>
    <col min="7" max="7" width="9.5703125" style="3" customWidth="1"/>
    <col min="8" max="8" width="15.8554687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2.285156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39</v>
      </c>
      <c r="J2" s="7" t="s">
        <v>40</v>
      </c>
      <c r="K2" s="7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403303</v>
      </c>
      <c r="B3" s="69" t="s">
        <v>58</v>
      </c>
      <c r="C3" s="8" t="s">
        <v>59</v>
      </c>
      <c r="D3" s="71" t="s">
        <v>64</v>
      </c>
      <c r="E3" s="12">
        <v>44597</v>
      </c>
      <c r="F3" s="71" t="s">
        <v>65</v>
      </c>
      <c r="G3" s="12">
        <v>44613</v>
      </c>
      <c r="H3" s="9" t="s">
        <v>66</v>
      </c>
      <c r="I3" s="1">
        <v>26</v>
      </c>
      <c r="J3" s="1">
        <v>26</v>
      </c>
      <c r="K3" s="1">
        <v>13</v>
      </c>
      <c r="L3" s="1">
        <v>12</v>
      </c>
      <c r="M3" s="73">
        <v>2.1970000000000001</v>
      </c>
      <c r="N3" s="89">
        <v>12</v>
      </c>
      <c r="O3" s="61">
        <v>5950</v>
      </c>
      <c r="P3" s="62">
        <f>Table2245789101123[[#This Row],[PEMBULATAN]]*O3</f>
        <v>71400</v>
      </c>
      <c r="Q3" s="114">
        <v>5</v>
      </c>
    </row>
    <row r="4" spans="1:17" ht="26.25" customHeight="1" x14ac:dyDescent="0.2">
      <c r="A4" s="13"/>
      <c r="B4" s="70"/>
      <c r="C4" s="91" t="s">
        <v>60</v>
      </c>
      <c r="D4" s="92" t="s">
        <v>64</v>
      </c>
      <c r="E4" s="93">
        <v>44597</v>
      </c>
      <c r="F4" s="94" t="s">
        <v>65</v>
      </c>
      <c r="G4" s="93">
        <v>44613</v>
      </c>
      <c r="H4" s="95" t="s">
        <v>66</v>
      </c>
      <c r="I4" s="96">
        <v>26</v>
      </c>
      <c r="J4" s="96">
        <v>26</v>
      </c>
      <c r="K4" s="96">
        <v>13</v>
      </c>
      <c r="L4" s="96">
        <v>12</v>
      </c>
      <c r="M4" s="97">
        <v>2.1970000000000001</v>
      </c>
      <c r="N4" s="98">
        <v>12</v>
      </c>
      <c r="O4" s="61">
        <v>5950</v>
      </c>
      <c r="P4" s="62">
        <f>Table2245789101123[[#This Row],[PEMBULATAN]]*O4</f>
        <v>71400</v>
      </c>
      <c r="Q4" s="115"/>
    </row>
    <row r="5" spans="1:17" ht="26.25" customHeight="1" x14ac:dyDescent="0.2">
      <c r="A5" s="13"/>
      <c r="B5" s="70"/>
      <c r="C5" s="91" t="s">
        <v>61</v>
      </c>
      <c r="D5" s="92" t="s">
        <v>64</v>
      </c>
      <c r="E5" s="93">
        <v>44597</v>
      </c>
      <c r="F5" s="94" t="s">
        <v>65</v>
      </c>
      <c r="G5" s="93">
        <v>44613</v>
      </c>
      <c r="H5" s="95" t="s">
        <v>66</v>
      </c>
      <c r="I5" s="96">
        <v>46</v>
      </c>
      <c r="J5" s="96">
        <v>34</v>
      </c>
      <c r="K5" s="96">
        <v>28</v>
      </c>
      <c r="L5" s="96">
        <v>9</v>
      </c>
      <c r="M5" s="97">
        <v>10.948</v>
      </c>
      <c r="N5" s="98">
        <v>11</v>
      </c>
      <c r="O5" s="61">
        <v>5950</v>
      </c>
      <c r="P5" s="62">
        <f>Table2245789101123[[#This Row],[PEMBULATAN]]*O5</f>
        <v>65450</v>
      </c>
      <c r="Q5" s="115"/>
    </row>
    <row r="6" spans="1:17" ht="26.25" customHeight="1" x14ac:dyDescent="0.2">
      <c r="A6" s="13"/>
      <c r="B6" s="70"/>
      <c r="C6" s="91" t="s">
        <v>62</v>
      </c>
      <c r="D6" s="92" t="s">
        <v>64</v>
      </c>
      <c r="E6" s="93">
        <v>44597</v>
      </c>
      <c r="F6" s="94" t="s">
        <v>65</v>
      </c>
      <c r="G6" s="93">
        <v>44613</v>
      </c>
      <c r="H6" s="95" t="s">
        <v>66</v>
      </c>
      <c r="I6" s="96">
        <v>26</v>
      </c>
      <c r="J6" s="96">
        <v>26</v>
      </c>
      <c r="K6" s="96">
        <v>13</v>
      </c>
      <c r="L6" s="96">
        <v>9</v>
      </c>
      <c r="M6" s="97">
        <v>2.1970000000000001</v>
      </c>
      <c r="N6" s="98">
        <v>9</v>
      </c>
      <c r="O6" s="61">
        <v>5950</v>
      </c>
      <c r="P6" s="62">
        <f>Table2245789101123[[#This Row],[PEMBULATAN]]*O6</f>
        <v>53550</v>
      </c>
      <c r="Q6" s="115"/>
    </row>
    <row r="7" spans="1:17" ht="26.25" customHeight="1" x14ac:dyDescent="0.2">
      <c r="A7" s="13"/>
      <c r="B7" s="70"/>
      <c r="C7" s="8" t="s">
        <v>63</v>
      </c>
      <c r="D7" s="71" t="s">
        <v>64</v>
      </c>
      <c r="E7" s="12">
        <v>44597</v>
      </c>
      <c r="F7" s="71" t="s">
        <v>65</v>
      </c>
      <c r="G7" s="12">
        <v>44613</v>
      </c>
      <c r="H7" s="9" t="s">
        <v>66</v>
      </c>
      <c r="I7" s="1">
        <v>15</v>
      </c>
      <c r="J7" s="1">
        <v>15</v>
      </c>
      <c r="K7" s="1">
        <v>10</v>
      </c>
      <c r="L7" s="1">
        <v>5</v>
      </c>
      <c r="M7" s="73">
        <v>0.5625</v>
      </c>
      <c r="N7" s="89">
        <v>5</v>
      </c>
      <c r="O7" s="61">
        <v>5950</v>
      </c>
      <c r="P7" s="62">
        <f>Table2245789101123[[#This Row],[PEMBULATAN]]*O7</f>
        <v>29750</v>
      </c>
      <c r="Q7" s="116"/>
    </row>
    <row r="8" spans="1:17" ht="22.5" customHeight="1" x14ac:dyDescent="0.2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72">
        <f>SUBTOTAL(109,Table2245789101123[KG VOLUME])</f>
        <v>18.101500000000001</v>
      </c>
      <c r="N8" s="65">
        <f>SUM(N3:N7)</f>
        <v>49</v>
      </c>
      <c r="O8" s="120">
        <f>SUM(P3:P7)</f>
        <v>291550</v>
      </c>
      <c r="P8" s="121"/>
    </row>
    <row r="9" spans="1:17" ht="18" customHeight="1" x14ac:dyDescent="0.2">
      <c r="A9" s="78"/>
      <c r="B9" s="54" t="s">
        <v>42</v>
      </c>
      <c r="C9" s="53"/>
      <c r="D9" s="55" t="s">
        <v>43</v>
      </c>
      <c r="E9" s="78"/>
      <c r="F9" s="78"/>
      <c r="G9" s="78"/>
      <c r="H9" s="78"/>
      <c r="I9" s="78"/>
      <c r="J9" s="78"/>
      <c r="K9" s="78"/>
      <c r="L9" s="78"/>
      <c r="M9" s="79"/>
      <c r="N9" s="80" t="s">
        <v>51</v>
      </c>
      <c r="O9" s="81"/>
      <c r="P9" s="81">
        <f>O8*10%</f>
        <v>29155</v>
      </c>
    </row>
    <row r="10" spans="1:17" ht="18" customHeight="1" thickBot="1" x14ac:dyDescent="0.25">
      <c r="A10" s="78"/>
      <c r="B10" s="54"/>
      <c r="C10" s="53"/>
      <c r="D10" s="55"/>
      <c r="E10" s="78"/>
      <c r="F10" s="78"/>
      <c r="G10" s="78"/>
      <c r="H10" s="78"/>
      <c r="I10" s="78"/>
      <c r="J10" s="78"/>
      <c r="K10" s="78"/>
      <c r="L10" s="78"/>
      <c r="M10" s="79"/>
      <c r="N10" s="82" t="s">
        <v>52</v>
      </c>
      <c r="O10" s="83"/>
      <c r="P10" s="83">
        <f>O8-P9</f>
        <v>262395</v>
      </c>
    </row>
    <row r="11" spans="1:17" ht="18" customHeight="1" x14ac:dyDescent="0.2">
      <c r="A11" s="10"/>
      <c r="H11" s="60"/>
      <c r="N11" s="59" t="s">
        <v>31</v>
      </c>
      <c r="P11" s="66">
        <f>P10*1%</f>
        <v>2623.9500000000003</v>
      </c>
    </row>
    <row r="12" spans="1:17" ht="18" customHeight="1" thickBot="1" x14ac:dyDescent="0.25">
      <c r="A12" s="10"/>
      <c r="H12" s="60"/>
      <c r="N12" s="59" t="s">
        <v>53</v>
      </c>
      <c r="P12" s="68">
        <f>P10*2%</f>
        <v>5247.9000000000005</v>
      </c>
    </row>
    <row r="13" spans="1:17" ht="18" customHeight="1" x14ac:dyDescent="0.2">
      <c r="A13" s="10"/>
      <c r="H13" s="60"/>
      <c r="N13" s="63" t="s">
        <v>32</v>
      </c>
      <c r="O13" s="64"/>
      <c r="P13" s="67">
        <f>P10+P11-P12</f>
        <v>259771.05000000002</v>
      </c>
    </row>
    <row r="15" spans="1:17" x14ac:dyDescent="0.2">
      <c r="A15" s="10"/>
      <c r="H15" s="60"/>
      <c r="P15" s="68"/>
    </row>
    <row r="16" spans="1:17" x14ac:dyDescent="0.2">
      <c r="A16" s="10"/>
      <c r="H16" s="60"/>
      <c r="O16" s="56"/>
      <c r="P16" s="68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</sheetData>
  <mergeCells count="3">
    <mergeCell ref="Q3:Q7"/>
    <mergeCell ref="A8:L8"/>
    <mergeCell ref="O8:P8"/>
  </mergeCells>
  <conditionalFormatting sqref="B3:B6">
    <cfRule type="duplicateValues" dxfId="33" priority="2"/>
  </conditionalFormatting>
  <conditionalFormatting sqref="B7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tabSelected="1" zoomScale="110" zoomScaleNormal="110" workbookViewId="0">
      <pane xSplit="3" ySplit="2" topLeftCell="D3" activePane="bottomRight" state="frozen"/>
      <selection activeCell="G11" sqref="G11"/>
      <selection pane="topRight" activeCell="G11" sqref="G11"/>
      <selection pane="bottomLeft" activeCell="G11" sqref="G11"/>
      <selection pane="bottomRight" activeCell="F13" sqref="F13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1" customWidth="1"/>
    <col min="6" max="6" width="11.85546875" style="3" customWidth="1"/>
    <col min="7" max="7" width="9.5703125" style="3" customWidth="1"/>
    <col min="8" max="8" width="19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2.28515625" style="14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7" t="s">
        <v>7</v>
      </c>
      <c r="C2" s="7" t="s">
        <v>0</v>
      </c>
      <c r="D2" s="7" t="s">
        <v>1</v>
      </c>
      <c r="E2" s="57" t="s">
        <v>4</v>
      </c>
      <c r="F2" s="7" t="s">
        <v>3</v>
      </c>
      <c r="G2" s="7" t="s">
        <v>5</v>
      </c>
      <c r="H2" s="57" t="s">
        <v>2</v>
      </c>
      <c r="I2" s="7" t="s">
        <v>39</v>
      </c>
      <c r="J2" s="7" t="s">
        <v>40</v>
      </c>
      <c r="K2" s="7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403303</v>
      </c>
      <c r="B3" s="69" t="s">
        <v>58</v>
      </c>
      <c r="C3" s="8" t="s">
        <v>59</v>
      </c>
      <c r="D3" s="71" t="s">
        <v>64</v>
      </c>
      <c r="E3" s="12">
        <v>44597</v>
      </c>
      <c r="F3" s="71" t="s">
        <v>65</v>
      </c>
      <c r="G3" s="12">
        <v>44613</v>
      </c>
      <c r="H3" s="9" t="s">
        <v>66</v>
      </c>
      <c r="I3" s="1">
        <v>26</v>
      </c>
      <c r="J3" s="1">
        <v>26</v>
      </c>
      <c r="K3" s="1">
        <v>13</v>
      </c>
      <c r="L3" s="1">
        <v>12</v>
      </c>
      <c r="M3" s="73">
        <v>2.1970000000000001</v>
      </c>
      <c r="N3" s="89">
        <v>12</v>
      </c>
      <c r="O3" s="61">
        <v>5950</v>
      </c>
      <c r="P3" s="62">
        <f>Table224578910112[[#This Row],[PEMBULATAN]]*O3</f>
        <v>71400</v>
      </c>
      <c r="Q3" s="114">
        <v>5</v>
      </c>
    </row>
    <row r="4" spans="1:17" ht="26.25" customHeight="1" x14ac:dyDescent="0.2">
      <c r="A4" s="13"/>
      <c r="B4" s="70"/>
      <c r="C4" s="91" t="s">
        <v>60</v>
      </c>
      <c r="D4" s="92" t="s">
        <v>64</v>
      </c>
      <c r="E4" s="93">
        <v>44597</v>
      </c>
      <c r="F4" s="94" t="s">
        <v>65</v>
      </c>
      <c r="G4" s="93">
        <v>44613</v>
      </c>
      <c r="H4" s="95" t="s">
        <v>66</v>
      </c>
      <c r="I4" s="96">
        <v>26</v>
      </c>
      <c r="J4" s="96">
        <v>26</v>
      </c>
      <c r="K4" s="96">
        <v>13</v>
      </c>
      <c r="L4" s="96">
        <v>12</v>
      </c>
      <c r="M4" s="97">
        <v>2.1970000000000001</v>
      </c>
      <c r="N4" s="98">
        <v>12</v>
      </c>
      <c r="O4" s="61">
        <v>5950</v>
      </c>
      <c r="P4" s="62">
        <f>Table224578910112[[#This Row],[PEMBULATAN]]*O4</f>
        <v>71400</v>
      </c>
      <c r="Q4" s="115"/>
    </row>
    <row r="5" spans="1:17" ht="26.25" customHeight="1" x14ac:dyDescent="0.2">
      <c r="A5" s="13"/>
      <c r="B5" s="70"/>
      <c r="C5" s="91" t="s">
        <v>61</v>
      </c>
      <c r="D5" s="92" t="s">
        <v>64</v>
      </c>
      <c r="E5" s="93">
        <v>44597</v>
      </c>
      <c r="F5" s="94" t="s">
        <v>65</v>
      </c>
      <c r="G5" s="93">
        <v>44613</v>
      </c>
      <c r="H5" s="95" t="s">
        <v>66</v>
      </c>
      <c r="I5" s="96">
        <v>46</v>
      </c>
      <c r="J5" s="96">
        <v>34</v>
      </c>
      <c r="K5" s="96">
        <v>28</v>
      </c>
      <c r="L5" s="96">
        <v>9</v>
      </c>
      <c r="M5" s="97">
        <v>10.948</v>
      </c>
      <c r="N5" s="98">
        <v>11</v>
      </c>
      <c r="O5" s="61">
        <v>5950</v>
      </c>
      <c r="P5" s="62">
        <f>Table224578910112[[#This Row],[PEMBULATAN]]*O5</f>
        <v>65450</v>
      </c>
      <c r="Q5" s="115"/>
    </row>
    <row r="6" spans="1:17" ht="26.25" customHeight="1" x14ac:dyDescent="0.2">
      <c r="A6" s="13"/>
      <c r="B6" s="70"/>
      <c r="C6" s="91" t="s">
        <v>62</v>
      </c>
      <c r="D6" s="92" t="s">
        <v>64</v>
      </c>
      <c r="E6" s="93">
        <v>44597</v>
      </c>
      <c r="F6" s="94" t="s">
        <v>65</v>
      </c>
      <c r="G6" s="93">
        <v>44613</v>
      </c>
      <c r="H6" s="95" t="s">
        <v>66</v>
      </c>
      <c r="I6" s="96">
        <v>26</v>
      </c>
      <c r="J6" s="96">
        <v>26</v>
      </c>
      <c r="K6" s="96">
        <v>13</v>
      </c>
      <c r="L6" s="96">
        <v>9</v>
      </c>
      <c r="M6" s="97">
        <v>2.1970000000000001</v>
      </c>
      <c r="N6" s="98">
        <v>9</v>
      </c>
      <c r="O6" s="61">
        <v>5950</v>
      </c>
      <c r="P6" s="62">
        <f>Table224578910112[[#This Row],[PEMBULATAN]]*O6</f>
        <v>53550</v>
      </c>
      <c r="Q6" s="115"/>
    </row>
    <row r="7" spans="1:17" ht="26.25" customHeight="1" x14ac:dyDescent="0.2">
      <c r="A7" s="13"/>
      <c r="B7" s="70"/>
      <c r="C7" s="8" t="s">
        <v>63</v>
      </c>
      <c r="D7" s="71" t="s">
        <v>64</v>
      </c>
      <c r="E7" s="12">
        <v>44597</v>
      </c>
      <c r="F7" s="71" t="s">
        <v>65</v>
      </c>
      <c r="G7" s="12">
        <v>44613</v>
      </c>
      <c r="H7" s="9" t="s">
        <v>66</v>
      </c>
      <c r="I7" s="1">
        <v>15</v>
      </c>
      <c r="J7" s="1">
        <v>15</v>
      </c>
      <c r="K7" s="1">
        <v>10</v>
      </c>
      <c r="L7" s="1">
        <v>5</v>
      </c>
      <c r="M7" s="73">
        <v>0.5625</v>
      </c>
      <c r="N7" s="89">
        <v>5</v>
      </c>
      <c r="O7" s="61">
        <v>5950</v>
      </c>
      <c r="P7" s="62">
        <f>Table224578910112[[#This Row],[PEMBULATAN]]*O7</f>
        <v>29750</v>
      </c>
      <c r="Q7" s="116"/>
    </row>
    <row r="8" spans="1:17" ht="22.5" customHeight="1" x14ac:dyDescent="0.2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72">
        <f>SUBTOTAL(109,Table224578910112[KG VOLUME])</f>
        <v>18.101500000000001</v>
      </c>
      <c r="N8" s="65">
        <f>SUM(N3:N7)</f>
        <v>49</v>
      </c>
      <c r="O8" s="120">
        <f>SUM(P3:P7)</f>
        <v>291550</v>
      </c>
      <c r="P8" s="121"/>
    </row>
    <row r="9" spans="1:17" ht="18" customHeight="1" x14ac:dyDescent="0.2">
      <c r="A9" s="78"/>
      <c r="B9" s="54" t="s">
        <v>42</v>
      </c>
      <c r="C9" s="53"/>
      <c r="D9" s="55" t="s">
        <v>43</v>
      </c>
      <c r="E9" s="78"/>
      <c r="F9" s="78"/>
      <c r="G9" s="78"/>
      <c r="H9" s="78"/>
      <c r="I9" s="78"/>
      <c r="J9" s="78"/>
      <c r="K9" s="78"/>
      <c r="L9" s="78"/>
      <c r="M9" s="79"/>
      <c r="N9" s="80" t="s">
        <v>51</v>
      </c>
      <c r="O9" s="81"/>
      <c r="P9" s="81">
        <f>O8*10%</f>
        <v>29155</v>
      </c>
    </row>
    <row r="10" spans="1:17" ht="18" customHeight="1" thickBot="1" x14ac:dyDescent="0.25">
      <c r="A10" s="78"/>
      <c r="B10" s="54"/>
      <c r="C10" s="53"/>
      <c r="D10" s="55"/>
      <c r="E10" s="78"/>
      <c r="F10" s="78"/>
      <c r="G10" s="78"/>
      <c r="H10" s="78"/>
      <c r="I10" s="78"/>
      <c r="J10" s="78"/>
      <c r="K10" s="78"/>
      <c r="L10" s="78"/>
      <c r="M10" s="79"/>
      <c r="N10" s="82" t="s">
        <v>52</v>
      </c>
      <c r="O10" s="83"/>
      <c r="P10" s="83">
        <f>O8-P9</f>
        <v>262395</v>
      </c>
    </row>
    <row r="11" spans="1:17" ht="18" customHeight="1" x14ac:dyDescent="0.2">
      <c r="A11" s="10"/>
      <c r="H11" s="60"/>
      <c r="N11" s="59" t="s">
        <v>31</v>
      </c>
      <c r="P11" s="66">
        <f>P10*1%</f>
        <v>2623.9500000000003</v>
      </c>
    </row>
    <row r="12" spans="1:17" ht="18" customHeight="1" thickBot="1" x14ac:dyDescent="0.25">
      <c r="A12" s="10"/>
      <c r="H12" s="60"/>
      <c r="N12" s="59" t="s">
        <v>53</v>
      </c>
      <c r="P12" s="68">
        <f>P10*2%</f>
        <v>5247.9000000000005</v>
      </c>
    </row>
    <row r="13" spans="1:17" ht="18" customHeight="1" x14ac:dyDescent="0.2">
      <c r="A13" s="10"/>
      <c r="H13" s="60"/>
      <c r="N13" s="63" t="s">
        <v>32</v>
      </c>
      <c r="O13" s="64"/>
      <c r="P13" s="67">
        <f>P10+P11-P12</f>
        <v>259771.05000000002</v>
      </c>
    </row>
    <row r="15" spans="1:17" x14ac:dyDescent="0.2">
      <c r="A15" s="10"/>
      <c r="H15" s="60"/>
      <c r="P15" s="68"/>
    </row>
    <row r="16" spans="1:17" x14ac:dyDescent="0.2">
      <c r="A16" s="10"/>
      <c r="H16" s="60"/>
      <c r="O16" s="56"/>
      <c r="P16" s="68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</sheetData>
  <mergeCells count="3">
    <mergeCell ref="A8:L8"/>
    <mergeCell ref="O8:P8"/>
    <mergeCell ref="Q3:Q7"/>
  </mergeCells>
  <conditionalFormatting sqref="B3:B6">
    <cfRule type="duplicateValues" dxfId="16" priority="2"/>
  </conditionalFormatting>
  <conditionalFormatting sqref="B7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Sicepat_MAMUJU Feb 22</vt:lpstr>
      <vt:lpstr>ALL</vt:lpstr>
      <vt:lpstr>403303</vt:lpstr>
      <vt:lpstr>'403303'!Print_Titles</vt:lpstr>
      <vt:lpstr>ALL!Print_Titles</vt:lpstr>
      <vt:lpstr>'Sicepat_MAMUJU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2022-03-23T07:50:45Z</cp:lastPrinted>
  <dcterms:created xsi:type="dcterms:W3CDTF">2021-07-02T11:08:00Z</dcterms:created>
  <dcterms:modified xsi:type="dcterms:W3CDTF">2022-03-23T07:50:54Z</dcterms:modified>
</cp:coreProperties>
</file>