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PT. PERISAI CAKRAWALA INDONESIA\INVOICE\Performa\2022\sicepat\"/>
    </mc:Choice>
  </mc:AlternateContent>
  <bookViews>
    <workbookView xWindow="0" yWindow="0" windowWidth="20490" windowHeight="7320" tabRatio="842"/>
  </bookViews>
  <sheets>
    <sheet name="Sicepat_Manokwari Feb 22" sheetId="2" r:id="rId1"/>
    <sheet name="ALL" sheetId="91" r:id="rId2"/>
    <sheet name="403322" sheetId="26" r:id="rId3"/>
    <sheet name="403346" sheetId="58" r:id="rId4"/>
    <sheet name="403156" sheetId="59" r:id="rId5"/>
    <sheet name="404753" sheetId="61" r:id="rId6"/>
  </sheets>
  <definedNames>
    <definedName name="_xlnm.Print_Titles" localSheetId="4">'403156'!$2:$2</definedName>
    <definedName name="_xlnm.Print_Titles" localSheetId="2">'403322'!$2:$2</definedName>
    <definedName name="_xlnm.Print_Titles" localSheetId="3">'403346'!$2:$2</definedName>
    <definedName name="_xlnm.Print_Titles" localSheetId="5">'404753'!$2:$2</definedName>
    <definedName name="_xlnm.Print_Titles" localSheetId="1">ALL!$2:$2</definedName>
    <definedName name="_xlnm.Print_Titles" localSheetId="0">'Sicepat_Manokwari Feb 22'!$2:$17</definedName>
  </definedNames>
  <calcPr calcId="162913"/>
</workbook>
</file>

<file path=xl/calcChain.xml><?xml version="1.0" encoding="utf-8"?>
<calcChain xmlns="http://schemas.openxmlformats.org/spreadsheetml/2006/main">
  <c r="G18" i="2" l="1"/>
  <c r="A21" i="2"/>
  <c r="N10" i="91"/>
  <c r="M10" i="91"/>
  <c r="O10" i="91"/>
  <c r="Q10" i="91"/>
  <c r="P8" i="91"/>
  <c r="P7" i="91"/>
  <c r="P6" i="91"/>
  <c r="P5" i="91"/>
  <c r="P4" i="91"/>
  <c r="P3" i="91"/>
  <c r="P9" i="91"/>
  <c r="N5" i="26"/>
  <c r="P11" i="91" l="1"/>
  <c r="P12" i="91" s="1"/>
  <c r="N6" i="61"/>
  <c r="P4" i="61"/>
  <c r="P5" i="61"/>
  <c r="P14" i="91" l="1"/>
  <c r="P13" i="91"/>
  <c r="P15" i="91" s="1"/>
  <c r="N4" i="58"/>
  <c r="F21" i="2" l="1"/>
  <c r="F20" i="2"/>
  <c r="F19" i="2"/>
  <c r="F18" i="2"/>
  <c r="B21" i="2"/>
  <c r="C21" i="2"/>
  <c r="B20" i="2"/>
  <c r="C20" i="2"/>
  <c r="C19" i="2"/>
  <c r="B19" i="2"/>
  <c r="C18" i="2"/>
  <c r="B18" i="2"/>
  <c r="A19" i="2"/>
  <c r="N4" i="59"/>
  <c r="M6" i="61" l="1"/>
  <c r="P3" i="61"/>
  <c r="M4" i="59"/>
  <c r="P3" i="59"/>
  <c r="M4" i="58"/>
  <c r="P3" i="58"/>
  <c r="O6" i="61" l="1"/>
  <c r="O4" i="59"/>
  <c r="O4" i="58"/>
  <c r="P7" i="61" l="1"/>
  <c r="P8" i="61" s="1"/>
  <c r="P5" i="59"/>
  <c r="P6" i="59" s="1"/>
  <c r="P5" i="58"/>
  <c r="P6" i="58" s="1"/>
  <c r="I27" i="2"/>
  <c r="I26" i="2"/>
  <c r="I28" i="2" s="1"/>
  <c r="P4" i="26"/>
  <c r="P10" i="61" l="1"/>
  <c r="P9" i="61"/>
  <c r="P8" i="59"/>
  <c r="P7" i="59"/>
  <c r="P8" i="58"/>
  <c r="P7" i="58"/>
  <c r="M5" i="26"/>
  <c r="P3" i="26"/>
  <c r="P11" i="61" l="1"/>
  <c r="P9" i="59"/>
  <c r="P9" i="58"/>
  <c r="O5" i="26"/>
  <c r="P6" i="26" l="1"/>
  <c r="P7" i="26" s="1"/>
  <c r="P8" i="26" l="1"/>
  <c r="P9" i="26"/>
  <c r="P10" i="26" s="1"/>
  <c r="A20" i="2"/>
  <c r="J21" i="2"/>
  <c r="J20" i="2"/>
  <c r="J19" i="2"/>
  <c r="I39" i="2" l="1"/>
  <c r="J18" i="2"/>
  <c r="J22" i="2" l="1"/>
  <c r="J24" i="2" l="1"/>
  <c r="J25" i="2" s="1"/>
  <c r="J27" i="2" s="1"/>
  <c r="J26" i="2" l="1"/>
  <c r="J28" i="2" s="1"/>
</calcChain>
</file>

<file path=xl/sharedStrings.xml><?xml version="1.0" encoding="utf-8"?>
<sst xmlns="http://schemas.openxmlformats.org/spreadsheetml/2006/main" count="240" uniqueCount="78">
  <si>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</si>
  <si>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</si>
  <si>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</si>
  <si>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</si>
  <si>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</si>
  <si>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</si>
  <si>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</si>
  <si>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</si>
  <si>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</si>
  <si>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</si>
  <si>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</si>
  <si>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</si>
  <si>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</si>
  <si>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</si>
  <si>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</si>
  <si>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</si>
  <si>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</si>
  <si>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:</t>
  </si>
  <si>
    <t>Invoice Date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</si>
  <si>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</si>
  <si>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</si>
  <si>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</si>
  <si>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</si>
  <si>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</si>
  <si>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</si>
  <si>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</si>
  <si>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</si>
  <si>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</si>
  <si>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</si>
  <si>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</si>
  <si>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</si>
  <si>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PPN 1%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</si>
  <si>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</si>
  <si>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</si>
  <si>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</si>
  <si>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</si>
  <si>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</si>
  <si>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</si>
  <si>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</si>
  <si>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</si>
  <si>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</si>
  <si>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</si>
  <si>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</si>
  <si>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</si>
  <si>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</si>
  <si>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</si>
  <si>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</si>
  <si>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</si>
  <si>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</si>
  <si>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Invoice Performa</t>
  </si>
  <si>
    <t>Periode</t>
  </si>
  <si>
    <t>Discount 10%</t>
  </si>
  <si>
    <t>Total Setelah Discount</t>
  </si>
  <si>
    <t>PPh 23  2%</t>
  </si>
  <si>
    <t>PPh 23 2%</t>
  </si>
  <si>
    <t>TOTAL</t>
  </si>
  <si>
    <t xml:space="preserve"> 17 Maret 2022</t>
  </si>
  <si>
    <t xml:space="preserve"> FEBRUARI 2022</t>
  </si>
  <si>
    <t xml:space="preserve"> MANOKWARI</t>
  </si>
  <si>
    <t>DMD/2202/10/UFTY8304</t>
  </si>
  <si>
    <t>GSK220210MGD326</t>
  </si>
  <si>
    <t>GSK220210SBM765</t>
  </si>
  <si>
    <t>DMP MKW (MANOKWARI)</t>
  </si>
  <si>
    <t>KM GUNUNG DEMPO</t>
  </si>
  <si>
    <t>02/28/2022 ANI</t>
  </si>
  <si>
    <t>DMD/2202/16/KWQT1270</t>
  </si>
  <si>
    <t>GSK220211FKV317</t>
  </si>
  <si>
    <t>DMD/2202/18/JKFV6075</t>
  </si>
  <si>
    <t>GSK220218CLE403</t>
  </si>
  <si>
    <t>KM CIREMAI</t>
  </si>
  <si>
    <t>03/12/2022 NUNU</t>
  </si>
  <si>
    <t>DMD/2202/24/TLNH0628</t>
  </si>
  <si>
    <t>GSK220224LYK651</t>
  </si>
  <si>
    <t>GSK220224URW896</t>
  </si>
  <si>
    <t>GSK220224ZHK816</t>
  </si>
  <si>
    <t>PENGIRIMAN BARANG TUJUAN MANOKWARI</t>
  </si>
  <si>
    <t>MANOKWARI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</si>
  <si>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Enam Juta Empat Ratus Sembilan Puluh Dua Ribu Tujuh Ratus Tujuh Belas  Rupiah.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</si>
</sst>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0" fontId="9" fillId="4" borderId="4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2" fontId="0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67" fontId="9" fillId="0" borderId="0" xfId="1" applyNumberFormat="1" applyFont="1"/>
    <xf numFmtId="0" fontId="1" fillId="0" borderId="2" xfId="0" applyFont="1" applyBorder="1" applyAlignment="1">
      <alignment vertical="center" wrapText="1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left" vertical="center"/>
    </xf>
    <xf numFmtId="167" fontId="5" fillId="0" borderId="5" xfId="1" applyNumberFormat="1" applyFont="1" applyBorder="1" applyAlignment="1">
      <alignment horizontal="center" vertical="center"/>
    </xf>
    <xf numFmtId="167" fontId="17" fillId="0" borderId="0" xfId="3" applyNumberFormat="1" applyFont="1" applyBorder="1" applyAlignment="1">
      <alignment horizontal="left" vertical="center"/>
    </xf>
    <xf numFmtId="167" fontId="9" fillId="0" borderId="0" xfId="3" applyNumberFormat="1" applyFont="1" applyBorder="1" applyAlignment="1">
      <alignment horizontal="center" vertical="center"/>
    </xf>
    <xf numFmtId="167" fontId="8" fillId="0" borderId="5" xfId="3" applyNumberFormat="1" applyFont="1" applyBorder="1" applyAlignment="1">
      <alignment horizontal="left" vertical="center"/>
    </xf>
    <xf numFmtId="169" fontId="8" fillId="0" borderId="0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166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1" fontId="9" fillId="4" borderId="4" xfId="3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9" fillId="4" borderId="1" xfId="3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/>
    </xf>
    <xf numFmtId="2" fontId="0" fillId="0" borderId="24" xfId="0" applyNumberFormat="1" applyFont="1" applyBorder="1" applyAlignment="1">
      <alignment vertical="center"/>
    </xf>
    <xf numFmtId="167" fontId="5" fillId="0" borderId="24" xfId="1" applyNumberFormat="1" applyFont="1" applyBorder="1" applyAlignment="1">
      <alignment vertical="center"/>
    </xf>
    <xf numFmtId="0" fontId="15" fillId="0" borderId="3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7" fontId="9" fillId="0" borderId="0" xfId="3" applyNumberFormat="1" applyFont="1" applyAlignment="1">
      <alignment horizontal="left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1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167" fontId="5" fillId="0" borderId="31" xfId="1" applyNumberFormat="1" applyFont="1" applyBorder="1" applyAlignment="1">
      <alignment horizontal="center" vertical="center"/>
    </xf>
    <xf numFmtId="167" fontId="5" fillId="0" borderId="20" xfId="1" applyNumberFormat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8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1</xdr:row>
      <xdr:rowOff>108138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5" y="308163"/>
          <a:ext cx="2460768" cy="122536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2" name="Table2245789101123" displayName="Table2245789101123" ref="C2:N4" totalsRowShown="0" headerRowDxfId="79" dataDxfId="77" headerRowBorderDxfId="78">
  <tableColumns count="12">
    <tableColumn id="1" name="NOMOR" dataDxfId="76" dataCellStyle="Normal"/>
    <tableColumn id="3" name="TUJUAN" dataDxfId="75" dataCellStyle="Normal"/>
    <tableColumn id="16" name="Pick Up" dataDxfId="74"/>
    <tableColumn id="14" name="KAPAL" dataDxfId="73"/>
    <tableColumn id="15" name="ETD Kapal" dataDxfId="72"/>
    <tableColumn id="10" name="KETERANGAN" dataDxfId="71" dataCellStyle="Normal"/>
    <tableColumn id="5" name="P" dataDxfId="70" dataCellStyle="Normal"/>
    <tableColumn id="6" name="L" dataDxfId="69" dataCellStyle="Normal"/>
    <tableColumn id="7" name="T" dataDxfId="68" dataCellStyle="Normal"/>
    <tableColumn id="4" name="ACT KG" dataDxfId="67" dataCellStyle="Normal"/>
    <tableColumn id="8" name="KG VOLUME" dataDxfId="66" dataCellStyle="Normal"/>
    <tableColumn id="19" name="PEMBULATAN" dataDxfId="6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" name="Table224578910112" displayName="Table224578910112" ref="C2:N4" totalsRowShown="0" headerRowDxfId="62" dataDxfId="60" headerRowBorderDxfId="61">
  <tableColumns count="12">
    <tableColumn id="1" name="NOMOR" dataDxfId="59" dataCellStyle="Normal"/>
    <tableColumn id="3" name="TUJUAN" dataDxfId="58" dataCellStyle="Normal"/>
    <tableColumn id="16" name="Pick Up" dataDxfId="57"/>
    <tableColumn id="14" name="KAPAL" dataDxfId="56"/>
    <tableColumn id="15" name="ETD Kapal" dataDxfId="55"/>
    <tableColumn id="10" name="KETERANGAN" dataDxfId="54" dataCellStyle="Normal"/>
    <tableColumn id="5" name="P" dataDxfId="53" dataCellStyle="Normal"/>
    <tableColumn id="6" name="L" dataDxfId="52" dataCellStyle="Normal"/>
    <tableColumn id="7" name="T" dataDxfId="51" dataCellStyle="Normal"/>
    <tableColumn id="4" name="ACT KG" dataDxfId="50" dataCellStyle="Normal"/>
    <tableColumn id="8" name="KG VOLUME" dataDxfId="49" dataCellStyle="Normal"/>
    <tableColumn id="19" name="PEMBULATAN" dataDxfId="4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22457891011234" displayName="Table22457891011234" ref="C2:N3" totalsRowShown="0" headerRowDxfId="46" dataDxfId="44" headerRowBorderDxfId="45">
  <tableColumns count="12">
    <tableColumn id="1" name="NOMOR" dataDxfId="43" dataCellStyle="Normal"/>
    <tableColumn id="3" name="TUJUAN" dataDxfId="42" dataCellStyle="Normal"/>
    <tableColumn id="16" name="Pick Up" dataDxfId="41"/>
    <tableColumn id="14" name="KAPAL" dataDxfId="40"/>
    <tableColumn id="15" name="ETD Kapal" dataDxfId="39"/>
    <tableColumn id="10" name="KETERANGAN" dataDxfId="38" dataCellStyle="Normal"/>
    <tableColumn id="5" name="P" dataDxfId="37" dataCellStyle="Normal"/>
    <tableColumn id="6" name="L" dataDxfId="36" dataCellStyle="Normal"/>
    <tableColumn id="7" name="T" dataDxfId="35" dataCellStyle="Normal"/>
    <tableColumn id="4" name="ACT KG" dataDxfId="34" dataCellStyle="Normal"/>
    <tableColumn id="8" name="KG VOLUME" dataDxfId="33" dataCellStyle="Normal"/>
    <tableColumn id="19" name="PEMBULATAN" dataDxfId="3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4" name="Table224578910112345" displayName="Table224578910112345" ref="C2:N3" totalsRowShown="0" headerRowDxfId="30" dataDxfId="28" headerRowBorderDxfId="29">
  <tableColumns count="12">
    <tableColumn id="1" name="NOMOR" dataDxfId="27" dataCellStyle="Normal"/>
    <tableColumn id="3" name="TUJUAN" dataDxfId="26" dataCellStyle="Normal"/>
    <tableColumn id="16" name="Pick Up" dataDxfId="25"/>
    <tableColumn id="14" name="KAPAL" dataDxfId="24"/>
    <tableColumn id="15" name="ETD Kapal" dataDxfId="23"/>
    <tableColumn id="10" name="KETERANGAN" dataDxfId="22" dataCellStyle="Normal"/>
    <tableColumn id="5" name="P" dataDxfId="21" dataCellStyle="Normal"/>
    <tableColumn id="6" name="L" dataDxfId="20" dataCellStyle="Normal"/>
    <tableColumn id="7" name="T" dataDxfId="19" dataCellStyle="Normal"/>
    <tableColumn id="4" name="ACT KG" dataDxfId="18" dataCellStyle="Normal"/>
    <tableColumn id="8" name="KG VOLUME" dataDxfId="17" dataCellStyle="Normal"/>
    <tableColumn id="19" name="PEMBULATAN" dataDxfId="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6" name="Table22457891011234567" displayName="Table22457891011234567" ref="C2:N5" totalsRowShown="0" headerRowDxfId="14" dataDxfId="12" headerRowBorderDxfId="13">
  <tableColumns count="12">
    <tableColumn id="1" name="NOMOR" dataDxfId="11" dataCellStyle="Normal"/>
    <tableColumn id="3" name="TUJUAN" dataDxfId="10" dataCellStyle="Normal"/>
    <tableColumn id="16" name="Pick Up" dataDxfId="9"/>
    <tableColumn id="14" name="KAPAL" dataDxfId="8"/>
    <tableColumn id="15" name="ETD Kapal" dataDxfId="7"/>
    <tableColumn id="10" name="KETERANGAN" dataDxfId="6" dataCellStyle="Normal"/>
    <tableColumn id="5" name="P" dataDxfId="5" dataCellStyle="Normal"/>
    <tableColumn id="6" name="L" dataDxfId="4" dataCellStyle="Normal"/>
    <tableColumn id="7" name="T" dataDxfId="3" dataCellStyle="Normal"/>
    <tableColumn id="4" name="ACT KG" dataDxfId="2" dataCellStyle="Normal"/>
    <tableColumn id="8" name="KG VOLUME" dataDxfId="1" dataCellStyle="Normal"/>
    <tableColumn id="19" name="PEMBULATA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6"/>
  <sheetViews>
    <sheetView tabSelected="1" workbookViewId="0">
      <selection activeCell="K14" sqref="K14"/>
    </sheetView>
  </sheetViews>
  <sheetFormatPr defaultRowHeight="15.75" x14ac:dyDescent="0.25"/>
  <cols>
    <col min="1" max="1" width="6.42578125" style="18" customWidth="1"/>
    <col min="2" max="2" width="11.5703125" style="18" customWidth="1"/>
    <col min="3" max="3" width="10" style="18" customWidth="1"/>
    <col min="4" max="4" width="26.42578125" style="18" customWidth="1"/>
    <col min="5" max="5" width="13.85546875" style="18" customWidth="1"/>
    <col min="6" max="6" width="6.85546875" style="18" bestFit="1" customWidth="1"/>
    <col min="7" max="7" width="6.42578125" style="18" customWidth="1"/>
    <col min="8" max="8" width="14.140625" style="19" bestFit="1" customWidth="1"/>
    <col min="9" max="9" width="1.5703125" style="19" customWidth="1"/>
    <col min="10" max="10" width="19.5703125" style="18" customWidth="1"/>
    <col min="11" max="11" width="9.140625" style="18"/>
    <col min="12" max="12" width="15.7109375" style="18" bestFit="1" customWidth="1"/>
    <col min="13" max="16384" width="9.140625" style="18"/>
  </cols>
  <sheetData>
    <row r="2" spans="1:10" x14ac:dyDescent="0.25">
      <c r="A2" s="17" t="s">
        <v>8</v>
      </c>
    </row>
    <row r="3" spans="1:10" x14ac:dyDescent="0.25">
      <c r="A3" s="20" t="s">
        <v>9</v>
      </c>
    </row>
    <row r="4" spans="1:10" x14ac:dyDescent="0.25">
      <c r="A4" s="20" t="s">
        <v>10</v>
      </c>
    </row>
    <row r="5" spans="1:10" x14ac:dyDescent="0.25">
      <c r="A5" s="20" t="s">
        <v>11</v>
      </c>
    </row>
    <row r="6" spans="1:10" x14ac:dyDescent="0.25">
      <c r="A6" s="20" t="s">
        <v>12</v>
      </c>
    </row>
    <row r="7" spans="1:10" x14ac:dyDescent="0.25">
      <c r="A7" s="20" t="s">
        <v>13</v>
      </c>
    </row>
    <row r="9" spans="1:10" ht="16.5" thickBot="1" x14ac:dyDescent="0.3">
      <c r="A9" s="21"/>
      <c r="B9" s="21"/>
      <c r="C9" s="21"/>
      <c r="D9" s="21"/>
      <c r="E9" s="21"/>
      <c r="F9" s="21"/>
      <c r="G9" s="21"/>
      <c r="H9" s="22"/>
      <c r="I9" s="22"/>
      <c r="J9" s="21"/>
    </row>
    <row r="10" spans="1:10" ht="23.25" customHeight="1" thickBot="1" x14ac:dyDescent="0.3">
      <c r="A10" s="115" t="s">
        <v>14</v>
      </c>
      <c r="B10" s="116"/>
      <c r="C10" s="116"/>
      <c r="D10" s="116"/>
      <c r="E10" s="116"/>
      <c r="F10" s="116"/>
      <c r="G10" s="116"/>
      <c r="H10" s="116"/>
      <c r="I10" s="116"/>
      <c r="J10" s="117"/>
    </row>
    <row r="12" spans="1:10" x14ac:dyDescent="0.25">
      <c r="A12" s="18" t="s">
        <v>15</v>
      </c>
      <c r="B12" s="18" t="s">
        <v>16</v>
      </c>
      <c r="G12" s="127" t="s">
        <v>49</v>
      </c>
      <c r="H12" s="127"/>
      <c r="I12" s="23" t="s">
        <v>17</v>
      </c>
      <c r="J12" s="24"/>
    </row>
    <row r="13" spans="1:10" x14ac:dyDescent="0.25">
      <c r="G13" s="127" t="s">
        <v>18</v>
      </c>
      <c r="H13" s="127"/>
      <c r="I13" s="23" t="s">
        <v>17</v>
      </c>
      <c r="J13" s="25" t="s">
        <v>56</v>
      </c>
    </row>
    <row r="14" spans="1:10" x14ac:dyDescent="0.25">
      <c r="G14" s="127" t="s">
        <v>50</v>
      </c>
      <c r="H14" s="127"/>
      <c r="I14" s="23" t="s">
        <v>17</v>
      </c>
      <c r="J14" s="18" t="s">
        <v>58</v>
      </c>
    </row>
    <row r="15" spans="1:10" x14ac:dyDescent="0.25">
      <c r="A15" s="18" t="s">
        <v>19</v>
      </c>
      <c r="B15" s="24" t="s">
        <v>20</v>
      </c>
      <c r="C15" s="24"/>
      <c r="I15" s="23"/>
      <c r="J15" s="18" t="s">
        <v>57</v>
      </c>
    </row>
    <row r="16" spans="1:10" ht="16.5" thickBot="1" x14ac:dyDescent="0.3"/>
    <row r="17" spans="1:12" ht="26.25" customHeight="1" x14ac:dyDescent="0.25">
      <c r="A17" s="26" t="s">
        <v>21</v>
      </c>
      <c r="B17" s="27" t="s">
        <v>22</v>
      </c>
      <c r="C17" s="27" t="s">
        <v>23</v>
      </c>
      <c r="D17" s="27" t="s">
        <v>24</v>
      </c>
      <c r="E17" s="27" t="s">
        <v>25</v>
      </c>
      <c r="F17" s="28" t="s">
        <v>26</v>
      </c>
      <c r="G17" s="28" t="s">
        <v>27</v>
      </c>
      <c r="H17" s="118" t="s">
        <v>28</v>
      </c>
      <c r="I17" s="119"/>
      <c r="J17" s="29" t="s">
        <v>29</v>
      </c>
    </row>
    <row r="18" spans="1:12" ht="48" customHeight="1" x14ac:dyDescent="0.25">
      <c r="A18" s="30">
        <v>1</v>
      </c>
      <c r="B18" s="31">
        <f>'403322'!E3</f>
        <v>44602</v>
      </c>
      <c r="C18" s="82">
        <f>'403322'!A3</f>
        <v>403322</v>
      </c>
      <c r="D18" s="32" t="s">
        <v>75</v>
      </c>
      <c r="E18" s="32" t="s">
        <v>76</v>
      </c>
      <c r="F18" s="33">
        <f>'403322'!Q3</f>
        <v>2</v>
      </c>
      <c r="G18" s="108">
        <f>'403322'!N5</f>
        <v>220.5</v>
      </c>
      <c r="H18" s="120">
        <v>14000</v>
      </c>
      <c r="I18" s="121"/>
      <c r="J18" s="34">
        <f>G18*H18</f>
        <v>3087000</v>
      </c>
      <c r="L18"/>
    </row>
    <row r="19" spans="1:12" ht="48" customHeight="1" x14ac:dyDescent="0.25">
      <c r="A19" s="30">
        <f>A18+1</f>
        <v>2</v>
      </c>
      <c r="B19" s="31">
        <f>'403346'!E3</f>
        <v>44608</v>
      </c>
      <c r="C19" s="82">
        <f>'403346'!A3</f>
        <v>403346</v>
      </c>
      <c r="D19" s="32" t="s">
        <v>75</v>
      </c>
      <c r="E19" s="32" t="s">
        <v>76</v>
      </c>
      <c r="F19" s="33">
        <f>'403346'!Q3</f>
        <v>1</v>
      </c>
      <c r="G19" s="105">
        <v>100</v>
      </c>
      <c r="H19" s="120">
        <v>14000</v>
      </c>
      <c r="I19" s="121"/>
      <c r="J19" s="34">
        <f t="shared" ref="J19" si="0">G19*H19</f>
        <v>1400000</v>
      </c>
      <c r="L19"/>
    </row>
    <row r="20" spans="1:12" ht="48" customHeight="1" x14ac:dyDescent="0.25">
      <c r="A20" s="30">
        <f t="shared" ref="A20:A21" si="1">A19+1</f>
        <v>3</v>
      </c>
      <c r="B20" s="31">
        <f>'403156'!E3</f>
        <v>44610</v>
      </c>
      <c r="C20" s="82">
        <f>'403156'!A3</f>
        <v>403156</v>
      </c>
      <c r="D20" s="32" t="s">
        <v>75</v>
      </c>
      <c r="E20" s="32" t="s">
        <v>76</v>
      </c>
      <c r="F20" s="33">
        <f>'403156'!Q3</f>
        <v>1</v>
      </c>
      <c r="G20" s="105">
        <v>100</v>
      </c>
      <c r="H20" s="120">
        <v>14000</v>
      </c>
      <c r="I20" s="121"/>
      <c r="J20" s="34">
        <f>G20*H20</f>
        <v>1400000</v>
      </c>
      <c r="L20"/>
    </row>
    <row r="21" spans="1:12" ht="48" customHeight="1" x14ac:dyDescent="0.25">
      <c r="A21" s="30">
        <f t="shared" si="1"/>
        <v>4</v>
      </c>
      <c r="B21" s="31">
        <f>'404753'!E3</f>
        <v>44616</v>
      </c>
      <c r="C21" s="82">
        <f>'404753'!A3</f>
        <v>404753</v>
      </c>
      <c r="D21" s="32" t="s">
        <v>75</v>
      </c>
      <c r="E21" s="32" t="s">
        <v>76</v>
      </c>
      <c r="F21" s="33">
        <f>'404753'!Q3</f>
        <v>3</v>
      </c>
      <c r="G21" s="105">
        <v>100</v>
      </c>
      <c r="H21" s="120">
        <v>14000</v>
      </c>
      <c r="I21" s="121"/>
      <c r="J21" s="34">
        <f>G21*H21</f>
        <v>1400000</v>
      </c>
      <c r="L21"/>
    </row>
    <row r="22" spans="1:12" ht="32.25" customHeight="1" thickBot="1" x14ac:dyDescent="0.3">
      <c r="A22" s="122" t="s">
        <v>30</v>
      </c>
      <c r="B22" s="123"/>
      <c r="C22" s="123"/>
      <c r="D22" s="123"/>
      <c r="E22" s="123"/>
      <c r="F22" s="123"/>
      <c r="G22" s="123"/>
      <c r="H22" s="123"/>
      <c r="I22" s="124"/>
      <c r="J22" s="35">
        <f>SUM(J18:J21)</f>
        <v>7287000</v>
      </c>
      <c r="L22" s="80"/>
    </row>
    <row r="23" spans="1:12" x14ac:dyDescent="0.25">
      <c r="A23" s="125"/>
      <c r="B23" s="125"/>
      <c r="C23" s="36"/>
      <c r="D23" s="36"/>
      <c r="E23" s="36"/>
      <c r="F23" s="36"/>
      <c r="G23" s="36"/>
      <c r="H23" s="37"/>
      <c r="I23" s="37"/>
      <c r="J23" s="38"/>
    </row>
    <row r="24" spans="1:12" x14ac:dyDescent="0.25">
      <c r="A24" s="83"/>
      <c r="B24" s="83"/>
      <c r="C24" s="83"/>
      <c r="D24" s="83"/>
      <c r="E24" s="83"/>
      <c r="F24" s="83"/>
      <c r="G24" s="39" t="s">
        <v>51</v>
      </c>
      <c r="H24" s="39"/>
      <c r="I24" s="37"/>
      <c r="J24" s="38">
        <f>J22*10%</f>
        <v>728700</v>
      </c>
      <c r="L24" s="40"/>
    </row>
    <row r="25" spans="1:12" x14ac:dyDescent="0.25">
      <c r="A25" s="83"/>
      <c r="B25" s="83"/>
      <c r="C25" s="83"/>
      <c r="D25" s="83"/>
      <c r="E25" s="83"/>
      <c r="F25" s="83"/>
      <c r="G25" s="90" t="s">
        <v>52</v>
      </c>
      <c r="H25" s="90"/>
      <c r="I25" s="91"/>
      <c r="J25" s="93">
        <f>J22-J24</f>
        <v>6558300</v>
      </c>
      <c r="L25" s="40"/>
    </row>
    <row r="26" spans="1:12" x14ac:dyDescent="0.25">
      <c r="A26" s="83"/>
      <c r="B26" s="83"/>
      <c r="C26" s="83"/>
      <c r="D26" s="83"/>
      <c r="E26" s="83"/>
      <c r="F26" s="83"/>
      <c r="G26" s="39" t="s">
        <v>31</v>
      </c>
      <c r="H26" s="39"/>
      <c r="I26" s="40" t="e">
        <f>#REF!*1%</f>
        <v>#REF!</v>
      </c>
      <c r="J26" s="38">
        <f>J25*1%</f>
        <v>65583</v>
      </c>
    </row>
    <row r="27" spans="1:12" ht="16.5" thickBot="1" x14ac:dyDescent="0.3">
      <c r="A27" s="83"/>
      <c r="B27" s="83"/>
      <c r="C27" s="83"/>
      <c r="D27" s="83"/>
      <c r="E27" s="83"/>
      <c r="F27" s="83"/>
      <c r="G27" s="92" t="s">
        <v>54</v>
      </c>
      <c r="H27" s="92"/>
      <c r="I27" s="41">
        <f>I23*10%</f>
        <v>0</v>
      </c>
      <c r="J27" s="41">
        <f>J25*2%</f>
        <v>131166</v>
      </c>
    </row>
    <row r="28" spans="1:12" x14ac:dyDescent="0.25">
      <c r="E28" s="17"/>
      <c r="F28" s="17"/>
      <c r="G28" s="42" t="s">
        <v>55</v>
      </c>
      <c r="H28" s="42"/>
      <c r="I28" s="43" t="e">
        <f>I22+I26</f>
        <v>#REF!</v>
      </c>
      <c r="J28" s="43">
        <f>J25+J26-J27</f>
        <v>6492717</v>
      </c>
    </row>
    <row r="29" spans="1:12" x14ac:dyDescent="0.25">
      <c r="E29" s="17"/>
      <c r="F29" s="17"/>
      <c r="G29" s="42"/>
      <c r="H29" s="42"/>
      <c r="I29" s="43"/>
      <c r="J29" s="43"/>
    </row>
    <row r="30" spans="1:12" x14ac:dyDescent="0.25">
      <c r="A30" s="17" t="s">
        <v>77</v>
      </c>
      <c r="D30" s="17"/>
      <c r="E30" s="17"/>
      <c r="F30" s="17"/>
      <c r="G30" s="17"/>
      <c r="H30" s="42"/>
      <c r="I30" s="42"/>
      <c r="J30" s="43"/>
    </row>
    <row r="31" spans="1:12" x14ac:dyDescent="0.25">
      <c r="A31" s="44"/>
      <c r="D31" s="17"/>
      <c r="E31" s="17"/>
      <c r="F31" s="17"/>
      <c r="G31" s="17"/>
      <c r="H31" s="42"/>
      <c r="I31" s="42"/>
      <c r="J31" s="43"/>
    </row>
    <row r="32" spans="1:12" x14ac:dyDescent="0.25">
      <c r="D32" s="17"/>
      <c r="E32" s="17"/>
      <c r="F32" s="17"/>
      <c r="G32" s="17"/>
      <c r="H32" s="42"/>
      <c r="I32" s="42"/>
      <c r="J32" s="43"/>
    </row>
    <row r="33" spans="1:10" x14ac:dyDescent="0.25">
      <c r="A33" s="45" t="s">
        <v>33</v>
      </c>
    </row>
    <row r="34" spans="1:10" x14ac:dyDescent="0.25">
      <c r="A34" s="46" t="s">
        <v>34</v>
      </c>
      <c r="B34" s="47"/>
      <c r="C34" s="47"/>
      <c r="D34" s="48"/>
      <c r="E34" s="48"/>
      <c r="F34" s="48"/>
      <c r="G34" s="48"/>
    </row>
    <row r="35" spans="1:10" x14ac:dyDescent="0.25">
      <c r="A35" s="46" t="s">
        <v>35</v>
      </c>
      <c r="B35" s="47"/>
      <c r="C35" s="47"/>
      <c r="D35" s="48"/>
      <c r="E35" s="48"/>
      <c r="F35" s="48"/>
      <c r="G35" s="48"/>
    </row>
    <row r="36" spans="1:10" x14ac:dyDescent="0.25">
      <c r="A36" s="49" t="s">
        <v>36</v>
      </c>
      <c r="B36" s="50"/>
      <c r="C36" s="50"/>
      <c r="D36" s="48"/>
      <c r="E36" s="48"/>
      <c r="F36" s="48"/>
      <c r="G36" s="48"/>
    </row>
    <row r="37" spans="1:10" x14ac:dyDescent="0.25">
      <c r="A37" s="51" t="s">
        <v>8</v>
      </c>
      <c r="B37" s="52"/>
      <c r="C37" s="52"/>
      <c r="D37" s="48"/>
      <c r="E37" s="48"/>
      <c r="F37" s="48"/>
      <c r="G37" s="48"/>
    </row>
    <row r="38" spans="1:10" x14ac:dyDescent="0.25">
      <c r="A38" s="53"/>
      <c r="B38" s="53"/>
      <c r="C38" s="53"/>
    </row>
    <row r="39" spans="1:10" x14ac:dyDescent="0.25">
      <c r="H39" s="54" t="s">
        <v>37</v>
      </c>
      <c r="I39" s="128" t="str">
        <f>+J13</f>
        <v xml:space="preserve"> 17 Maret 2022</v>
      </c>
      <c r="J39" s="129"/>
    </row>
    <row r="43" spans="1:10" ht="18" customHeight="1" x14ac:dyDescent="0.25"/>
    <row r="44" spans="1:10" ht="17.25" customHeight="1" x14ac:dyDescent="0.25"/>
    <row r="46" spans="1:10" x14ac:dyDescent="0.25">
      <c r="H46" s="126" t="s">
        <v>38</v>
      </c>
      <c r="I46" s="126"/>
      <c r="J46" s="126"/>
    </row>
  </sheetData>
  <mergeCells count="13">
    <mergeCell ref="H46:J46"/>
    <mergeCell ref="G14:H14"/>
    <mergeCell ref="G13:H13"/>
    <mergeCell ref="G12:H12"/>
    <mergeCell ref="I39:J39"/>
    <mergeCell ref="A10:J10"/>
    <mergeCell ref="H17:I17"/>
    <mergeCell ref="H18:I18"/>
    <mergeCell ref="A22:I22"/>
    <mergeCell ref="A23:B23"/>
    <mergeCell ref="H19:I19"/>
    <mergeCell ref="H20:I20"/>
    <mergeCell ref="H21:I21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30"/>
  <sheetViews>
    <sheetView zoomScale="110" zoomScaleNormal="110" workbookViewId="0">
      <pane xSplit="3" ySplit="2" topLeftCell="D9" activePane="bottomRight" state="frozen"/>
      <selection activeCell="F16" sqref="F16"/>
      <selection pane="topRight" activeCell="F16" sqref="F16"/>
      <selection pane="bottomLeft" activeCell="F16" sqref="F16"/>
      <selection pane="bottomRight" activeCell="Q3" sqref="Q3:Q9"/>
    </sheetView>
  </sheetViews>
  <sheetFormatPr defaultRowHeight="15" x14ac:dyDescent="0.2"/>
  <cols>
    <col min="1" max="1" width="6.85546875" style="4" customWidth="1"/>
    <col min="2" max="2" width="19.5703125" style="2" customWidth="1"/>
    <col min="3" max="3" width="14.5703125" style="2" customWidth="1"/>
    <col min="4" max="4" width="11.28515625" style="3" customWidth="1"/>
    <col min="5" max="5" width="8" style="12" customWidth="1"/>
    <col min="6" max="6" width="11.85546875" style="3" customWidth="1"/>
    <col min="7" max="7" width="9.5703125" style="3" customWidth="1"/>
    <col min="8" max="8" width="15.85546875" style="6" customWidth="1"/>
    <col min="9" max="11" width="3.85546875" style="3" customWidth="1"/>
    <col min="12" max="12" width="5" style="3" customWidth="1"/>
    <col min="13" max="13" width="8.5703125" style="3" customWidth="1"/>
    <col min="14" max="14" width="12.140625" style="15" customWidth="1"/>
    <col min="15" max="15" width="8.140625" style="15" customWidth="1"/>
    <col min="16" max="16" width="12.28515625" style="15" customWidth="1"/>
    <col min="17" max="17" width="6.42578125" style="4" customWidth="1"/>
    <col min="18" max="16384" width="9.140625" style="4"/>
  </cols>
  <sheetData>
    <row r="1" spans="1:17" ht="15.75" thickBot="1" x14ac:dyDescent="0.25">
      <c r="H1" s="5"/>
    </row>
    <row r="2" spans="1:17" ht="25.5" x14ac:dyDescent="0.2">
      <c r="A2" s="98" t="s">
        <v>44</v>
      </c>
      <c r="B2" s="99" t="s">
        <v>7</v>
      </c>
      <c r="C2" s="99" t="s">
        <v>0</v>
      </c>
      <c r="D2" s="99" t="s">
        <v>1</v>
      </c>
      <c r="E2" s="100" t="s">
        <v>4</v>
      </c>
      <c r="F2" s="99" t="s">
        <v>3</v>
      </c>
      <c r="G2" s="99" t="s">
        <v>5</v>
      </c>
      <c r="H2" s="100" t="s">
        <v>2</v>
      </c>
      <c r="I2" s="99" t="s">
        <v>39</v>
      </c>
      <c r="J2" s="99" t="s">
        <v>40</v>
      </c>
      <c r="K2" s="99" t="s">
        <v>41</v>
      </c>
      <c r="L2" s="101" t="s">
        <v>45</v>
      </c>
      <c r="M2" s="101" t="s">
        <v>46</v>
      </c>
      <c r="N2" s="101" t="s">
        <v>6</v>
      </c>
      <c r="O2" s="101" t="s">
        <v>47</v>
      </c>
      <c r="P2" s="101" t="s">
        <v>48</v>
      </c>
      <c r="Q2" s="102" t="s">
        <v>26</v>
      </c>
    </row>
    <row r="3" spans="1:17" ht="26.25" customHeight="1" x14ac:dyDescent="0.2">
      <c r="A3" s="103">
        <v>403322</v>
      </c>
      <c r="B3" s="73" t="s">
        <v>59</v>
      </c>
      <c r="C3" s="9" t="s">
        <v>60</v>
      </c>
      <c r="D3" s="75" t="s">
        <v>62</v>
      </c>
      <c r="E3" s="13">
        <v>44602</v>
      </c>
      <c r="F3" s="75" t="s">
        <v>63</v>
      </c>
      <c r="G3" s="13">
        <v>44621</v>
      </c>
      <c r="H3" s="10" t="s">
        <v>64</v>
      </c>
      <c r="I3" s="1">
        <v>90</v>
      </c>
      <c r="J3" s="1">
        <v>70</v>
      </c>
      <c r="K3" s="1">
        <v>70</v>
      </c>
      <c r="L3" s="1">
        <v>12</v>
      </c>
      <c r="M3" s="95">
        <v>110.25</v>
      </c>
      <c r="N3" s="96">
        <v>110.25</v>
      </c>
      <c r="O3" s="64">
        <v>14000</v>
      </c>
      <c r="P3" s="65">
        <f t="shared" ref="P3:P8" si="0">N3*O3</f>
        <v>1543500</v>
      </c>
      <c r="Q3" s="130">
        <v>2</v>
      </c>
    </row>
    <row r="4" spans="1:17" ht="26.25" customHeight="1" x14ac:dyDescent="0.2">
      <c r="A4" s="104"/>
      <c r="B4" s="74"/>
      <c r="C4" s="9" t="s">
        <v>61</v>
      </c>
      <c r="D4" s="75" t="s">
        <v>62</v>
      </c>
      <c r="E4" s="13">
        <v>44602</v>
      </c>
      <c r="F4" s="75" t="s">
        <v>63</v>
      </c>
      <c r="G4" s="13">
        <v>44621</v>
      </c>
      <c r="H4" s="10" t="s">
        <v>64</v>
      </c>
      <c r="I4" s="1">
        <v>90</v>
      </c>
      <c r="J4" s="1">
        <v>70</v>
      </c>
      <c r="K4" s="1">
        <v>70</v>
      </c>
      <c r="L4" s="1">
        <v>12</v>
      </c>
      <c r="M4" s="95">
        <v>110.25</v>
      </c>
      <c r="N4" s="96">
        <v>110.25</v>
      </c>
      <c r="O4" s="64">
        <v>14000</v>
      </c>
      <c r="P4" s="65">
        <f t="shared" si="0"/>
        <v>1543500</v>
      </c>
      <c r="Q4" s="131"/>
    </row>
    <row r="5" spans="1:17" ht="26.25" customHeight="1" x14ac:dyDescent="0.2">
      <c r="A5" s="110">
        <v>403346</v>
      </c>
      <c r="B5" s="109" t="s">
        <v>65</v>
      </c>
      <c r="C5" s="9" t="s">
        <v>66</v>
      </c>
      <c r="D5" s="75" t="s">
        <v>62</v>
      </c>
      <c r="E5" s="13">
        <v>44608</v>
      </c>
      <c r="F5" s="75" t="s">
        <v>63</v>
      </c>
      <c r="G5" s="13">
        <v>44621</v>
      </c>
      <c r="H5" s="10" t="s">
        <v>64</v>
      </c>
      <c r="I5" s="1">
        <v>41</v>
      </c>
      <c r="J5" s="1">
        <v>30</v>
      </c>
      <c r="K5" s="1">
        <v>12</v>
      </c>
      <c r="L5" s="1">
        <v>11</v>
      </c>
      <c r="M5" s="78">
        <v>3.69</v>
      </c>
      <c r="N5" s="8">
        <v>11</v>
      </c>
      <c r="O5" s="64">
        <v>14000</v>
      </c>
      <c r="P5" s="65">
        <f t="shared" si="0"/>
        <v>154000</v>
      </c>
      <c r="Q5" s="111">
        <v>1</v>
      </c>
    </row>
    <row r="6" spans="1:17" ht="26.25" customHeight="1" x14ac:dyDescent="0.2">
      <c r="A6" s="103">
        <v>403156</v>
      </c>
      <c r="B6" s="73" t="s">
        <v>67</v>
      </c>
      <c r="C6" s="9" t="s">
        <v>68</v>
      </c>
      <c r="D6" s="75" t="s">
        <v>62</v>
      </c>
      <c r="E6" s="13">
        <v>44610</v>
      </c>
      <c r="F6" s="75" t="s">
        <v>69</v>
      </c>
      <c r="G6" s="13">
        <v>44635</v>
      </c>
      <c r="H6" s="10" t="s">
        <v>70</v>
      </c>
      <c r="I6" s="1">
        <v>36</v>
      </c>
      <c r="J6" s="1">
        <v>21</v>
      </c>
      <c r="K6" s="1">
        <v>15</v>
      </c>
      <c r="L6" s="1">
        <v>4</v>
      </c>
      <c r="M6" s="78">
        <v>2.835</v>
      </c>
      <c r="N6" s="96">
        <v>4</v>
      </c>
      <c r="O6" s="64">
        <v>14000</v>
      </c>
      <c r="P6" s="65">
        <f t="shared" si="0"/>
        <v>56000</v>
      </c>
      <c r="Q6" s="111">
        <v>1</v>
      </c>
    </row>
    <row r="7" spans="1:17" ht="26.25" customHeight="1" x14ac:dyDescent="0.2">
      <c r="A7" s="103">
        <v>404753</v>
      </c>
      <c r="B7" s="73" t="s">
        <v>71</v>
      </c>
      <c r="C7" s="9" t="s">
        <v>72</v>
      </c>
      <c r="D7" s="75" t="s">
        <v>62</v>
      </c>
      <c r="E7" s="13">
        <v>44616</v>
      </c>
      <c r="F7" s="75" t="s">
        <v>69</v>
      </c>
      <c r="G7" s="13">
        <v>44635</v>
      </c>
      <c r="H7" s="10" t="s">
        <v>70</v>
      </c>
      <c r="I7" s="1">
        <v>56</v>
      </c>
      <c r="J7" s="1">
        <v>50</v>
      </c>
      <c r="K7" s="1">
        <v>33</v>
      </c>
      <c r="L7" s="1">
        <v>13</v>
      </c>
      <c r="M7" s="78">
        <v>23.1</v>
      </c>
      <c r="N7" s="96">
        <v>23.1</v>
      </c>
      <c r="O7" s="64">
        <v>14000</v>
      </c>
      <c r="P7" s="65">
        <f t="shared" si="0"/>
        <v>323400</v>
      </c>
      <c r="Q7" s="130">
        <v>3</v>
      </c>
    </row>
    <row r="8" spans="1:17" ht="26.25" customHeight="1" x14ac:dyDescent="0.2">
      <c r="A8" s="104"/>
      <c r="B8" s="74"/>
      <c r="C8" s="72" t="s">
        <v>73</v>
      </c>
      <c r="D8" s="107" t="s">
        <v>62</v>
      </c>
      <c r="E8" s="13">
        <v>44616</v>
      </c>
      <c r="F8" s="75" t="s">
        <v>69</v>
      </c>
      <c r="G8" s="13">
        <v>44635</v>
      </c>
      <c r="H8" s="76" t="s">
        <v>70</v>
      </c>
      <c r="I8" s="16">
        <v>54</v>
      </c>
      <c r="J8" s="16">
        <v>30</v>
      </c>
      <c r="K8" s="16">
        <v>12</v>
      </c>
      <c r="L8" s="16">
        <v>9</v>
      </c>
      <c r="M8" s="79">
        <v>4.8600000000000003</v>
      </c>
      <c r="N8" s="96">
        <v>9</v>
      </c>
      <c r="O8" s="64">
        <v>14000</v>
      </c>
      <c r="P8" s="65">
        <f t="shared" si="0"/>
        <v>126000</v>
      </c>
      <c r="Q8" s="137"/>
    </row>
    <row r="9" spans="1:17" ht="26.25" customHeight="1" x14ac:dyDescent="0.2">
      <c r="A9" s="104"/>
      <c r="B9" s="74"/>
      <c r="C9" s="72" t="s">
        <v>74</v>
      </c>
      <c r="D9" s="107" t="s">
        <v>62</v>
      </c>
      <c r="E9" s="13">
        <v>44616</v>
      </c>
      <c r="F9" s="75" t="s">
        <v>69</v>
      </c>
      <c r="G9" s="13">
        <v>44635</v>
      </c>
      <c r="H9" s="76" t="s">
        <v>70</v>
      </c>
      <c r="I9" s="16">
        <v>70</v>
      </c>
      <c r="J9" s="16">
        <v>56</v>
      </c>
      <c r="K9" s="16">
        <v>37</v>
      </c>
      <c r="L9" s="16">
        <v>9</v>
      </c>
      <c r="M9" s="79">
        <v>36.26</v>
      </c>
      <c r="N9" s="96">
        <v>36.26</v>
      </c>
      <c r="O9" s="64">
        <v>14000</v>
      </c>
      <c r="P9" s="65">
        <f>N9*O9</f>
        <v>507640</v>
      </c>
      <c r="Q9" s="131"/>
    </row>
    <row r="10" spans="1:17" ht="22.5" customHeight="1" thickBot="1" x14ac:dyDescent="0.25">
      <c r="A10" s="132" t="s">
        <v>30</v>
      </c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4"/>
      <c r="M10" s="112">
        <f>SUM(M3:M9)</f>
        <v>291.245</v>
      </c>
      <c r="N10" s="113">
        <f>SUM(N3:N9)</f>
        <v>303.86</v>
      </c>
      <c r="O10" s="135">
        <f>SUM(P3:P9)</f>
        <v>4254040</v>
      </c>
      <c r="P10" s="136"/>
      <c r="Q10" s="114">
        <f>SUM(Q3:Q9)</f>
        <v>7</v>
      </c>
    </row>
    <row r="11" spans="1:17" ht="18" customHeight="1" x14ac:dyDescent="0.2">
      <c r="A11" s="84"/>
      <c r="B11" s="56" t="s">
        <v>42</v>
      </c>
      <c r="C11" s="55"/>
      <c r="D11" s="57" t="s">
        <v>43</v>
      </c>
      <c r="E11" s="84"/>
      <c r="F11" s="84"/>
      <c r="G11" s="84"/>
      <c r="H11" s="84"/>
      <c r="I11" s="84"/>
      <c r="J11" s="84"/>
      <c r="K11" s="84"/>
      <c r="L11" s="84"/>
      <c r="M11" s="85"/>
      <c r="N11" s="86" t="s">
        <v>51</v>
      </c>
      <c r="O11" s="87"/>
      <c r="P11" s="87">
        <f>O10*10%</f>
        <v>425404</v>
      </c>
    </row>
    <row r="12" spans="1:17" ht="18" customHeight="1" thickBot="1" x14ac:dyDescent="0.25">
      <c r="A12" s="84"/>
      <c r="B12" s="56"/>
      <c r="C12" s="55"/>
      <c r="D12" s="57"/>
      <c r="E12" s="84"/>
      <c r="F12" s="84"/>
      <c r="G12" s="84"/>
      <c r="H12" s="84"/>
      <c r="I12" s="84"/>
      <c r="J12" s="84"/>
      <c r="K12" s="84"/>
      <c r="L12" s="84"/>
      <c r="M12" s="85"/>
      <c r="N12" s="88" t="s">
        <v>52</v>
      </c>
      <c r="O12" s="89"/>
      <c r="P12" s="89">
        <f>O10-P11</f>
        <v>3828636</v>
      </c>
    </row>
    <row r="13" spans="1:17" ht="18" customHeight="1" x14ac:dyDescent="0.2">
      <c r="A13" s="11"/>
      <c r="H13" s="63"/>
      <c r="N13" s="62" t="s">
        <v>31</v>
      </c>
      <c r="P13" s="69">
        <f>P12*1%</f>
        <v>38286.36</v>
      </c>
    </row>
    <row r="14" spans="1:17" ht="18" customHeight="1" thickBot="1" x14ac:dyDescent="0.25">
      <c r="A14" s="11"/>
      <c r="H14" s="63"/>
      <c r="N14" s="62" t="s">
        <v>53</v>
      </c>
      <c r="P14" s="71">
        <f>P12*2%</f>
        <v>76572.72</v>
      </c>
    </row>
    <row r="15" spans="1:17" ht="18" customHeight="1" x14ac:dyDescent="0.2">
      <c r="A15" s="11"/>
      <c r="H15" s="63"/>
      <c r="N15" s="66" t="s">
        <v>32</v>
      </c>
      <c r="O15" s="67"/>
      <c r="P15" s="70">
        <f>P12+P13-P14</f>
        <v>3790349.6399999997</v>
      </c>
    </row>
    <row r="17" spans="1:16" x14ac:dyDescent="0.2">
      <c r="A17" s="11"/>
      <c r="H17" s="63"/>
      <c r="P17" s="71"/>
    </row>
    <row r="18" spans="1:16" x14ac:dyDescent="0.2">
      <c r="A18" s="11"/>
      <c r="H18" s="63"/>
      <c r="O18" s="58"/>
      <c r="P18" s="71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3"/>
      <c r="N26" s="15"/>
      <c r="O26" s="15"/>
      <c r="P26" s="15"/>
    </row>
    <row r="27" spans="1:16" s="3" customFormat="1" x14ac:dyDescent="0.25">
      <c r="A27" s="11"/>
      <c r="B27" s="2"/>
      <c r="C27" s="2"/>
      <c r="E27" s="12"/>
      <c r="H27" s="63"/>
      <c r="N27" s="15"/>
      <c r="O27" s="15"/>
      <c r="P27" s="15"/>
    </row>
    <row r="28" spans="1:16" s="3" customFormat="1" x14ac:dyDescent="0.25">
      <c r="A28" s="11"/>
      <c r="B28" s="2"/>
      <c r="C28" s="2"/>
      <c r="E28" s="12"/>
      <c r="H28" s="63"/>
      <c r="N28" s="15"/>
      <c r="O28" s="15"/>
      <c r="P28" s="15"/>
    </row>
    <row r="29" spans="1:16" s="3" customFormat="1" x14ac:dyDescent="0.25">
      <c r="A29" s="11"/>
      <c r="B29" s="2"/>
      <c r="C29" s="2"/>
      <c r="E29" s="12"/>
      <c r="H29" s="63"/>
      <c r="N29" s="15"/>
      <c r="O29" s="15"/>
      <c r="P29" s="15"/>
    </row>
    <row r="30" spans="1:16" s="3" customFormat="1" x14ac:dyDescent="0.25">
      <c r="A30" s="11"/>
      <c r="B30" s="2"/>
      <c r="C30" s="2"/>
      <c r="E30" s="12"/>
      <c r="H30" s="63"/>
      <c r="N30" s="15"/>
      <c r="O30" s="15"/>
      <c r="P30" s="15"/>
    </row>
  </sheetData>
  <mergeCells count="4">
    <mergeCell ref="Q3:Q4"/>
    <mergeCell ref="A10:L10"/>
    <mergeCell ref="O10:P10"/>
    <mergeCell ref="Q7:Q9"/>
  </mergeCells>
  <conditionalFormatting sqref="B3">
    <cfRule type="duplicateValues" dxfId="84" priority="5"/>
  </conditionalFormatting>
  <conditionalFormatting sqref="B4">
    <cfRule type="duplicateValues" dxfId="83" priority="4"/>
  </conditionalFormatting>
  <conditionalFormatting sqref="B5">
    <cfRule type="duplicateValues" dxfId="82" priority="3"/>
  </conditionalFormatting>
  <conditionalFormatting sqref="B6">
    <cfRule type="duplicateValues" dxfId="81" priority="2"/>
  </conditionalFormatting>
  <conditionalFormatting sqref="B7:B9">
    <cfRule type="duplicateValues" dxfId="80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5"/>
  <sheetViews>
    <sheetView zoomScale="110" zoomScaleNormal="110" workbookViewId="0">
      <pane xSplit="3" ySplit="2" topLeftCell="D3" activePane="bottomRight" state="frozen"/>
      <selection activeCell="G11" sqref="G11"/>
      <selection pane="topRight" activeCell="G11" sqref="G11"/>
      <selection pane="bottomLeft" activeCell="G11" sqref="G11"/>
      <selection pane="bottomRight" activeCell="K8" sqref="K8"/>
    </sheetView>
  </sheetViews>
  <sheetFormatPr defaultRowHeight="15" x14ac:dyDescent="0.2"/>
  <cols>
    <col min="1" max="1" width="6.85546875" style="4" customWidth="1"/>
    <col min="2" max="2" width="19.5703125" style="2" customWidth="1"/>
    <col min="3" max="3" width="14.5703125" style="2" customWidth="1"/>
    <col min="4" max="4" width="11.28515625" style="3" customWidth="1"/>
    <col min="5" max="5" width="8" style="12" customWidth="1"/>
    <col min="6" max="6" width="11.28515625" style="3" customWidth="1"/>
    <col min="7" max="7" width="9.5703125" style="3" customWidth="1"/>
    <col min="8" max="8" width="22.7109375" style="6" customWidth="1"/>
    <col min="9" max="11" width="3.140625" style="3" customWidth="1"/>
    <col min="12" max="12" width="5" style="3" customWidth="1"/>
    <col min="13" max="13" width="8.5703125" style="3" customWidth="1"/>
    <col min="14" max="14" width="12.140625" style="15" customWidth="1"/>
    <col min="15" max="15" width="8.140625" style="15" customWidth="1"/>
    <col min="16" max="16" width="12.28515625" style="15" customWidth="1"/>
    <col min="17" max="17" width="5.71093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94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1">
        <v>403322</v>
      </c>
      <c r="B3" s="73" t="s">
        <v>59</v>
      </c>
      <c r="C3" s="9" t="s">
        <v>60</v>
      </c>
      <c r="D3" s="75" t="s">
        <v>62</v>
      </c>
      <c r="E3" s="13">
        <v>44602</v>
      </c>
      <c r="F3" s="75" t="s">
        <v>63</v>
      </c>
      <c r="G3" s="13">
        <v>44621</v>
      </c>
      <c r="H3" s="10" t="s">
        <v>64</v>
      </c>
      <c r="I3" s="1">
        <v>90</v>
      </c>
      <c r="J3" s="1">
        <v>70</v>
      </c>
      <c r="K3" s="1">
        <v>70</v>
      </c>
      <c r="L3" s="1">
        <v>12</v>
      </c>
      <c r="M3" s="95">
        <v>110.25</v>
      </c>
      <c r="N3" s="96">
        <v>110.25</v>
      </c>
      <c r="O3" s="64">
        <v>14000</v>
      </c>
      <c r="P3" s="65">
        <f>Table224578910112[[#This Row],[PEMBULATAN]]*O3</f>
        <v>1543500</v>
      </c>
      <c r="Q3" s="143">
        <v>2</v>
      </c>
    </row>
    <row r="4" spans="1:17" ht="26.25" customHeight="1" x14ac:dyDescent="0.2">
      <c r="A4" s="14"/>
      <c r="B4" s="74"/>
      <c r="C4" s="9" t="s">
        <v>61</v>
      </c>
      <c r="D4" s="75" t="s">
        <v>62</v>
      </c>
      <c r="E4" s="13">
        <v>44602</v>
      </c>
      <c r="F4" s="75" t="s">
        <v>63</v>
      </c>
      <c r="G4" s="13">
        <v>44621</v>
      </c>
      <c r="H4" s="10" t="s">
        <v>64</v>
      </c>
      <c r="I4" s="1">
        <v>90</v>
      </c>
      <c r="J4" s="1">
        <v>70</v>
      </c>
      <c r="K4" s="1">
        <v>70</v>
      </c>
      <c r="L4" s="1">
        <v>12</v>
      </c>
      <c r="M4" s="95">
        <v>110.25</v>
      </c>
      <c r="N4" s="96">
        <v>110.25</v>
      </c>
      <c r="O4" s="64">
        <v>14000</v>
      </c>
      <c r="P4" s="65">
        <f>Table224578910112[[#This Row],[PEMBULATAN]]*O4</f>
        <v>1543500</v>
      </c>
      <c r="Q4" s="144"/>
    </row>
    <row r="5" spans="1:17" ht="22.5" customHeight="1" x14ac:dyDescent="0.2">
      <c r="A5" s="138" t="s">
        <v>30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40"/>
      <c r="M5" s="77">
        <f>SUBTOTAL(109,Table224578910112[KG VOLUME])</f>
        <v>220.5</v>
      </c>
      <c r="N5" s="68">
        <f>SUM(N3:N4)</f>
        <v>220.5</v>
      </c>
      <c r="O5" s="141">
        <f>SUM(P3:P4)</f>
        <v>3087000</v>
      </c>
      <c r="P5" s="142"/>
    </row>
    <row r="6" spans="1:17" ht="18" customHeight="1" x14ac:dyDescent="0.2">
      <c r="A6" s="84"/>
      <c r="B6" s="56" t="s">
        <v>42</v>
      </c>
      <c r="C6" s="55"/>
      <c r="D6" s="57" t="s">
        <v>43</v>
      </c>
      <c r="E6" s="84"/>
      <c r="F6" s="84"/>
      <c r="G6" s="84"/>
      <c r="H6" s="84"/>
      <c r="I6" s="84"/>
      <c r="J6" s="84"/>
      <c r="K6" s="84"/>
      <c r="L6" s="84"/>
      <c r="M6" s="85"/>
      <c r="N6" s="86" t="s">
        <v>51</v>
      </c>
      <c r="O6" s="87"/>
      <c r="P6" s="87">
        <f>O5*10%</f>
        <v>308700</v>
      </c>
    </row>
    <row r="7" spans="1:17" ht="18" customHeight="1" thickBot="1" x14ac:dyDescent="0.25">
      <c r="A7" s="84"/>
      <c r="B7" s="56"/>
      <c r="C7" s="55"/>
      <c r="D7" s="57"/>
      <c r="E7" s="84"/>
      <c r="F7" s="84"/>
      <c r="G7" s="84"/>
      <c r="H7" s="84"/>
      <c r="I7" s="84"/>
      <c r="J7" s="84"/>
      <c r="K7" s="84"/>
      <c r="L7" s="84"/>
      <c r="M7" s="85"/>
      <c r="N7" s="88" t="s">
        <v>52</v>
      </c>
      <c r="O7" s="89"/>
      <c r="P7" s="89">
        <f>O5-P6</f>
        <v>2778300</v>
      </c>
    </row>
    <row r="8" spans="1:17" ht="18" customHeight="1" x14ac:dyDescent="0.2">
      <c r="A8" s="11"/>
      <c r="H8" s="63"/>
      <c r="N8" s="62" t="s">
        <v>31</v>
      </c>
      <c r="P8" s="69">
        <f>P7*1%</f>
        <v>27783</v>
      </c>
    </row>
    <row r="9" spans="1:17" ht="18" customHeight="1" thickBot="1" x14ac:dyDescent="0.25">
      <c r="A9" s="11"/>
      <c r="H9" s="63"/>
      <c r="N9" s="62" t="s">
        <v>53</v>
      </c>
      <c r="P9" s="71">
        <f>P7*2%</f>
        <v>55566</v>
      </c>
    </row>
    <row r="10" spans="1:17" ht="18" customHeight="1" x14ac:dyDescent="0.2">
      <c r="A10" s="11"/>
      <c r="H10" s="63"/>
      <c r="N10" s="66" t="s">
        <v>32</v>
      </c>
      <c r="O10" s="67"/>
      <c r="P10" s="70">
        <f>P7+P8-P9</f>
        <v>2750517</v>
      </c>
    </row>
    <row r="12" spans="1:17" x14ac:dyDescent="0.2">
      <c r="A12" s="11"/>
      <c r="H12" s="63"/>
      <c r="P12" s="71"/>
    </row>
    <row r="13" spans="1:17" x14ac:dyDescent="0.2">
      <c r="A13" s="11"/>
      <c r="H13" s="63"/>
      <c r="O13" s="58"/>
      <c r="P13" s="71"/>
    </row>
    <row r="14" spans="1:17" s="3" customFormat="1" x14ac:dyDescent="0.25">
      <c r="A14" s="1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</sheetData>
  <mergeCells count="3">
    <mergeCell ref="A5:L5"/>
    <mergeCell ref="O5:P5"/>
    <mergeCell ref="Q3:Q4"/>
  </mergeCells>
  <conditionalFormatting sqref="B3">
    <cfRule type="duplicateValues" dxfId="64" priority="2"/>
  </conditionalFormatting>
  <conditionalFormatting sqref="B4">
    <cfRule type="duplicateValues" dxfId="63" priority="1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4"/>
  <sheetViews>
    <sheetView zoomScale="110" zoomScaleNormal="110" workbookViewId="0">
      <pane xSplit="3" ySplit="2" topLeftCell="D3" activePane="bottomRight" state="frozen"/>
      <selection activeCell="H13" sqref="H13"/>
      <selection pane="topRight" activeCell="H13" sqref="H13"/>
      <selection pane="bottomLeft" activeCell="H13" sqref="H13"/>
      <selection pane="bottomRight" activeCell="J11" sqref="J11"/>
    </sheetView>
  </sheetViews>
  <sheetFormatPr defaultRowHeight="15" x14ac:dyDescent="0.2"/>
  <cols>
    <col min="1" max="1" width="8" style="4" customWidth="1"/>
    <col min="2" max="2" width="20.85546875" style="2" customWidth="1"/>
    <col min="3" max="3" width="14.5703125" style="2" customWidth="1"/>
    <col min="4" max="4" width="12.140625" style="3" customWidth="1"/>
    <col min="5" max="5" width="8" style="12" customWidth="1"/>
    <col min="6" max="6" width="11.140625" style="3" customWidth="1"/>
    <col min="7" max="7" width="9.5703125" style="3" customWidth="1"/>
    <col min="8" max="8" width="14.855468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5.85546875" style="4" customWidth="1"/>
    <col min="18" max="16384" width="9.140625" style="4"/>
  </cols>
  <sheetData>
    <row r="1" spans="1:17" x14ac:dyDescent="0.2">
      <c r="H1" s="5"/>
    </row>
    <row r="2" spans="1:17" ht="25.5" x14ac:dyDescent="0.2">
      <c r="A2" s="59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97">
        <v>403346</v>
      </c>
      <c r="B3" s="109" t="s">
        <v>65</v>
      </c>
      <c r="C3" s="9" t="s">
        <v>66</v>
      </c>
      <c r="D3" s="75" t="s">
        <v>62</v>
      </c>
      <c r="E3" s="13">
        <v>44608</v>
      </c>
      <c r="F3" s="75" t="s">
        <v>63</v>
      </c>
      <c r="G3" s="13">
        <v>44621</v>
      </c>
      <c r="H3" s="10" t="s">
        <v>64</v>
      </c>
      <c r="I3" s="1">
        <v>41</v>
      </c>
      <c r="J3" s="1">
        <v>30</v>
      </c>
      <c r="K3" s="1">
        <v>12</v>
      </c>
      <c r="L3" s="1">
        <v>11</v>
      </c>
      <c r="M3" s="78">
        <v>3.69</v>
      </c>
      <c r="N3" s="8">
        <v>11</v>
      </c>
      <c r="O3" s="64">
        <v>14000</v>
      </c>
      <c r="P3" s="65">
        <f>Table22457891011234[[#This Row],[PEMBULATAN]]*O3</f>
        <v>154000</v>
      </c>
      <c r="Q3" s="106">
        <v>1</v>
      </c>
    </row>
    <row r="4" spans="1:17" ht="22.5" customHeight="1" x14ac:dyDescent="0.2">
      <c r="A4" s="138" t="s">
        <v>30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40"/>
      <c r="M4" s="77">
        <f>SUBTOTAL(109,Table22457891011234[KG VOLUME])</f>
        <v>3.69</v>
      </c>
      <c r="N4" s="68">
        <f>SUM(N3:N3)</f>
        <v>11</v>
      </c>
      <c r="O4" s="141">
        <f>SUM(P3:P3)</f>
        <v>154000</v>
      </c>
      <c r="P4" s="142"/>
    </row>
    <row r="5" spans="1:17" ht="18" customHeight="1" x14ac:dyDescent="0.2">
      <c r="A5" s="84"/>
      <c r="B5" s="56" t="s">
        <v>42</v>
      </c>
      <c r="C5" s="55"/>
      <c r="D5" s="57" t="s">
        <v>43</v>
      </c>
      <c r="E5" s="84"/>
      <c r="F5" s="84"/>
      <c r="G5" s="84"/>
      <c r="H5" s="84"/>
      <c r="I5" s="84"/>
      <c r="J5" s="84"/>
      <c r="K5" s="84"/>
      <c r="L5" s="84"/>
      <c r="M5" s="85"/>
      <c r="N5" s="86" t="s">
        <v>51</v>
      </c>
      <c r="O5" s="87"/>
      <c r="P5" s="87">
        <f>O4*10%</f>
        <v>15400</v>
      </c>
    </row>
    <row r="6" spans="1:17" ht="18" customHeight="1" thickBot="1" x14ac:dyDescent="0.25">
      <c r="A6" s="84"/>
      <c r="B6" s="56"/>
      <c r="C6" s="55"/>
      <c r="D6" s="57"/>
      <c r="E6" s="84"/>
      <c r="F6" s="84"/>
      <c r="G6" s="84"/>
      <c r="H6" s="84"/>
      <c r="I6" s="84"/>
      <c r="J6" s="84"/>
      <c r="K6" s="84"/>
      <c r="L6" s="84"/>
      <c r="M6" s="85"/>
      <c r="N6" s="88" t="s">
        <v>52</v>
      </c>
      <c r="O6" s="89"/>
      <c r="P6" s="89">
        <f>O4-P5</f>
        <v>138600</v>
      </c>
    </row>
    <row r="7" spans="1:17" ht="18" customHeight="1" x14ac:dyDescent="0.2">
      <c r="A7" s="11"/>
      <c r="H7" s="63"/>
      <c r="N7" s="62" t="s">
        <v>31</v>
      </c>
      <c r="P7" s="69">
        <f>P6*1%</f>
        <v>1386</v>
      </c>
    </row>
    <row r="8" spans="1:17" ht="18" customHeight="1" thickBot="1" x14ac:dyDescent="0.25">
      <c r="A8" s="11"/>
      <c r="H8" s="63"/>
      <c r="N8" s="62" t="s">
        <v>53</v>
      </c>
      <c r="P8" s="71">
        <f>P6*2%</f>
        <v>2772</v>
      </c>
    </row>
    <row r="9" spans="1:17" ht="18" customHeight="1" x14ac:dyDescent="0.2">
      <c r="A9" s="11"/>
      <c r="H9" s="63"/>
      <c r="N9" s="66" t="s">
        <v>32</v>
      </c>
      <c r="O9" s="67"/>
      <c r="P9" s="70">
        <f>P6+P7-P8</f>
        <v>137214</v>
      </c>
    </row>
    <row r="11" spans="1:17" x14ac:dyDescent="0.2">
      <c r="A11" s="11"/>
      <c r="H11" s="63"/>
      <c r="P11" s="71"/>
    </row>
    <row r="12" spans="1:17" x14ac:dyDescent="0.2">
      <c r="A12" s="11"/>
      <c r="H12" s="63"/>
      <c r="O12" s="58"/>
      <c r="P12" s="71"/>
    </row>
    <row r="13" spans="1:17" s="3" customFormat="1" x14ac:dyDescent="0.25">
      <c r="A13" s="11"/>
      <c r="B13" s="2"/>
      <c r="C13" s="2"/>
      <c r="E13" s="12"/>
      <c r="H13" s="63"/>
      <c r="N13" s="15"/>
      <c r="O13" s="15"/>
      <c r="P13" s="15"/>
    </row>
    <row r="14" spans="1:17" s="3" customFormat="1" x14ac:dyDescent="0.25">
      <c r="A14" s="1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</sheetData>
  <mergeCells count="2">
    <mergeCell ref="A4:L4"/>
    <mergeCell ref="O4:P4"/>
  </mergeCells>
  <conditionalFormatting sqref="B3">
    <cfRule type="duplicateValues" dxfId="47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4"/>
  <sheetViews>
    <sheetView zoomScale="110" zoomScaleNormal="110" workbookViewId="0">
      <pane xSplit="3" ySplit="2" topLeftCell="D3" activePane="bottomRight" state="frozen"/>
      <selection activeCell="H13" sqref="H13"/>
      <selection pane="topRight" activeCell="H13" sqref="H13"/>
      <selection pane="bottomLeft" activeCell="H13" sqref="H13"/>
      <selection pane="bottomRight" activeCell="Q5" sqref="Q5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42578125" style="3" customWidth="1"/>
    <col min="5" max="5" width="8" style="12" customWidth="1"/>
    <col min="6" max="6" width="11.140625" style="3" customWidth="1"/>
    <col min="7" max="7" width="9.5703125" style="3" customWidth="1"/>
    <col min="8" max="8" width="15.7109375" style="6" customWidth="1"/>
    <col min="9" max="11" width="3.7109375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" style="4" customWidth="1"/>
    <col min="18" max="16384" width="9.140625" style="4"/>
  </cols>
  <sheetData>
    <row r="1" spans="1:17" x14ac:dyDescent="0.2">
      <c r="H1" s="5"/>
    </row>
    <row r="2" spans="1:17" ht="25.5" x14ac:dyDescent="0.2">
      <c r="A2" s="59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1">
        <v>403156</v>
      </c>
      <c r="B3" s="73" t="s">
        <v>67</v>
      </c>
      <c r="C3" s="9" t="s">
        <v>68</v>
      </c>
      <c r="D3" s="75" t="s">
        <v>62</v>
      </c>
      <c r="E3" s="13">
        <v>44610</v>
      </c>
      <c r="F3" s="75" t="s">
        <v>69</v>
      </c>
      <c r="G3" s="13">
        <v>44635</v>
      </c>
      <c r="H3" s="10" t="s">
        <v>70</v>
      </c>
      <c r="I3" s="1">
        <v>36</v>
      </c>
      <c r="J3" s="1">
        <v>21</v>
      </c>
      <c r="K3" s="1">
        <v>15</v>
      </c>
      <c r="L3" s="1">
        <v>4</v>
      </c>
      <c r="M3" s="78">
        <v>2.835</v>
      </c>
      <c r="N3" s="96">
        <v>4</v>
      </c>
      <c r="O3" s="64">
        <v>14000</v>
      </c>
      <c r="P3" s="65">
        <f>Table224578910112345[[#This Row],[PEMBULATAN]]*O3</f>
        <v>56000</v>
      </c>
      <c r="Q3" s="106">
        <v>1</v>
      </c>
    </row>
    <row r="4" spans="1:17" ht="22.5" customHeight="1" x14ac:dyDescent="0.2">
      <c r="A4" s="138" t="s">
        <v>30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40"/>
      <c r="M4" s="77">
        <f>SUBTOTAL(109,Table224578910112345[KG VOLUME])</f>
        <v>2.835</v>
      </c>
      <c r="N4" s="68">
        <f>SUM(N3:N3)</f>
        <v>4</v>
      </c>
      <c r="O4" s="141">
        <f>SUM(P3:P3)</f>
        <v>56000</v>
      </c>
      <c r="P4" s="142"/>
    </row>
    <row r="5" spans="1:17" ht="18" customHeight="1" x14ac:dyDescent="0.2">
      <c r="A5" s="84"/>
      <c r="B5" s="56" t="s">
        <v>42</v>
      </c>
      <c r="C5" s="55"/>
      <c r="D5" s="57" t="s">
        <v>43</v>
      </c>
      <c r="E5" s="84"/>
      <c r="F5" s="84"/>
      <c r="G5" s="84"/>
      <c r="H5" s="84"/>
      <c r="I5" s="84"/>
      <c r="J5" s="84"/>
      <c r="K5" s="84"/>
      <c r="L5" s="84"/>
      <c r="M5" s="85"/>
      <c r="N5" s="86" t="s">
        <v>51</v>
      </c>
      <c r="O5" s="87"/>
      <c r="P5" s="87">
        <f>O4*10%</f>
        <v>5600</v>
      </c>
    </row>
    <row r="6" spans="1:17" ht="18" customHeight="1" thickBot="1" x14ac:dyDescent="0.25">
      <c r="A6" s="84"/>
      <c r="B6" s="56"/>
      <c r="C6" s="55"/>
      <c r="D6" s="57"/>
      <c r="E6" s="84"/>
      <c r="F6" s="84"/>
      <c r="G6" s="84"/>
      <c r="H6" s="84"/>
      <c r="I6" s="84"/>
      <c r="J6" s="84"/>
      <c r="K6" s="84"/>
      <c r="L6" s="84"/>
      <c r="M6" s="85"/>
      <c r="N6" s="88" t="s">
        <v>52</v>
      </c>
      <c r="O6" s="89"/>
      <c r="P6" s="89">
        <f>O4-P5</f>
        <v>50400</v>
      </c>
    </row>
    <row r="7" spans="1:17" ht="18" customHeight="1" x14ac:dyDescent="0.2">
      <c r="A7" s="11"/>
      <c r="H7" s="63"/>
      <c r="N7" s="62" t="s">
        <v>31</v>
      </c>
      <c r="P7" s="69">
        <f>P6*1%</f>
        <v>504</v>
      </c>
    </row>
    <row r="8" spans="1:17" ht="18" customHeight="1" thickBot="1" x14ac:dyDescent="0.25">
      <c r="A8" s="11"/>
      <c r="H8" s="63"/>
      <c r="N8" s="62" t="s">
        <v>53</v>
      </c>
      <c r="P8" s="71">
        <f>P6*2%</f>
        <v>1008</v>
      </c>
    </row>
    <row r="9" spans="1:17" ht="18" customHeight="1" x14ac:dyDescent="0.2">
      <c r="A9" s="11"/>
      <c r="H9" s="63"/>
      <c r="N9" s="66" t="s">
        <v>32</v>
      </c>
      <c r="O9" s="67"/>
      <c r="P9" s="70">
        <f>P6+P7-P8</f>
        <v>49896</v>
      </c>
    </row>
    <row r="11" spans="1:17" x14ac:dyDescent="0.2">
      <c r="A11" s="11"/>
      <c r="H11" s="63"/>
      <c r="P11" s="71"/>
    </row>
    <row r="12" spans="1:17" x14ac:dyDescent="0.2">
      <c r="A12" s="11"/>
      <c r="H12" s="63"/>
      <c r="O12" s="58"/>
      <c r="P12" s="71"/>
    </row>
    <row r="13" spans="1:17" s="3" customFormat="1" x14ac:dyDescent="0.25">
      <c r="A13" s="11"/>
      <c r="B13" s="2"/>
      <c r="C13" s="2"/>
      <c r="E13" s="12"/>
      <c r="H13" s="63"/>
      <c r="N13" s="15"/>
      <c r="O13" s="15"/>
      <c r="P13" s="15"/>
    </row>
    <row r="14" spans="1:17" s="3" customFormat="1" x14ac:dyDescent="0.25">
      <c r="A14" s="11"/>
      <c r="B14" s="2"/>
      <c r="C14" s="2"/>
      <c r="E14" s="12"/>
      <c r="H14" s="63"/>
      <c r="N14" s="15"/>
      <c r="O14" s="15"/>
      <c r="P14" s="15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</sheetData>
  <mergeCells count="2">
    <mergeCell ref="A4:L4"/>
    <mergeCell ref="O4:P4"/>
  </mergeCells>
  <conditionalFormatting sqref="B3">
    <cfRule type="duplicateValues" dxfId="31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6"/>
  <sheetViews>
    <sheetView zoomScale="110" zoomScaleNormal="110" workbookViewId="0">
      <pane xSplit="3" ySplit="2" topLeftCell="D3" activePane="bottomRight" state="frozen"/>
      <selection activeCell="H8" sqref="H8"/>
      <selection pane="topRight" activeCell="H8" sqref="H8"/>
      <selection pane="bottomLeft" activeCell="H8" sqref="H8"/>
      <selection pane="bottomRight" activeCell="D14" sqref="D14"/>
    </sheetView>
  </sheetViews>
  <sheetFormatPr defaultRowHeight="15" x14ac:dyDescent="0.2"/>
  <cols>
    <col min="1" max="1" width="8" style="4" customWidth="1"/>
    <col min="2" max="2" width="20.28515625" style="2" customWidth="1"/>
    <col min="3" max="3" width="14.5703125" style="2" customWidth="1"/>
    <col min="4" max="4" width="12.140625" style="3" customWidth="1"/>
    <col min="5" max="5" width="8" style="12" customWidth="1"/>
    <col min="6" max="6" width="10.7109375" style="3" customWidth="1"/>
    <col min="7" max="7" width="9" style="3" customWidth="1"/>
    <col min="8" max="8" width="17.28515625" style="6" customWidth="1"/>
    <col min="9" max="11" width="4" style="3" customWidth="1"/>
    <col min="12" max="12" width="5" style="3" customWidth="1"/>
    <col min="13" max="13" width="8.5703125" style="3" customWidth="1"/>
    <col min="14" max="14" width="13" style="15" customWidth="1"/>
    <col min="15" max="15" width="8.140625" style="15" customWidth="1"/>
    <col min="16" max="16" width="12.28515625" style="15" customWidth="1"/>
    <col min="17" max="17" width="6" style="4" customWidth="1"/>
    <col min="18" max="16384" width="9.140625" style="4"/>
  </cols>
  <sheetData>
    <row r="1" spans="1:17" x14ac:dyDescent="0.2">
      <c r="H1" s="5"/>
    </row>
    <row r="2" spans="1:17" ht="25.5" x14ac:dyDescent="0.2">
      <c r="A2" s="59" t="s">
        <v>44</v>
      </c>
      <c r="B2" s="7" t="s">
        <v>7</v>
      </c>
      <c r="C2" s="7" t="s">
        <v>0</v>
      </c>
      <c r="D2" s="7" t="s">
        <v>1</v>
      </c>
      <c r="E2" s="60" t="s">
        <v>4</v>
      </c>
      <c r="F2" s="7" t="s">
        <v>3</v>
      </c>
      <c r="G2" s="7" t="s">
        <v>5</v>
      </c>
      <c r="H2" s="60" t="s">
        <v>2</v>
      </c>
      <c r="I2" s="7" t="s">
        <v>39</v>
      </c>
      <c r="J2" s="7" t="s">
        <v>40</v>
      </c>
      <c r="K2" s="7" t="s">
        <v>41</v>
      </c>
      <c r="L2" s="61" t="s">
        <v>45</v>
      </c>
      <c r="M2" s="61" t="s">
        <v>46</v>
      </c>
      <c r="N2" s="61" t="s">
        <v>6</v>
      </c>
      <c r="O2" s="61" t="s">
        <v>47</v>
      </c>
      <c r="P2" s="61" t="s">
        <v>48</v>
      </c>
      <c r="Q2" s="61" t="s">
        <v>26</v>
      </c>
    </row>
    <row r="3" spans="1:17" ht="26.25" customHeight="1" x14ac:dyDescent="0.2">
      <c r="A3" s="81">
        <v>404753</v>
      </c>
      <c r="B3" s="73" t="s">
        <v>71</v>
      </c>
      <c r="C3" s="9" t="s">
        <v>72</v>
      </c>
      <c r="D3" s="75" t="s">
        <v>62</v>
      </c>
      <c r="E3" s="13">
        <v>44616</v>
      </c>
      <c r="F3" s="75" t="s">
        <v>69</v>
      </c>
      <c r="G3" s="13">
        <v>44635</v>
      </c>
      <c r="H3" s="10" t="s">
        <v>70</v>
      </c>
      <c r="I3" s="1">
        <v>56</v>
      </c>
      <c r="J3" s="1">
        <v>50</v>
      </c>
      <c r="K3" s="1">
        <v>33</v>
      </c>
      <c r="L3" s="1">
        <v>13</v>
      </c>
      <c r="M3" s="78">
        <v>23.1</v>
      </c>
      <c r="N3" s="96">
        <v>23.1</v>
      </c>
      <c r="O3" s="64">
        <v>14000</v>
      </c>
      <c r="P3" s="65">
        <f>Table22457891011234567[[#This Row],[PEMBULATAN]]*O3</f>
        <v>323400</v>
      </c>
      <c r="Q3" s="143">
        <v>3</v>
      </c>
    </row>
    <row r="4" spans="1:17" ht="26.25" customHeight="1" x14ac:dyDescent="0.2">
      <c r="A4" s="14"/>
      <c r="B4" s="74"/>
      <c r="C4" s="72" t="s">
        <v>73</v>
      </c>
      <c r="D4" s="107" t="s">
        <v>62</v>
      </c>
      <c r="E4" s="13">
        <v>44616</v>
      </c>
      <c r="F4" s="75" t="s">
        <v>69</v>
      </c>
      <c r="G4" s="13">
        <v>44635</v>
      </c>
      <c r="H4" s="76" t="s">
        <v>70</v>
      </c>
      <c r="I4" s="16">
        <v>54</v>
      </c>
      <c r="J4" s="16">
        <v>30</v>
      </c>
      <c r="K4" s="16">
        <v>12</v>
      </c>
      <c r="L4" s="16">
        <v>9</v>
      </c>
      <c r="M4" s="79">
        <v>4.8600000000000003</v>
      </c>
      <c r="N4" s="96">
        <v>9</v>
      </c>
      <c r="O4" s="64">
        <v>14000</v>
      </c>
      <c r="P4" s="65">
        <f>Table22457891011234567[[#This Row],[PEMBULATAN]]*O4</f>
        <v>126000</v>
      </c>
      <c r="Q4" s="145"/>
    </row>
    <row r="5" spans="1:17" ht="26.25" customHeight="1" x14ac:dyDescent="0.2">
      <c r="A5" s="14"/>
      <c r="B5" s="74"/>
      <c r="C5" s="72" t="s">
        <v>74</v>
      </c>
      <c r="D5" s="107" t="s">
        <v>62</v>
      </c>
      <c r="E5" s="13">
        <v>44616</v>
      </c>
      <c r="F5" s="75" t="s">
        <v>69</v>
      </c>
      <c r="G5" s="13">
        <v>44635</v>
      </c>
      <c r="H5" s="76" t="s">
        <v>70</v>
      </c>
      <c r="I5" s="16">
        <v>70</v>
      </c>
      <c r="J5" s="16">
        <v>56</v>
      </c>
      <c r="K5" s="16">
        <v>37</v>
      </c>
      <c r="L5" s="16">
        <v>9</v>
      </c>
      <c r="M5" s="79">
        <v>36.26</v>
      </c>
      <c r="N5" s="96">
        <v>36.26</v>
      </c>
      <c r="O5" s="64">
        <v>14000</v>
      </c>
      <c r="P5" s="65">
        <f>Table22457891011234567[[#This Row],[PEMBULATAN]]*O5</f>
        <v>507640</v>
      </c>
      <c r="Q5" s="144"/>
    </row>
    <row r="6" spans="1:17" ht="22.5" customHeight="1" x14ac:dyDescent="0.2">
      <c r="A6" s="138" t="s">
        <v>30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40"/>
      <c r="M6" s="77">
        <f>SUBTOTAL(109,Table22457891011234567[KG VOLUME])</f>
        <v>64.22</v>
      </c>
      <c r="N6" s="68">
        <f>SUM(N3:N5)</f>
        <v>68.36</v>
      </c>
      <c r="O6" s="141">
        <f>SUM(P3:P5)</f>
        <v>957040</v>
      </c>
      <c r="P6" s="142"/>
    </row>
    <row r="7" spans="1:17" ht="18" customHeight="1" x14ac:dyDescent="0.2">
      <c r="A7" s="84"/>
      <c r="B7" s="56" t="s">
        <v>42</v>
      </c>
      <c r="C7" s="55"/>
      <c r="D7" s="57" t="s">
        <v>43</v>
      </c>
      <c r="E7" s="84"/>
      <c r="F7" s="84"/>
      <c r="G7" s="84"/>
      <c r="H7" s="84"/>
      <c r="I7" s="84"/>
      <c r="J7" s="84"/>
      <c r="K7" s="84"/>
      <c r="L7" s="84"/>
      <c r="M7" s="85"/>
      <c r="N7" s="86" t="s">
        <v>51</v>
      </c>
      <c r="O7" s="87"/>
      <c r="P7" s="87">
        <f>O6*10%</f>
        <v>95704</v>
      </c>
    </row>
    <row r="8" spans="1:17" ht="18" customHeight="1" thickBot="1" x14ac:dyDescent="0.25">
      <c r="A8" s="84"/>
      <c r="B8" s="56"/>
      <c r="C8" s="55"/>
      <c r="D8" s="57"/>
      <c r="E8" s="84"/>
      <c r="F8" s="84"/>
      <c r="G8" s="84"/>
      <c r="H8" s="84"/>
      <c r="I8" s="84"/>
      <c r="J8" s="84"/>
      <c r="K8" s="84"/>
      <c r="L8" s="84"/>
      <c r="M8" s="85"/>
      <c r="N8" s="88" t="s">
        <v>52</v>
      </c>
      <c r="O8" s="89"/>
      <c r="P8" s="89">
        <f>O6-P7</f>
        <v>861336</v>
      </c>
    </row>
    <row r="9" spans="1:17" ht="18" customHeight="1" x14ac:dyDescent="0.2">
      <c r="A9" s="11"/>
      <c r="H9" s="63"/>
      <c r="N9" s="62" t="s">
        <v>31</v>
      </c>
      <c r="P9" s="69">
        <f>P8*1%</f>
        <v>8613.36</v>
      </c>
    </row>
    <row r="10" spans="1:17" ht="18" customHeight="1" thickBot="1" x14ac:dyDescent="0.25">
      <c r="A10" s="11"/>
      <c r="H10" s="63"/>
      <c r="N10" s="62" t="s">
        <v>53</v>
      </c>
      <c r="P10" s="71">
        <f>P8*2%</f>
        <v>17226.72</v>
      </c>
    </row>
    <row r="11" spans="1:17" ht="18" customHeight="1" x14ac:dyDescent="0.2">
      <c r="A11" s="11"/>
      <c r="H11" s="63"/>
      <c r="N11" s="66" t="s">
        <v>32</v>
      </c>
      <c r="O11" s="67"/>
      <c r="P11" s="70">
        <f>P8+P9-P10</f>
        <v>852722.64</v>
      </c>
    </row>
    <row r="13" spans="1:17" x14ac:dyDescent="0.2">
      <c r="A13" s="11"/>
      <c r="H13" s="63"/>
      <c r="P13" s="71"/>
    </row>
    <row r="14" spans="1:17" x14ac:dyDescent="0.2">
      <c r="A14" s="11"/>
      <c r="H14" s="63"/>
      <c r="O14" s="58"/>
      <c r="P14" s="71"/>
    </row>
    <row r="15" spans="1:17" s="3" customFormat="1" x14ac:dyDescent="0.25">
      <c r="A15" s="11"/>
      <c r="B15" s="2"/>
      <c r="C15" s="2"/>
      <c r="E15" s="12"/>
      <c r="H15" s="63"/>
      <c r="N15" s="15"/>
      <c r="O15" s="15"/>
      <c r="P15" s="15"/>
    </row>
    <row r="16" spans="1:17" s="3" customFormat="1" x14ac:dyDescent="0.25">
      <c r="A16" s="11"/>
      <c r="B16" s="2"/>
      <c r="C16" s="2"/>
      <c r="E16" s="12"/>
      <c r="H16" s="63"/>
      <c r="N16" s="15"/>
      <c r="O16" s="15"/>
      <c r="P16" s="15"/>
    </row>
    <row r="17" spans="1:16" s="3" customFormat="1" x14ac:dyDescent="0.25">
      <c r="A17" s="11"/>
      <c r="B17" s="2"/>
      <c r="C17" s="2"/>
      <c r="E17" s="12"/>
      <c r="H17" s="63"/>
      <c r="N17" s="15"/>
      <c r="O17" s="15"/>
      <c r="P17" s="15"/>
    </row>
    <row r="18" spans="1:16" s="3" customFormat="1" x14ac:dyDescent="0.25">
      <c r="A18" s="11"/>
      <c r="B18" s="2"/>
      <c r="C18" s="2"/>
      <c r="E18" s="12"/>
      <c r="H18" s="63"/>
      <c r="N18" s="15"/>
      <c r="O18" s="15"/>
      <c r="P18" s="15"/>
    </row>
    <row r="19" spans="1:16" s="3" customFormat="1" x14ac:dyDescent="0.25">
      <c r="A19" s="11"/>
      <c r="B19" s="2"/>
      <c r="C19" s="2"/>
      <c r="E19" s="12"/>
      <c r="H19" s="63"/>
      <c r="N19" s="15"/>
      <c r="O19" s="15"/>
      <c r="P19" s="15"/>
    </row>
    <row r="20" spans="1:16" s="3" customFormat="1" x14ac:dyDescent="0.25">
      <c r="A20" s="11"/>
      <c r="B20" s="2"/>
      <c r="C20" s="2"/>
      <c r="E20" s="12"/>
      <c r="H20" s="63"/>
      <c r="N20" s="15"/>
      <c r="O20" s="15"/>
      <c r="P20" s="15"/>
    </row>
    <row r="21" spans="1:16" s="3" customFormat="1" x14ac:dyDescent="0.25">
      <c r="A21" s="11"/>
      <c r="B21" s="2"/>
      <c r="C21" s="2"/>
      <c r="E21" s="12"/>
      <c r="H21" s="63"/>
      <c r="N21" s="15"/>
      <c r="O21" s="15"/>
      <c r="P21" s="15"/>
    </row>
    <row r="22" spans="1:16" s="3" customFormat="1" x14ac:dyDescent="0.25">
      <c r="A22" s="11"/>
      <c r="B22" s="2"/>
      <c r="C22" s="2"/>
      <c r="E22" s="12"/>
      <c r="H22" s="63"/>
      <c r="N22" s="15"/>
      <c r="O22" s="15"/>
      <c r="P22" s="15"/>
    </row>
    <row r="23" spans="1:16" s="3" customFormat="1" x14ac:dyDescent="0.25">
      <c r="A23" s="11"/>
      <c r="B23" s="2"/>
      <c r="C23" s="2"/>
      <c r="E23" s="12"/>
      <c r="H23" s="63"/>
      <c r="N23" s="15"/>
      <c r="O23" s="15"/>
      <c r="P23" s="15"/>
    </row>
    <row r="24" spans="1:16" s="3" customFormat="1" x14ac:dyDescent="0.25">
      <c r="A24" s="11"/>
      <c r="B24" s="2"/>
      <c r="C24" s="2"/>
      <c r="E24" s="12"/>
      <c r="H24" s="63"/>
      <c r="N24" s="15"/>
      <c r="O24" s="15"/>
      <c r="P24" s="15"/>
    </row>
    <row r="25" spans="1:16" s="3" customFormat="1" x14ac:dyDescent="0.25">
      <c r="A25" s="11"/>
      <c r="B25" s="2"/>
      <c r="C25" s="2"/>
      <c r="E25" s="12"/>
      <c r="H25" s="63"/>
      <c r="N25" s="15"/>
      <c r="O25" s="15"/>
      <c r="P25" s="15"/>
    </row>
    <row r="26" spans="1:16" s="3" customFormat="1" x14ac:dyDescent="0.25">
      <c r="A26" s="11"/>
      <c r="B26" s="2"/>
      <c r="C26" s="2"/>
      <c r="E26" s="12"/>
      <c r="H26" s="63"/>
      <c r="N26" s="15"/>
      <c r="O26" s="15"/>
      <c r="P26" s="15"/>
    </row>
  </sheetData>
  <mergeCells count="3">
    <mergeCell ref="A6:L6"/>
    <mergeCell ref="O6:P6"/>
    <mergeCell ref="Q3:Q5"/>
  </mergeCells>
  <conditionalFormatting sqref="B3:B5">
    <cfRule type="duplicateValues" dxfId="15" priority="2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Sicepat_Manokwari Feb 22</vt:lpstr>
      <vt:lpstr>ALL</vt:lpstr>
      <vt:lpstr>403322</vt:lpstr>
      <vt:lpstr>403346</vt:lpstr>
      <vt:lpstr>403156</vt:lpstr>
      <vt:lpstr>404753</vt:lpstr>
      <vt:lpstr>'403156'!Print_Titles</vt:lpstr>
      <vt:lpstr>'403322'!Print_Titles</vt:lpstr>
      <vt:lpstr>'403346'!Print_Titles</vt:lpstr>
      <vt:lpstr>'404753'!Print_Titles</vt:lpstr>
      <vt:lpstr>ALL!Print_Titles</vt:lpstr>
      <vt:lpstr>'Sicepat_Manokwari Feb 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2022-03-21T08:34:47Z</cp:lastPrinted>
  <dcterms:created xsi:type="dcterms:W3CDTF">2021-07-02T11:08:00Z</dcterms:created>
  <dcterms:modified xsi:type="dcterms:W3CDTF">2022-03-21T08:48:04Z</dcterms:modified>
</cp:coreProperties>
</file>