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320" tabRatio="842"/>
  </bookViews>
  <sheets>
    <sheet name="Sicepat_Tanjung Pandan_Feb 22" sheetId="2" r:id="rId1"/>
    <sheet name="ALL" sheetId="90" r:id="rId2"/>
    <sheet name="403344" sheetId="26" r:id="rId3"/>
    <sheet name="403350" sheetId="58" r:id="rId4"/>
    <sheet name="403155" sheetId="59" r:id="rId5"/>
    <sheet name="403163" sheetId="60" r:id="rId6"/>
    <sheet name="404665" sheetId="61" r:id="rId7"/>
    <sheet name="404686" sheetId="62" r:id="rId8"/>
  </sheets>
  <definedNames>
    <definedName name="_xlnm.Print_Titles" localSheetId="4">'403155'!$2:$2</definedName>
    <definedName name="_xlnm.Print_Titles" localSheetId="5">'403163'!$2:$2</definedName>
    <definedName name="_xlnm.Print_Titles" localSheetId="2">'403344'!$2:$2</definedName>
    <definedName name="_xlnm.Print_Titles" localSheetId="3">'403350'!$2:$2</definedName>
    <definedName name="_xlnm.Print_Titles" localSheetId="6">'404665'!$2:$2</definedName>
    <definedName name="_xlnm.Print_Titles" localSheetId="7">'404686'!$2:$2</definedName>
    <definedName name="_xlnm.Print_Titles" localSheetId="1">ALL!$2:$2</definedName>
    <definedName name="_xlnm.Print_Titles" localSheetId="0">'Sicepat_Tanjung Pandan_Feb 22'!$2:$17</definedName>
  </definedNames>
  <calcPr calcId="162913"/>
</workbook>
</file>

<file path=xl/calcChain.xml><?xml version="1.0" encoding="utf-8"?>
<calcChain xmlns="http://schemas.openxmlformats.org/spreadsheetml/2006/main">
  <c r="N13" i="26" l="1"/>
  <c r="O13" i="26"/>
  <c r="M24" i="90" l="1"/>
  <c r="N24" i="90"/>
  <c r="O24" i="90"/>
  <c r="Q24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3" i="90"/>
  <c r="P4" i="26"/>
  <c r="P5" i="26"/>
  <c r="P6" i="26"/>
  <c r="P7" i="26"/>
  <c r="P8" i="26"/>
  <c r="P9" i="26"/>
  <c r="P10" i="26"/>
  <c r="P11" i="26"/>
  <c r="P12" i="26"/>
  <c r="P3" i="26"/>
  <c r="P25" i="90" l="1"/>
  <c r="P26" i="90" s="1"/>
  <c r="F23" i="2"/>
  <c r="F22" i="2"/>
  <c r="F21" i="2"/>
  <c r="F20" i="2"/>
  <c r="F19" i="2"/>
  <c r="F18" i="2"/>
  <c r="B23" i="2"/>
  <c r="C23" i="2"/>
  <c r="B22" i="2"/>
  <c r="C22" i="2"/>
  <c r="B21" i="2"/>
  <c r="C21" i="2"/>
  <c r="B20" i="2"/>
  <c r="C20" i="2"/>
  <c r="C19" i="2"/>
  <c r="B19" i="2"/>
  <c r="C18" i="2"/>
  <c r="B18" i="2"/>
  <c r="A19" i="2"/>
  <c r="N4" i="60"/>
  <c r="N8" i="59"/>
  <c r="N4" i="58"/>
  <c r="P28" i="90" l="1"/>
  <c r="P27" i="90"/>
  <c r="P29" i="90" s="1"/>
  <c r="N6" i="62"/>
  <c r="M6" i="62"/>
  <c r="P5" i="62"/>
  <c r="P4" i="62"/>
  <c r="P3" i="62"/>
  <c r="N4" i="61"/>
  <c r="M4" i="61"/>
  <c r="P3" i="61"/>
  <c r="M4" i="60"/>
  <c r="P3" i="60"/>
  <c r="M8" i="59"/>
  <c r="P7" i="59"/>
  <c r="P6" i="59"/>
  <c r="P5" i="59"/>
  <c r="P4" i="59"/>
  <c r="P3" i="59"/>
  <c r="M4" i="58"/>
  <c r="P3" i="58"/>
  <c r="O6" i="62" l="1"/>
  <c r="O4" i="61"/>
  <c r="O4" i="60"/>
  <c r="O8" i="59"/>
  <c r="O4" i="58"/>
  <c r="P7" i="62" l="1"/>
  <c r="P8" i="62" s="1"/>
  <c r="P5" i="61"/>
  <c r="P6" i="61" s="1"/>
  <c r="P5" i="60"/>
  <c r="P6" i="60" s="1"/>
  <c r="P7" i="60" s="1"/>
  <c r="P9" i="59"/>
  <c r="P10" i="59" s="1"/>
  <c r="P5" i="58"/>
  <c r="P6" i="58" s="1"/>
  <c r="I29" i="2"/>
  <c r="I28" i="2"/>
  <c r="I30" i="2" s="1"/>
  <c r="P10" i="62" l="1"/>
  <c r="P9" i="62"/>
  <c r="P8" i="61"/>
  <c r="P7" i="61"/>
  <c r="P8" i="60"/>
  <c r="P9" i="60"/>
  <c r="P12" i="59"/>
  <c r="P11" i="59"/>
  <c r="P8" i="58"/>
  <c r="P7" i="58"/>
  <c r="P9" i="58" s="1"/>
  <c r="M13" i="26"/>
  <c r="P11" i="62" l="1"/>
  <c r="P9" i="61"/>
  <c r="P13" i="59"/>
  <c r="P14" i="26" l="1"/>
  <c r="P15" i="26" s="1"/>
  <c r="J23" i="2"/>
  <c r="P17" i="26" l="1"/>
  <c r="P16" i="26"/>
  <c r="A20" i="2"/>
  <c r="A21" i="2" s="1"/>
  <c r="A22" i="2" s="1"/>
  <c r="A23" i="2" s="1"/>
  <c r="J22" i="2"/>
  <c r="J20" i="2"/>
  <c r="J21" i="2"/>
  <c r="J19" i="2"/>
  <c r="P18" i="26" l="1"/>
  <c r="L24" i="2" s="1"/>
  <c r="I41" i="2"/>
  <c r="J18" i="2"/>
  <c r="J24" i="2" l="1"/>
  <c r="J26" i="2" l="1"/>
  <c r="J27" i="2" s="1"/>
  <c r="J29" i="2" s="1"/>
  <c r="J28" i="2" l="1"/>
  <c r="J30" i="2" s="1"/>
</calcChain>
</file>

<file path=xl/sharedStrings.xml><?xml version="1.0" encoding="utf-8"?>
<sst xmlns="http://schemas.openxmlformats.org/spreadsheetml/2006/main" count="410" uniqueCount="93">
  <si>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</si>
  <si>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</si>
  <si>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</si>
  <si>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</si>
  <si>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</si>
  <si>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</si>
  <si>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</si>
  <si>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</si>
  <si>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</si>
  <si>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</si>
  <si>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</si>
  <si>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</si>
  <si>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</si>
  <si>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</si>
  <si>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</si>
  <si>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</si>
  <si>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</si>
  <si>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</si>
  <si>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</si>
  <si>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</si>
  <si>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</si>
  <si>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</si>
  <si>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</si>
  <si>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</si>
  <si>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</si>
  <si>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</si>
  <si>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</si>
  <si>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</si>
  <si>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</si>
  <si>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</si>
  <si>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</si>
  <si>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</si>
  <si>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</si>
  <si>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</si>
  <si>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</si>
  <si>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</si>
  <si>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</si>
  <si>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</si>
  <si>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</si>
  <si>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</si>
  <si>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</si>
  <si>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</si>
  <si>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</si>
  <si>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</si>
  <si>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</si>
  <si>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</si>
  <si>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</si>
  <si>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</si>
  <si>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</si>
  <si>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</si>
  <si>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</si>
  <si>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</si>
  <si>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</si>
  <si>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</si>
  <si>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</si>
  <si>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</si>
  <si>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17 Maret 2022</t>
  </si>
  <si>
    <t xml:space="preserve"> FEBRUARI 2022</t>
  </si>
  <si>
    <t xml:space="preserve"> Tanjung Pandan</t>
  </si>
  <si>
    <t>DMD/2202/16/OYFE0741</t>
  </si>
  <si>
    <t>GSK220216WHX859</t>
  </si>
  <si>
    <t>GSK220215DSJ605</t>
  </si>
  <si>
    <t>GSK220215NTM073</t>
  </si>
  <si>
    <t>GSK220215KYP956</t>
  </si>
  <si>
    <t>GSK220215YOM956</t>
  </si>
  <si>
    <t>GSK220215WMO638</t>
  </si>
  <si>
    <t>GSK220215NSZ759</t>
  </si>
  <si>
    <t>GSK220216QUG347</t>
  </si>
  <si>
    <t>GSK220216PHA374</t>
  </si>
  <si>
    <t>GSK220216LDE638</t>
  </si>
  <si>
    <t>KM SAWITA</t>
  </si>
  <si>
    <t>02/26/2022 DIKA</t>
  </si>
  <si>
    <t>DMP TJQ          (TJ. PANDAN)</t>
  </si>
  <si>
    <t>DMD/2202/17/MYAD0675</t>
  </si>
  <si>
    <t>GSK220217YGB194</t>
  </si>
  <si>
    <t>DMD/2202/18/PMNF2083</t>
  </si>
  <si>
    <t>GSK220218SBE136</t>
  </si>
  <si>
    <t>GSK220218MPF948</t>
  </si>
  <si>
    <t>GSK220218VBL254</t>
  </si>
  <si>
    <t>GSK220218KUW271</t>
  </si>
  <si>
    <t>GSK220218GZJ739</t>
  </si>
  <si>
    <t>DMD/2202/19/BDQG1203</t>
  </si>
  <si>
    <t>GSK220219BLE024</t>
  </si>
  <si>
    <t>DMD/2202/20/UVML5108</t>
  </si>
  <si>
    <t>GSK220220EBU027</t>
  </si>
  <si>
    <t>DMD/2202/26/PQHD5784</t>
  </si>
  <si>
    <t>GSK220226BKM102</t>
  </si>
  <si>
    <t>GSK220226NMO483</t>
  </si>
  <si>
    <t>GSK220226HGS793</t>
  </si>
  <si>
    <t>3/16/2022 GHEOVAN</t>
  </si>
  <si>
    <t>PENGIRIMAN BARANG TUJUAN TANJUNG PANDAN</t>
  </si>
  <si>
    <t>TANJUNG PANDAN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</si>
  <si>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Tiga Ribu Delapan Ratus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</si>
</sst>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8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0" fontId="1" fillId="0" borderId="25" xfId="0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 wrapText="1"/>
    </xf>
    <xf numFmtId="0" fontId="2" fillId="0" borderId="24" xfId="0" applyFont="1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166" fontId="2" fillId="0" borderId="24" xfId="0" applyNumberFormat="1" applyFont="1" applyBorder="1" applyAlignment="1">
      <alignment horizontal="center" vertical="center"/>
    </xf>
    <xf numFmtId="166" fontId="2" fillId="0" borderId="24" xfId="0" applyNumberFormat="1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3" fillId="0" borderId="24" xfId="2" applyFont="1" applyBorder="1" applyAlignment="1">
      <alignment horizontal="center" vertical="center"/>
    </xf>
    <xf numFmtId="167" fontId="3" fillId="0" borderId="24" xfId="1" applyNumberFormat="1" applyFont="1" applyBorder="1" applyAlignment="1">
      <alignment horizontal="center" vertical="center"/>
    </xf>
    <xf numFmtId="0" fontId="2" fillId="0" borderId="24" xfId="0" applyFont="1" applyFill="1" applyBorder="1" applyAlignment="1">
      <alignment vertical="center"/>
    </xf>
    <xf numFmtId="166" fontId="2" fillId="0" borderId="24" xfId="0" applyNumberFormat="1" applyFont="1" applyFill="1" applyBorder="1" applyAlignment="1">
      <alignment vertical="center" wrapText="1"/>
    </xf>
    <xf numFmtId="0" fontId="2" fillId="0" borderId="24" xfId="0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66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5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25" xfId="0" applyFont="1" applyBorder="1" applyAlignment="1">
      <alignment horizontal="center" vertical="center" wrapText="1"/>
    </xf>
    <xf numFmtId="166" fontId="2" fillId="0" borderId="25" xfId="0" applyNumberFormat="1" applyFont="1" applyBorder="1" applyAlignment="1">
      <alignment horizontal="center" vertical="center"/>
    </xf>
    <xf numFmtId="166" fontId="2" fillId="0" borderId="25" xfId="0" applyNumberFormat="1" applyFont="1" applyBorder="1" applyAlignment="1">
      <alignment vertical="center" wrapText="1"/>
    </xf>
    <xf numFmtId="0" fontId="2" fillId="0" borderId="25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4" fontId="3" fillId="0" borderId="25" xfId="2" applyFont="1" applyBorder="1" applyAlignment="1">
      <alignment horizontal="center" vertical="center"/>
    </xf>
    <xf numFmtId="167" fontId="3" fillId="0" borderId="25" xfId="1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2" fontId="0" fillId="0" borderId="25" xfId="0" applyNumberFormat="1" applyFont="1" applyBorder="1" applyAlignment="1">
      <alignment vertical="center"/>
    </xf>
    <xf numFmtId="167" fontId="5" fillId="0" borderId="25" xfId="1" applyNumberFormat="1" applyFont="1" applyBorder="1" applyAlignment="1">
      <alignment vertical="center"/>
    </xf>
    <xf numFmtId="0" fontId="15" fillId="0" borderId="3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17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167" fontId="5" fillId="0" borderId="34" xfId="1" applyNumberFormat="1" applyFont="1" applyBorder="1" applyAlignment="1">
      <alignment horizontal="center" vertical="center"/>
    </xf>
    <xf numFmtId="167" fontId="5" fillId="0" borderId="33" xfId="1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2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41</xdr:row>
      <xdr:rowOff>1304</xdr:rowOff>
    </xdr:from>
    <xdr:to>
      <xdr:col>16</xdr:col>
      <xdr:colOff>514350</xdr:colOff>
      <xdr:row>47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245789101123" displayName="Table2245789101123" ref="C2:N12" totalsRowShown="0" headerRowDxfId="114" dataDxfId="112" headerRowBorderDxfId="113">
  <tableColumns count="12">
    <tableColumn id="1" name="NOMOR" dataDxfId="111" dataCellStyle="Normal"/>
    <tableColumn id="3" name="TUJUAN" dataDxfId="110" dataCellStyle="Normal"/>
    <tableColumn id="16" name="Pick Up" dataDxfId="109"/>
    <tableColumn id="14" name="KAPAL" dataDxfId="108"/>
    <tableColumn id="15" name="ETD Kapal" dataDxfId="107"/>
    <tableColumn id="10" name="KETERANGAN" dataDxfId="106" dataCellStyle="Normal"/>
    <tableColumn id="5" name="P" dataDxfId="105" dataCellStyle="Normal"/>
    <tableColumn id="6" name="L" dataDxfId="104" dataCellStyle="Normal"/>
    <tableColumn id="7" name="T" dataDxfId="103" dataCellStyle="Normal"/>
    <tableColumn id="4" name="ACT KG" dataDxfId="102" dataCellStyle="Normal"/>
    <tableColumn id="8" name="KG VOLUME" dataDxfId="101" dataCellStyle="Normal"/>
    <tableColumn id="19" name="PEMBULATAN" dataDxfId="10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78910112" displayName="Table224578910112" ref="C2:N12" totalsRowShown="0" headerRowDxfId="98" dataDxfId="96" headerRowBorderDxfId="97">
  <tableColumns count="12">
    <tableColumn id="1" name="NOMOR" dataDxfId="95" dataCellStyle="Normal"/>
    <tableColumn id="3" name="TUJUAN" dataDxfId="94" dataCellStyle="Normal"/>
    <tableColumn id="16" name="Pick Up" dataDxfId="93"/>
    <tableColumn id="14" name="KAPAL" dataDxfId="92"/>
    <tableColumn id="15" name="ETD Kapal" dataDxfId="91"/>
    <tableColumn id="10" name="KETERANGAN" dataDxfId="90" dataCellStyle="Normal"/>
    <tableColumn id="5" name="P" dataDxfId="89" dataCellStyle="Normal"/>
    <tableColumn id="6" name="L" dataDxfId="88" dataCellStyle="Normal"/>
    <tableColumn id="7" name="T" dataDxfId="87" dataCellStyle="Normal"/>
    <tableColumn id="4" name="ACT KG" dataDxfId="86" dataCellStyle="Normal"/>
    <tableColumn id="8" name="KG VOLUME" dataDxfId="85" dataCellStyle="Normal"/>
    <tableColumn id="19" name="PEMBULATAN" dataDxfId="84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3" totalsRowShown="0" headerRowDxfId="82" dataDxfId="80" headerRowBorderDxfId="81">
  <tableColumns count="12">
    <tableColumn id="1" name="NOMOR" dataDxfId="79" dataCellStyle="Normal"/>
    <tableColumn id="3" name="TUJUAN" dataDxfId="78" dataCellStyle="Normal"/>
    <tableColumn id="16" name="Pick Up" dataDxfId="77"/>
    <tableColumn id="14" name="KAPAL" dataDxfId="76"/>
    <tableColumn id="15" name="ETD Kapal" dataDxfId="75"/>
    <tableColumn id="10" name="KETERANGAN" dataDxfId="74" dataCellStyle="Normal"/>
    <tableColumn id="5" name="P" dataDxfId="73" dataCellStyle="Normal"/>
    <tableColumn id="6" name="L" dataDxfId="72" dataCellStyle="Normal"/>
    <tableColumn id="7" name="T" dataDxfId="71" dataCellStyle="Normal"/>
    <tableColumn id="4" name="ACT KG" dataDxfId="70" dataCellStyle="Normal"/>
    <tableColumn id="8" name="KG VOLUME" dataDxfId="69" dataCellStyle="Normal"/>
    <tableColumn id="19" name="PEMBULATAN" dataDxfId="68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7" totalsRowShown="0" headerRowDxfId="64" dataDxfId="62" headerRowBorderDxfId="63">
  <tableColumns count="12">
    <tableColumn id="1" name="NOMOR" dataDxfId="61" dataCellStyle="Normal"/>
    <tableColumn id="3" name="TUJUAN" dataDxfId="60" dataCellStyle="Normal"/>
    <tableColumn id="16" name="Pick Up" dataDxfId="59"/>
    <tableColumn id="14" name="KAPAL" dataDxfId="58"/>
    <tableColumn id="15" name="ETD Kapal" dataDxfId="57"/>
    <tableColumn id="10" name="KETERANGAN" dataDxfId="56" dataCellStyle="Normal"/>
    <tableColumn id="5" name="P" dataDxfId="55" dataCellStyle="Normal"/>
    <tableColumn id="6" name="L" dataDxfId="54" dataCellStyle="Normal"/>
    <tableColumn id="7" name="T" dataDxfId="53" dataCellStyle="Normal"/>
    <tableColumn id="4" name="ACT KG" dataDxfId="52" dataCellStyle="Normal"/>
    <tableColumn id="8" name="KG VOLUME" dataDxfId="51" dataCellStyle="Normal"/>
    <tableColumn id="19" name="PEMBULATAN" dataDxfId="5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3" totalsRowShown="0" headerRowDxfId="48" dataDxfId="46" headerRowBorderDxfId="47">
  <tableColumns count="12">
    <tableColumn id="1" name="NOMOR" dataDxfId="45" dataCellStyle="Normal"/>
    <tableColumn id="3" name="TUJUAN" dataDxfId="44" dataCellStyle="Normal"/>
    <tableColumn id="16" name="Pick Up" dataDxfId="43"/>
    <tableColumn id="14" name="KAPAL" dataDxfId="42"/>
    <tableColumn id="15" name="ETD Kapal" dataDxfId="41"/>
    <tableColumn id="10" name="KETERANGAN" dataDxfId="40" dataCellStyle="Normal"/>
    <tableColumn id="5" name="P" dataDxfId="39" dataCellStyle="Normal"/>
    <tableColumn id="6" name="L" dataDxfId="38" dataCellStyle="Normal"/>
    <tableColumn id="7" name="T" dataDxfId="37" dataCellStyle="Normal"/>
    <tableColumn id="4" name="ACT KG" dataDxfId="36" dataCellStyle="Normal"/>
    <tableColumn id="8" name="KG VOLUME" dataDxfId="35" dataCellStyle="Normal"/>
    <tableColumn id="19" name="PEMBULATAN" dataDxfId="34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3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5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8"/>
  <sheetViews>
    <sheetView tabSelected="1" topLeftCell="A18" workbookViewId="0">
      <selection activeCell="L22" sqref="L22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48" t="s">
        <v>14</v>
      </c>
      <c r="B10" s="149"/>
      <c r="C10" s="149"/>
      <c r="D10" s="149"/>
      <c r="E10" s="149"/>
      <c r="F10" s="149"/>
      <c r="G10" s="149"/>
      <c r="H10" s="149"/>
      <c r="I10" s="149"/>
      <c r="J10" s="150"/>
    </row>
    <row r="12" spans="1:10" x14ac:dyDescent="0.25">
      <c r="A12" s="18" t="s">
        <v>15</v>
      </c>
      <c r="B12" s="18" t="s">
        <v>16</v>
      </c>
      <c r="G12" s="160" t="s">
        <v>49</v>
      </c>
      <c r="H12" s="160"/>
      <c r="I12" s="23" t="s">
        <v>17</v>
      </c>
      <c r="J12" s="24"/>
    </row>
    <row r="13" spans="1:10" x14ac:dyDescent="0.25">
      <c r="G13" s="160" t="s">
        <v>18</v>
      </c>
      <c r="H13" s="160"/>
      <c r="I13" s="23" t="s">
        <v>17</v>
      </c>
      <c r="J13" s="25" t="s">
        <v>56</v>
      </c>
    </row>
    <row r="14" spans="1:10" x14ac:dyDescent="0.25">
      <c r="G14" s="160" t="s">
        <v>50</v>
      </c>
      <c r="H14" s="160"/>
      <c r="I14" s="23" t="s">
        <v>17</v>
      </c>
      <c r="J14" s="18" t="s">
        <v>58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57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51" t="s">
        <v>28</v>
      </c>
      <c r="I17" s="152"/>
      <c r="J17" s="29" t="s">
        <v>29</v>
      </c>
    </row>
    <row r="18" spans="1:12" ht="48" customHeight="1" x14ac:dyDescent="0.25">
      <c r="A18" s="30">
        <v>1</v>
      </c>
      <c r="B18" s="31">
        <f>'403344'!E3</f>
        <v>44608</v>
      </c>
      <c r="C18" s="84">
        <f>'403344'!A3</f>
        <v>403344</v>
      </c>
      <c r="D18" s="32" t="s">
        <v>90</v>
      </c>
      <c r="E18" s="32" t="s">
        <v>91</v>
      </c>
      <c r="F18" s="33">
        <f>'403344'!Q3</f>
        <v>10</v>
      </c>
      <c r="G18" s="34">
        <v>100</v>
      </c>
      <c r="H18" s="153">
        <v>3000</v>
      </c>
      <c r="I18" s="154"/>
      <c r="J18" s="35">
        <f>G18*H18</f>
        <v>300000</v>
      </c>
      <c r="L18"/>
    </row>
    <row r="19" spans="1:12" ht="48" customHeight="1" x14ac:dyDescent="0.25">
      <c r="A19" s="30">
        <f>A18+1</f>
        <v>2</v>
      </c>
      <c r="B19" s="31">
        <f>'403350'!E3</f>
        <v>44609</v>
      </c>
      <c r="C19" s="84">
        <f>'403350'!A3</f>
        <v>403350</v>
      </c>
      <c r="D19" s="32" t="s">
        <v>90</v>
      </c>
      <c r="E19" s="32" t="s">
        <v>91</v>
      </c>
      <c r="F19" s="33">
        <f>'403350'!Q3</f>
        <v>1</v>
      </c>
      <c r="G19" s="131">
        <v>100</v>
      </c>
      <c r="H19" s="153">
        <v>3000</v>
      </c>
      <c r="I19" s="154"/>
      <c r="J19" s="35">
        <f t="shared" ref="J19:J23" si="0">G19*H19</f>
        <v>300000</v>
      </c>
      <c r="L19"/>
    </row>
    <row r="20" spans="1:12" ht="48" customHeight="1" x14ac:dyDescent="0.25">
      <c r="A20" s="30">
        <f t="shared" ref="A20:A23" si="1">A19+1</f>
        <v>3</v>
      </c>
      <c r="B20" s="31">
        <f>'403155'!E3</f>
        <v>44610</v>
      </c>
      <c r="C20" s="84">
        <f>'403155'!A3</f>
        <v>403155</v>
      </c>
      <c r="D20" s="32" t="s">
        <v>90</v>
      </c>
      <c r="E20" s="32" t="s">
        <v>91</v>
      </c>
      <c r="F20" s="33">
        <f>'403155'!Q3</f>
        <v>5</v>
      </c>
      <c r="G20" s="33">
        <v>100</v>
      </c>
      <c r="H20" s="153">
        <v>3000</v>
      </c>
      <c r="I20" s="154"/>
      <c r="J20" s="35">
        <f>G20*H20</f>
        <v>300000</v>
      </c>
      <c r="L20"/>
    </row>
    <row r="21" spans="1:12" ht="48" customHeight="1" x14ac:dyDescent="0.25">
      <c r="A21" s="30">
        <f t="shared" si="1"/>
        <v>4</v>
      </c>
      <c r="B21" s="31">
        <f>'403163'!E3</f>
        <v>44611</v>
      </c>
      <c r="C21" s="84">
        <f>'403163'!A3</f>
        <v>403163</v>
      </c>
      <c r="D21" s="32" t="s">
        <v>90</v>
      </c>
      <c r="E21" s="32" t="s">
        <v>91</v>
      </c>
      <c r="F21" s="33">
        <f>'403163'!Q3</f>
        <v>1</v>
      </c>
      <c r="G21" s="33">
        <v>100</v>
      </c>
      <c r="H21" s="153">
        <v>3000</v>
      </c>
      <c r="I21" s="154"/>
      <c r="J21" s="35">
        <f>G21*H21</f>
        <v>300000</v>
      </c>
      <c r="L21"/>
    </row>
    <row r="22" spans="1:12" ht="48" customHeight="1" x14ac:dyDescent="0.25">
      <c r="A22" s="30">
        <f t="shared" si="1"/>
        <v>5</v>
      </c>
      <c r="B22" s="31">
        <f>'404665'!E3</f>
        <v>44612</v>
      </c>
      <c r="C22" s="84">
        <f>'404665'!A3</f>
        <v>404665</v>
      </c>
      <c r="D22" s="32" t="s">
        <v>90</v>
      </c>
      <c r="E22" s="32" t="s">
        <v>91</v>
      </c>
      <c r="F22" s="33">
        <f>'404665'!Q3</f>
        <v>1</v>
      </c>
      <c r="G22" s="33">
        <v>100</v>
      </c>
      <c r="H22" s="153">
        <v>3000</v>
      </c>
      <c r="I22" s="154"/>
      <c r="J22" s="35">
        <f>G22*H22</f>
        <v>300000</v>
      </c>
      <c r="L22"/>
    </row>
    <row r="23" spans="1:12" ht="48" customHeight="1" x14ac:dyDescent="0.25">
      <c r="A23" s="30">
        <f t="shared" si="1"/>
        <v>6</v>
      </c>
      <c r="B23" s="31">
        <f>'404686'!E3</f>
        <v>44618</v>
      </c>
      <c r="C23" s="84">
        <f>'404686'!A3</f>
        <v>404686</v>
      </c>
      <c r="D23" s="32" t="s">
        <v>90</v>
      </c>
      <c r="E23" s="32" t="s">
        <v>91</v>
      </c>
      <c r="F23" s="33">
        <f>'404686'!Q3</f>
        <v>3</v>
      </c>
      <c r="G23" s="33">
        <v>100</v>
      </c>
      <c r="H23" s="153">
        <v>3000</v>
      </c>
      <c r="I23" s="154"/>
      <c r="J23" s="35">
        <f t="shared" si="0"/>
        <v>300000</v>
      </c>
      <c r="L23"/>
    </row>
    <row r="24" spans="1:12" ht="32.25" customHeight="1" thickBot="1" x14ac:dyDescent="0.3">
      <c r="A24" s="155" t="s">
        <v>30</v>
      </c>
      <c r="B24" s="156"/>
      <c r="C24" s="156"/>
      <c r="D24" s="156"/>
      <c r="E24" s="156"/>
      <c r="F24" s="156"/>
      <c r="G24" s="156"/>
      <c r="H24" s="156"/>
      <c r="I24" s="157"/>
      <c r="J24" s="36">
        <f>SUM(J18:J23)</f>
        <v>1800000</v>
      </c>
      <c r="L24" s="82" t="e">
        <f>'403344'!P18+#REF!+#REF!+#REF!+#REF!+#REF!+#REF!+#REF!+#REF!+#REF!+#REF!+#REF!+#REF!+#REF!+#REF!+#REF!+#REF!+#REF!+#REF!+#REF!+#REF!+#REF!+#REF!+#REF!+#REF!+#REF!+#REF!+#REF!+#REF!+#REF!</f>
        <v>#REF!</v>
      </c>
    </row>
    <row r="25" spans="1:12" x14ac:dyDescent="0.25">
      <c r="A25" s="158"/>
      <c r="B25" s="158"/>
      <c r="C25" s="37"/>
      <c r="D25" s="37"/>
      <c r="E25" s="37"/>
      <c r="F25" s="37"/>
      <c r="G25" s="37"/>
      <c r="H25" s="38"/>
      <c r="I25" s="38"/>
      <c r="J25" s="39"/>
    </row>
    <row r="26" spans="1:12" x14ac:dyDescent="0.25">
      <c r="A26" s="85"/>
      <c r="B26" s="85"/>
      <c r="C26" s="85"/>
      <c r="D26" s="85"/>
      <c r="E26" s="85"/>
      <c r="F26" s="85"/>
      <c r="G26" s="40" t="s">
        <v>51</v>
      </c>
      <c r="H26" s="40"/>
      <c r="I26" s="38"/>
      <c r="J26" s="39">
        <f>J24*10%</f>
        <v>180000</v>
      </c>
      <c r="L26" s="41"/>
    </row>
    <row r="27" spans="1:12" x14ac:dyDescent="0.25">
      <c r="A27" s="85"/>
      <c r="B27" s="85"/>
      <c r="C27" s="85"/>
      <c r="D27" s="85"/>
      <c r="E27" s="85"/>
      <c r="F27" s="85"/>
      <c r="G27" s="92" t="s">
        <v>52</v>
      </c>
      <c r="H27" s="92"/>
      <c r="I27" s="93"/>
      <c r="J27" s="95">
        <f>J24-J26</f>
        <v>1620000</v>
      </c>
      <c r="L27" s="41"/>
    </row>
    <row r="28" spans="1:12" x14ac:dyDescent="0.25">
      <c r="A28" s="85"/>
      <c r="B28" s="85"/>
      <c r="C28" s="85"/>
      <c r="D28" s="85"/>
      <c r="E28" s="85"/>
      <c r="F28" s="85"/>
      <c r="G28" s="40" t="s">
        <v>31</v>
      </c>
      <c r="H28" s="40"/>
      <c r="I28" s="41" t="e">
        <f>#REF!*1%</f>
        <v>#REF!</v>
      </c>
      <c r="J28" s="39">
        <f>J27*1%</f>
        <v>16200</v>
      </c>
    </row>
    <row r="29" spans="1:12" ht="16.5" thickBot="1" x14ac:dyDescent="0.3">
      <c r="A29" s="85"/>
      <c r="B29" s="85"/>
      <c r="C29" s="85"/>
      <c r="D29" s="85"/>
      <c r="E29" s="85"/>
      <c r="F29" s="85"/>
      <c r="G29" s="94" t="s">
        <v>54</v>
      </c>
      <c r="H29" s="94"/>
      <c r="I29" s="42">
        <f>I25*10%</f>
        <v>0</v>
      </c>
      <c r="J29" s="42">
        <f>J27*2%</f>
        <v>32400</v>
      </c>
    </row>
    <row r="30" spans="1:12" x14ac:dyDescent="0.25">
      <c r="E30" s="17"/>
      <c r="F30" s="17"/>
      <c r="G30" s="43" t="s">
        <v>55</v>
      </c>
      <c r="H30" s="43"/>
      <c r="I30" s="44" t="e">
        <f>I24+I28</f>
        <v>#REF!</v>
      </c>
      <c r="J30" s="44">
        <f>J27+J28-J29</f>
        <v>1603800</v>
      </c>
    </row>
    <row r="31" spans="1:12" x14ac:dyDescent="0.25">
      <c r="E31" s="17"/>
      <c r="F31" s="17"/>
      <c r="G31" s="43"/>
      <c r="H31" s="43"/>
      <c r="I31" s="44"/>
      <c r="J31" s="44"/>
    </row>
    <row r="32" spans="1:12" x14ac:dyDescent="0.25">
      <c r="A32" s="17" t="s">
        <v>92</v>
      </c>
      <c r="D32" s="17"/>
      <c r="E32" s="17"/>
      <c r="F32" s="17"/>
      <c r="G32" s="17"/>
      <c r="H32" s="43"/>
      <c r="I32" s="43"/>
      <c r="J32" s="44"/>
    </row>
    <row r="33" spans="1:10" x14ac:dyDescent="0.25">
      <c r="A33" s="45"/>
      <c r="D33" s="17"/>
      <c r="E33" s="17"/>
      <c r="F33" s="17"/>
      <c r="G33" s="17"/>
      <c r="H33" s="43"/>
      <c r="I33" s="43"/>
      <c r="J33" s="44"/>
    </row>
    <row r="34" spans="1:10" x14ac:dyDescent="0.25">
      <c r="D34" s="17"/>
      <c r="E34" s="17"/>
      <c r="F34" s="17"/>
      <c r="G34" s="17"/>
      <c r="H34" s="43"/>
      <c r="I34" s="43"/>
      <c r="J34" s="44"/>
    </row>
    <row r="35" spans="1:10" x14ac:dyDescent="0.25">
      <c r="A35" s="46" t="s">
        <v>33</v>
      </c>
    </row>
    <row r="36" spans="1:10" x14ac:dyDescent="0.25">
      <c r="A36" s="47" t="s">
        <v>34</v>
      </c>
      <c r="B36" s="48"/>
      <c r="C36" s="48"/>
      <c r="D36" s="49"/>
      <c r="E36" s="49"/>
      <c r="F36" s="49"/>
      <c r="G36" s="49"/>
    </row>
    <row r="37" spans="1:10" x14ac:dyDescent="0.25">
      <c r="A37" s="47" t="s">
        <v>35</v>
      </c>
      <c r="B37" s="48"/>
      <c r="C37" s="48"/>
      <c r="D37" s="49"/>
      <c r="E37" s="49"/>
      <c r="F37" s="49"/>
      <c r="G37" s="49"/>
    </row>
    <row r="38" spans="1:10" x14ac:dyDescent="0.25">
      <c r="A38" s="50" t="s">
        <v>36</v>
      </c>
      <c r="B38" s="51"/>
      <c r="C38" s="51"/>
      <c r="D38" s="49"/>
      <c r="E38" s="49"/>
      <c r="F38" s="49"/>
      <c r="G38" s="49"/>
    </row>
    <row r="39" spans="1:10" x14ac:dyDescent="0.25">
      <c r="A39" s="52" t="s">
        <v>8</v>
      </c>
      <c r="B39" s="53"/>
      <c r="C39" s="53"/>
      <c r="D39" s="49"/>
      <c r="E39" s="49"/>
      <c r="F39" s="49"/>
      <c r="G39" s="49"/>
    </row>
    <row r="40" spans="1:10" x14ac:dyDescent="0.25">
      <c r="A40" s="54"/>
      <c r="B40" s="54"/>
      <c r="C40" s="54"/>
    </row>
    <row r="41" spans="1:10" x14ac:dyDescent="0.25">
      <c r="H41" s="55" t="s">
        <v>37</v>
      </c>
      <c r="I41" s="161" t="str">
        <f>+J13</f>
        <v xml:space="preserve"> 17 Maret 2022</v>
      </c>
      <c r="J41" s="162"/>
    </row>
    <row r="45" spans="1:10" ht="18" customHeight="1" x14ac:dyDescent="0.25"/>
    <row r="46" spans="1:10" ht="17.25" customHeight="1" x14ac:dyDescent="0.25"/>
    <row r="48" spans="1:10" x14ac:dyDescent="0.25">
      <c r="H48" s="159" t="s">
        <v>38</v>
      </c>
      <c r="I48" s="159"/>
      <c r="J48" s="159"/>
    </row>
  </sheetData>
  <mergeCells count="15">
    <mergeCell ref="H48:J48"/>
    <mergeCell ref="G14:H14"/>
    <mergeCell ref="G13:H13"/>
    <mergeCell ref="G12:H12"/>
    <mergeCell ref="I41:J41"/>
    <mergeCell ref="A10:J10"/>
    <mergeCell ref="H17:I17"/>
    <mergeCell ref="H18:I18"/>
    <mergeCell ref="A24:I24"/>
    <mergeCell ref="A25:B25"/>
    <mergeCell ref="H19:I19"/>
    <mergeCell ref="H23:I23"/>
    <mergeCell ref="H21:I21"/>
    <mergeCell ref="H20:I20"/>
    <mergeCell ref="H22:I2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4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H21" sqref="H21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5.85546875" style="6" customWidth="1"/>
    <col min="9" max="11" width="3.85546875" style="3" customWidth="1"/>
    <col min="12" max="12" width="5" style="3" customWidth="1"/>
    <col min="13" max="13" width="8.5703125" style="3" customWidth="1"/>
    <col min="14" max="14" width="12.140625" style="15" customWidth="1"/>
    <col min="15" max="15" width="8.140625" style="15" customWidth="1"/>
    <col min="16" max="16" width="12.28515625" style="15" customWidth="1"/>
    <col min="17" max="17" width="6.42578125" style="4" customWidth="1"/>
    <col min="18" max="16384" width="9.140625" style="4"/>
  </cols>
  <sheetData>
    <row r="1" spans="1:17" ht="15.75" thickBot="1" x14ac:dyDescent="0.25">
      <c r="H1" s="5"/>
    </row>
    <row r="2" spans="1:17" ht="25.5" x14ac:dyDescent="0.2">
      <c r="A2" s="122" t="s">
        <v>44</v>
      </c>
      <c r="B2" s="123" t="s">
        <v>7</v>
      </c>
      <c r="C2" s="123" t="s">
        <v>0</v>
      </c>
      <c r="D2" s="123" t="s">
        <v>1</v>
      </c>
      <c r="E2" s="124" t="s">
        <v>4</v>
      </c>
      <c r="F2" s="123" t="s">
        <v>3</v>
      </c>
      <c r="G2" s="123" t="s">
        <v>5</v>
      </c>
      <c r="H2" s="124" t="s">
        <v>2</v>
      </c>
      <c r="I2" s="123" t="s">
        <v>39</v>
      </c>
      <c r="J2" s="123" t="s">
        <v>40</v>
      </c>
      <c r="K2" s="123" t="s">
        <v>41</v>
      </c>
      <c r="L2" s="125" t="s">
        <v>45</v>
      </c>
      <c r="M2" s="125" t="s">
        <v>46</v>
      </c>
      <c r="N2" s="125" t="s">
        <v>6</v>
      </c>
      <c r="O2" s="125" t="s">
        <v>47</v>
      </c>
      <c r="P2" s="125" t="s">
        <v>48</v>
      </c>
      <c r="Q2" s="126" t="s">
        <v>26</v>
      </c>
    </row>
    <row r="3" spans="1:17" ht="26.25" customHeight="1" x14ac:dyDescent="0.2">
      <c r="A3" s="127">
        <v>403344</v>
      </c>
      <c r="B3" s="75" t="s">
        <v>59</v>
      </c>
      <c r="C3" s="9" t="s">
        <v>60</v>
      </c>
      <c r="D3" s="77" t="s">
        <v>72</v>
      </c>
      <c r="E3" s="13">
        <v>44608</v>
      </c>
      <c r="F3" s="77" t="s">
        <v>70</v>
      </c>
      <c r="G3" s="13">
        <v>44619</v>
      </c>
      <c r="H3" s="10" t="s">
        <v>71</v>
      </c>
      <c r="I3" s="1">
        <v>18</v>
      </c>
      <c r="J3" s="1">
        <v>15</v>
      </c>
      <c r="K3" s="1">
        <v>4</v>
      </c>
      <c r="L3" s="1">
        <v>4</v>
      </c>
      <c r="M3" s="80">
        <v>0.27</v>
      </c>
      <c r="N3" s="8">
        <v>4</v>
      </c>
      <c r="O3" s="65">
        <v>3000</v>
      </c>
      <c r="P3" s="66">
        <f t="shared" ref="P3:P22" si="0">N3*O3</f>
        <v>12000</v>
      </c>
      <c r="Q3" s="163">
        <v>10</v>
      </c>
    </row>
    <row r="4" spans="1:17" ht="26.25" customHeight="1" x14ac:dyDescent="0.2">
      <c r="A4" s="130"/>
      <c r="B4" s="76"/>
      <c r="C4" s="74" t="s">
        <v>61</v>
      </c>
      <c r="D4" s="77" t="s">
        <v>72</v>
      </c>
      <c r="E4" s="13">
        <v>44608</v>
      </c>
      <c r="F4" s="77" t="s">
        <v>70</v>
      </c>
      <c r="G4" s="13">
        <v>44619</v>
      </c>
      <c r="H4" s="78" t="s">
        <v>71</v>
      </c>
      <c r="I4" s="16">
        <v>17</v>
      </c>
      <c r="J4" s="16">
        <v>10</v>
      </c>
      <c r="K4" s="16">
        <v>5</v>
      </c>
      <c r="L4" s="16">
        <v>5</v>
      </c>
      <c r="M4" s="81">
        <v>0.21249999999999999</v>
      </c>
      <c r="N4" s="73">
        <v>5</v>
      </c>
      <c r="O4" s="65">
        <v>3000</v>
      </c>
      <c r="P4" s="66">
        <f t="shared" si="0"/>
        <v>15000</v>
      </c>
      <c r="Q4" s="164"/>
    </row>
    <row r="5" spans="1:17" ht="26.25" customHeight="1" x14ac:dyDescent="0.2">
      <c r="A5" s="130"/>
      <c r="B5" s="76"/>
      <c r="C5" s="74" t="s">
        <v>62</v>
      </c>
      <c r="D5" s="77" t="s">
        <v>72</v>
      </c>
      <c r="E5" s="13">
        <v>44608</v>
      </c>
      <c r="F5" s="77" t="s">
        <v>70</v>
      </c>
      <c r="G5" s="13">
        <v>44619</v>
      </c>
      <c r="H5" s="78" t="s">
        <v>71</v>
      </c>
      <c r="I5" s="16">
        <v>17</v>
      </c>
      <c r="J5" s="16">
        <v>10</v>
      </c>
      <c r="K5" s="16">
        <v>5</v>
      </c>
      <c r="L5" s="16">
        <v>4</v>
      </c>
      <c r="M5" s="81">
        <v>0.21249999999999999</v>
      </c>
      <c r="N5" s="73">
        <v>4</v>
      </c>
      <c r="O5" s="65">
        <v>3000</v>
      </c>
      <c r="P5" s="66">
        <f t="shared" si="0"/>
        <v>12000</v>
      </c>
      <c r="Q5" s="164"/>
    </row>
    <row r="6" spans="1:17" ht="26.25" customHeight="1" x14ac:dyDescent="0.2">
      <c r="A6" s="130"/>
      <c r="B6" s="76"/>
      <c r="C6" s="74" t="s">
        <v>63</v>
      </c>
      <c r="D6" s="77" t="s">
        <v>72</v>
      </c>
      <c r="E6" s="13">
        <v>44608</v>
      </c>
      <c r="F6" s="77" t="s">
        <v>70</v>
      </c>
      <c r="G6" s="13">
        <v>44619</v>
      </c>
      <c r="H6" s="78" t="s">
        <v>71</v>
      </c>
      <c r="I6" s="16">
        <v>17</v>
      </c>
      <c r="J6" s="16">
        <v>10</v>
      </c>
      <c r="K6" s="16">
        <v>5</v>
      </c>
      <c r="L6" s="16">
        <v>3</v>
      </c>
      <c r="M6" s="81">
        <v>0.21249999999999999</v>
      </c>
      <c r="N6" s="73">
        <v>3</v>
      </c>
      <c r="O6" s="65">
        <v>3000</v>
      </c>
      <c r="P6" s="66">
        <f t="shared" si="0"/>
        <v>9000</v>
      </c>
      <c r="Q6" s="164"/>
    </row>
    <row r="7" spans="1:17" ht="26.25" customHeight="1" x14ac:dyDescent="0.2">
      <c r="A7" s="130"/>
      <c r="B7" s="76"/>
      <c r="C7" s="74" t="s">
        <v>64</v>
      </c>
      <c r="D7" s="77" t="s">
        <v>72</v>
      </c>
      <c r="E7" s="13">
        <v>44608</v>
      </c>
      <c r="F7" s="77" t="s">
        <v>70</v>
      </c>
      <c r="G7" s="13">
        <v>44619</v>
      </c>
      <c r="H7" s="78" t="s">
        <v>71</v>
      </c>
      <c r="I7" s="16">
        <v>17</v>
      </c>
      <c r="J7" s="16">
        <v>10</v>
      </c>
      <c r="K7" s="16">
        <v>5</v>
      </c>
      <c r="L7" s="16">
        <v>4</v>
      </c>
      <c r="M7" s="81">
        <v>0.21249999999999999</v>
      </c>
      <c r="N7" s="73">
        <v>4</v>
      </c>
      <c r="O7" s="65">
        <v>3000</v>
      </c>
      <c r="P7" s="66">
        <f t="shared" si="0"/>
        <v>12000</v>
      </c>
      <c r="Q7" s="164"/>
    </row>
    <row r="8" spans="1:17" ht="26.25" customHeight="1" x14ac:dyDescent="0.2">
      <c r="A8" s="130"/>
      <c r="B8" s="76"/>
      <c r="C8" s="74" t="s">
        <v>65</v>
      </c>
      <c r="D8" s="77" t="s">
        <v>72</v>
      </c>
      <c r="E8" s="13">
        <v>44608</v>
      </c>
      <c r="F8" s="77" t="s">
        <v>70</v>
      </c>
      <c r="G8" s="13">
        <v>44619</v>
      </c>
      <c r="H8" s="78" t="s">
        <v>71</v>
      </c>
      <c r="I8" s="16">
        <v>17</v>
      </c>
      <c r="J8" s="16">
        <v>10</v>
      </c>
      <c r="K8" s="16">
        <v>5</v>
      </c>
      <c r="L8" s="16">
        <v>3</v>
      </c>
      <c r="M8" s="81">
        <v>0.21249999999999999</v>
      </c>
      <c r="N8" s="73">
        <v>3</v>
      </c>
      <c r="O8" s="65">
        <v>3000</v>
      </c>
      <c r="P8" s="66">
        <f t="shared" si="0"/>
        <v>9000</v>
      </c>
      <c r="Q8" s="164"/>
    </row>
    <row r="9" spans="1:17" ht="26.25" customHeight="1" x14ac:dyDescent="0.2">
      <c r="A9" s="130"/>
      <c r="B9" s="76"/>
      <c r="C9" s="74" t="s">
        <v>66</v>
      </c>
      <c r="D9" s="77" t="s">
        <v>72</v>
      </c>
      <c r="E9" s="13">
        <v>44608</v>
      </c>
      <c r="F9" s="77" t="s">
        <v>70</v>
      </c>
      <c r="G9" s="13">
        <v>44619</v>
      </c>
      <c r="H9" s="78" t="s">
        <v>71</v>
      </c>
      <c r="I9" s="16">
        <v>17</v>
      </c>
      <c r="J9" s="16">
        <v>10</v>
      </c>
      <c r="K9" s="16">
        <v>5</v>
      </c>
      <c r="L9" s="16">
        <v>3</v>
      </c>
      <c r="M9" s="81">
        <v>0.21249999999999999</v>
      </c>
      <c r="N9" s="73">
        <v>3</v>
      </c>
      <c r="O9" s="65">
        <v>3000</v>
      </c>
      <c r="P9" s="66">
        <f t="shared" si="0"/>
        <v>9000</v>
      </c>
      <c r="Q9" s="164"/>
    </row>
    <row r="10" spans="1:17" ht="26.25" customHeight="1" x14ac:dyDescent="0.2">
      <c r="A10" s="130"/>
      <c r="B10" s="76"/>
      <c r="C10" s="74" t="s">
        <v>67</v>
      </c>
      <c r="D10" s="77" t="s">
        <v>72</v>
      </c>
      <c r="E10" s="13">
        <v>44608</v>
      </c>
      <c r="F10" s="77" t="s">
        <v>70</v>
      </c>
      <c r="G10" s="13">
        <v>44619</v>
      </c>
      <c r="H10" s="78" t="s">
        <v>71</v>
      </c>
      <c r="I10" s="16">
        <v>17</v>
      </c>
      <c r="J10" s="16">
        <v>10</v>
      </c>
      <c r="K10" s="16">
        <v>5</v>
      </c>
      <c r="L10" s="16">
        <v>4</v>
      </c>
      <c r="M10" s="81">
        <v>0.21249999999999999</v>
      </c>
      <c r="N10" s="73">
        <v>4</v>
      </c>
      <c r="O10" s="65">
        <v>3000</v>
      </c>
      <c r="P10" s="66">
        <f t="shared" si="0"/>
        <v>12000</v>
      </c>
      <c r="Q10" s="164"/>
    </row>
    <row r="11" spans="1:17" ht="26.25" customHeight="1" x14ac:dyDescent="0.2">
      <c r="A11" s="130"/>
      <c r="B11" s="76"/>
      <c r="C11" s="74" t="s">
        <v>68</v>
      </c>
      <c r="D11" s="77" t="s">
        <v>72</v>
      </c>
      <c r="E11" s="13">
        <v>44608</v>
      </c>
      <c r="F11" s="77" t="s">
        <v>70</v>
      </c>
      <c r="G11" s="13">
        <v>44619</v>
      </c>
      <c r="H11" s="78" t="s">
        <v>71</v>
      </c>
      <c r="I11" s="16">
        <v>18</v>
      </c>
      <c r="J11" s="16">
        <v>15</v>
      </c>
      <c r="K11" s="16">
        <v>4</v>
      </c>
      <c r="L11" s="16">
        <v>4</v>
      </c>
      <c r="M11" s="81">
        <v>0.27</v>
      </c>
      <c r="N11" s="73">
        <v>4</v>
      </c>
      <c r="O11" s="65">
        <v>3000</v>
      </c>
      <c r="P11" s="66">
        <f t="shared" si="0"/>
        <v>12000</v>
      </c>
      <c r="Q11" s="164"/>
    </row>
    <row r="12" spans="1:17" ht="26.25" customHeight="1" thickBot="1" x14ac:dyDescent="0.25">
      <c r="A12" s="128"/>
      <c r="B12" s="108"/>
      <c r="C12" s="117" t="s">
        <v>69</v>
      </c>
      <c r="D12" s="110" t="s">
        <v>72</v>
      </c>
      <c r="E12" s="111">
        <v>44608</v>
      </c>
      <c r="F12" s="110" t="s">
        <v>70</v>
      </c>
      <c r="G12" s="111">
        <v>44619</v>
      </c>
      <c r="H12" s="118" t="s">
        <v>71</v>
      </c>
      <c r="I12" s="119">
        <v>17</v>
      </c>
      <c r="J12" s="119">
        <v>10</v>
      </c>
      <c r="K12" s="119">
        <v>5</v>
      </c>
      <c r="L12" s="119">
        <v>5</v>
      </c>
      <c r="M12" s="120">
        <v>0.21249999999999999</v>
      </c>
      <c r="N12" s="121">
        <v>5</v>
      </c>
      <c r="O12" s="115">
        <v>3000</v>
      </c>
      <c r="P12" s="116">
        <f t="shared" si="0"/>
        <v>15000</v>
      </c>
      <c r="Q12" s="165"/>
    </row>
    <row r="13" spans="1:17" ht="26.25" customHeight="1" thickBot="1" x14ac:dyDescent="0.25">
      <c r="A13" s="143">
        <v>403350</v>
      </c>
      <c r="B13" s="108" t="s">
        <v>73</v>
      </c>
      <c r="C13" s="134" t="s">
        <v>74</v>
      </c>
      <c r="D13" s="135" t="s">
        <v>72</v>
      </c>
      <c r="E13" s="136">
        <v>44609</v>
      </c>
      <c r="F13" s="135" t="s">
        <v>70</v>
      </c>
      <c r="G13" s="136">
        <v>44619</v>
      </c>
      <c r="H13" s="137" t="s">
        <v>71</v>
      </c>
      <c r="I13" s="138">
        <v>70</v>
      </c>
      <c r="J13" s="138">
        <v>62</v>
      </c>
      <c r="K13" s="138">
        <v>31</v>
      </c>
      <c r="L13" s="138">
        <v>8</v>
      </c>
      <c r="M13" s="139">
        <v>33.634999999999998</v>
      </c>
      <c r="N13" s="140">
        <v>34</v>
      </c>
      <c r="O13" s="141">
        <v>3000</v>
      </c>
      <c r="P13" s="142">
        <f t="shared" si="0"/>
        <v>102000</v>
      </c>
      <c r="Q13" s="129">
        <v>1</v>
      </c>
    </row>
    <row r="14" spans="1:17" ht="26.25" customHeight="1" x14ac:dyDescent="0.2">
      <c r="A14" s="130">
        <v>403155</v>
      </c>
      <c r="B14" s="76" t="s">
        <v>75</v>
      </c>
      <c r="C14" s="98" t="s">
        <v>76</v>
      </c>
      <c r="D14" s="99" t="s">
        <v>72</v>
      </c>
      <c r="E14" s="100">
        <v>44610</v>
      </c>
      <c r="F14" s="99" t="s">
        <v>70</v>
      </c>
      <c r="G14" s="100">
        <v>44619</v>
      </c>
      <c r="H14" s="101" t="s">
        <v>71</v>
      </c>
      <c r="I14" s="102">
        <v>23</v>
      </c>
      <c r="J14" s="102">
        <v>15</v>
      </c>
      <c r="K14" s="102">
        <v>15</v>
      </c>
      <c r="L14" s="102">
        <v>5</v>
      </c>
      <c r="M14" s="103">
        <v>1.29375</v>
      </c>
      <c r="N14" s="104">
        <v>5</v>
      </c>
      <c r="O14" s="105">
        <v>3000</v>
      </c>
      <c r="P14" s="106">
        <f t="shared" si="0"/>
        <v>15000</v>
      </c>
      <c r="Q14" s="164">
        <v>5</v>
      </c>
    </row>
    <row r="15" spans="1:17" ht="26.25" customHeight="1" x14ac:dyDescent="0.2">
      <c r="A15" s="130"/>
      <c r="B15" s="76"/>
      <c r="C15" s="9" t="s">
        <v>77</v>
      </c>
      <c r="D15" s="77" t="s">
        <v>72</v>
      </c>
      <c r="E15" s="13">
        <v>44610</v>
      </c>
      <c r="F15" s="77" t="s">
        <v>70</v>
      </c>
      <c r="G15" s="13">
        <v>44619</v>
      </c>
      <c r="H15" s="10" t="s">
        <v>71</v>
      </c>
      <c r="I15" s="1">
        <v>23</v>
      </c>
      <c r="J15" s="1">
        <v>15</v>
      </c>
      <c r="K15" s="1">
        <v>15</v>
      </c>
      <c r="L15" s="1">
        <v>5</v>
      </c>
      <c r="M15" s="80">
        <v>1.29375</v>
      </c>
      <c r="N15" s="8">
        <v>5</v>
      </c>
      <c r="O15" s="65">
        <v>3000</v>
      </c>
      <c r="P15" s="66">
        <f t="shared" si="0"/>
        <v>15000</v>
      </c>
      <c r="Q15" s="164"/>
    </row>
    <row r="16" spans="1:17" ht="26.25" customHeight="1" x14ac:dyDescent="0.2">
      <c r="A16" s="130"/>
      <c r="B16" s="14"/>
      <c r="C16" s="9" t="s">
        <v>78</v>
      </c>
      <c r="D16" s="77" t="s">
        <v>72</v>
      </c>
      <c r="E16" s="13">
        <v>44610</v>
      </c>
      <c r="F16" s="77" t="s">
        <v>70</v>
      </c>
      <c r="G16" s="13">
        <v>44619</v>
      </c>
      <c r="H16" s="10" t="s">
        <v>71</v>
      </c>
      <c r="I16" s="1">
        <v>23</v>
      </c>
      <c r="J16" s="1">
        <v>15</v>
      </c>
      <c r="K16" s="1">
        <v>15</v>
      </c>
      <c r="L16" s="1">
        <v>5</v>
      </c>
      <c r="M16" s="80">
        <v>1.29375</v>
      </c>
      <c r="N16" s="8">
        <v>5</v>
      </c>
      <c r="O16" s="65">
        <v>3000</v>
      </c>
      <c r="P16" s="66">
        <f t="shared" si="0"/>
        <v>15000</v>
      </c>
      <c r="Q16" s="164"/>
    </row>
    <row r="17" spans="1:17" ht="26.25" customHeight="1" x14ac:dyDescent="0.2">
      <c r="A17" s="130"/>
      <c r="B17" s="14"/>
      <c r="C17" s="74" t="s">
        <v>79</v>
      </c>
      <c r="D17" s="77" t="s">
        <v>72</v>
      </c>
      <c r="E17" s="13">
        <v>44610</v>
      </c>
      <c r="F17" s="77" t="s">
        <v>70</v>
      </c>
      <c r="G17" s="13">
        <v>44619</v>
      </c>
      <c r="H17" s="78" t="s">
        <v>71</v>
      </c>
      <c r="I17" s="16">
        <v>18</v>
      </c>
      <c r="J17" s="16">
        <v>10</v>
      </c>
      <c r="K17" s="16">
        <v>4</v>
      </c>
      <c r="L17" s="16">
        <v>5</v>
      </c>
      <c r="M17" s="81">
        <v>0.18</v>
      </c>
      <c r="N17" s="73">
        <v>5</v>
      </c>
      <c r="O17" s="65">
        <v>3000</v>
      </c>
      <c r="P17" s="66">
        <f t="shared" si="0"/>
        <v>15000</v>
      </c>
      <c r="Q17" s="164"/>
    </row>
    <row r="18" spans="1:17" ht="26.25" customHeight="1" thickBot="1" x14ac:dyDescent="0.25">
      <c r="A18" s="128"/>
      <c r="B18" s="107"/>
      <c r="C18" s="117" t="s">
        <v>80</v>
      </c>
      <c r="D18" s="110" t="s">
        <v>72</v>
      </c>
      <c r="E18" s="111">
        <v>44610</v>
      </c>
      <c r="F18" s="110" t="s">
        <v>70</v>
      </c>
      <c r="G18" s="111">
        <v>44619</v>
      </c>
      <c r="H18" s="118" t="s">
        <v>71</v>
      </c>
      <c r="I18" s="119">
        <v>16</v>
      </c>
      <c r="J18" s="119">
        <v>14</v>
      </c>
      <c r="K18" s="119">
        <v>8</v>
      </c>
      <c r="L18" s="119">
        <v>5</v>
      </c>
      <c r="M18" s="120">
        <v>0.44800000000000001</v>
      </c>
      <c r="N18" s="121">
        <v>5</v>
      </c>
      <c r="O18" s="115">
        <v>3000</v>
      </c>
      <c r="P18" s="116">
        <f t="shared" si="0"/>
        <v>15000</v>
      </c>
      <c r="Q18" s="165"/>
    </row>
    <row r="19" spans="1:17" ht="26.25" customHeight="1" thickBot="1" x14ac:dyDescent="0.25">
      <c r="A19" s="128">
        <v>403163</v>
      </c>
      <c r="B19" s="108" t="s">
        <v>81</v>
      </c>
      <c r="C19" s="134" t="s">
        <v>82</v>
      </c>
      <c r="D19" s="135" t="s">
        <v>72</v>
      </c>
      <c r="E19" s="136">
        <v>44611</v>
      </c>
      <c r="F19" s="135" t="s">
        <v>70</v>
      </c>
      <c r="G19" s="136">
        <v>44619</v>
      </c>
      <c r="H19" s="137" t="s">
        <v>71</v>
      </c>
      <c r="I19" s="138">
        <v>74</v>
      </c>
      <c r="J19" s="138">
        <v>38</v>
      </c>
      <c r="K19" s="138">
        <v>12</v>
      </c>
      <c r="L19" s="138">
        <v>7</v>
      </c>
      <c r="M19" s="139">
        <v>8.4359999999999999</v>
      </c>
      <c r="N19" s="140">
        <v>9</v>
      </c>
      <c r="O19" s="141">
        <v>3000</v>
      </c>
      <c r="P19" s="142">
        <f t="shared" si="0"/>
        <v>27000</v>
      </c>
      <c r="Q19" s="129">
        <v>1</v>
      </c>
    </row>
    <row r="20" spans="1:17" ht="26.25" customHeight="1" thickBot="1" x14ac:dyDescent="0.25">
      <c r="A20" s="128">
        <v>404665</v>
      </c>
      <c r="B20" s="108" t="s">
        <v>83</v>
      </c>
      <c r="C20" s="134" t="s">
        <v>84</v>
      </c>
      <c r="D20" s="135" t="s">
        <v>72</v>
      </c>
      <c r="E20" s="136">
        <v>44612</v>
      </c>
      <c r="F20" s="135" t="s">
        <v>70</v>
      </c>
      <c r="G20" s="136">
        <v>44619</v>
      </c>
      <c r="H20" s="137" t="s">
        <v>71</v>
      </c>
      <c r="I20" s="138">
        <v>25</v>
      </c>
      <c r="J20" s="138">
        <v>11</v>
      </c>
      <c r="K20" s="138">
        <v>8</v>
      </c>
      <c r="L20" s="138">
        <v>5</v>
      </c>
      <c r="M20" s="139">
        <v>0.55000000000000004</v>
      </c>
      <c r="N20" s="140">
        <v>5</v>
      </c>
      <c r="O20" s="141">
        <v>3000</v>
      </c>
      <c r="P20" s="142">
        <f t="shared" si="0"/>
        <v>15000</v>
      </c>
      <c r="Q20" s="129">
        <v>1</v>
      </c>
    </row>
    <row r="21" spans="1:17" ht="26.25" customHeight="1" x14ac:dyDescent="0.2">
      <c r="A21" s="130">
        <v>404686</v>
      </c>
      <c r="B21" s="76" t="s">
        <v>85</v>
      </c>
      <c r="C21" s="98" t="s">
        <v>86</v>
      </c>
      <c r="D21" s="99" t="s">
        <v>72</v>
      </c>
      <c r="E21" s="100">
        <v>44618</v>
      </c>
      <c r="F21" s="99" t="s">
        <v>70</v>
      </c>
      <c r="G21" s="100">
        <v>44637</v>
      </c>
      <c r="H21" s="101" t="s">
        <v>89</v>
      </c>
      <c r="I21" s="102">
        <v>43</v>
      </c>
      <c r="J21" s="102">
        <v>36</v>
      </c>
      <c r="K21" s="102">
        <v>38</v>
      </c>
      <c r="L21" s="102">
        <v>6</v>
      </c>
      <c r="M21" s="103">
        <v>14.706</v>
      </c>
      <c r="N21" s="104">
        <v>15</v>
      </c>
      <c r="O21" s="105">
        <v>3000</v>
      </c>
      <c r="P21" s="106">
        <f t="shared" si="0"/>
        <v>45000</v>
      </c>
      <c r="Q21" s="164">
        <v>3</v>
      </c>
    </row>
    <row r="22" spans="1:17" ht="26.25" customHeight="1" x14ac:dyDescent="0.2">
      <c r="A22" s="130"/>
      <c r="B22" s="76"/>
      <c r="C22" s="9" t="s">
        <v>87</v>
      </c>
      <c r="D22" s="77" t="s">
        <v>72</v>
      </c>
      <c r="E22" s="13">
        <v>44618</v>
      </c>
      <c r="F22" s="77" t="s">
        <v>70</v>
      </c>
      <c r="G22" s="13">
        <v>44637</v>
      </c>
      <c r="H22" s="10" t="s">
        <v>89</v>
      </c>
      <c r="I22" s="1">
        <v>70</v>
      </c>
      <c r="J22" s="1">
        <v>52</v>
      </c>
      <c r="K22" s="1">
        <v>56</v>
      </c>
      <c r="L22" s="1">
        <v>10</v>
      </c>
      <c r="M22" s="80">
        <v>50.96</v>
      </c>
      <c r="N22" s="8">
        <v>51</v>
      </c>
      <c r="O22" s="65">
        <v>3000</v>
      </c>
      <c r="P22" s="66">
        <f t="shared" si="0"/>
        <v>153000</v>
      </c>
      <c r="Q22" s="164"/>
    </row>
    <row r="23" spans="1:17" ht="26.25" customHeight="1" thickBot="1" x14ac:dyDescent="0.25">
      <c r="A23" s="128"/>
      <c r="B23" s="107"/>
      <c r="C23" s="109" t="s">
        <v>88</v>
      </c>
      <c r="D23" s="110" t="s">
        <v>72</v>
      </c>
      <c r="E23" s="111">
        <v>44618</v>
      </c>
      <c r="F23" s="110" t="s">
        <v>70</v>
      </c>
      <c r="G23" s="111">
        <v>44637</v>
      </c>
      <c r="H23" s="112" t="s">
        <v>89</v>
      </c>
      <c r="I23" s="113">
        <v>40</v>
      </c>
      <c r="J23" s="113">
        <v>32</v>
      </c>
      <c r="K23" s="113">
        <v>36</v>
      </c>
      <c r="L23" s="113">
        <v>6</v>
      </c>
      <c r="M23" s="133">
        <v>11.52</v>
      </c>
      <c r="N23" s="114">
        <v>12</v>
      </c>
      <c r="O23" s="115">
        <v>3000</v>
      </c>
      <c r="P23" s="116">
        <f>N23*O23</f>
        <v>36000</v>
      </c>
      <c r="Q23" s="165"/>
    </row>
    <row r="24" spans="1:17" ht="22.5" customHeight="1" thickBot="1" x14ac:dyDescent="0.25">
      <c r="A24" s="166" t="s">
        <v>30</v>
      </c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8"/>
      <c r="M24" s="144">
        <f>SUM(M3:M23)</f>
        <v>126.55624999999999</v>
      </c>
      <c r="N24" s="145">
        <f>SUM(N3:N23)</f>
        <v>190</v>
      </c>
      <c r="O24" s="169">
        <f>SUM(P3:P23)</f>
        <v>570000</v>
      </c>
      <c r="P24" s="170"/>
      <c r="Q24" s="146">
        <f>SUM(Q3:Q23)</f>
        <v>21</v>
      </c>
    </row>
    <row r="25" spans="1:17" ht="18" customHeight="1" x14ac:dyDescent="0.2">
      <c r="A25" s="86"/>
      <c r="B25" s="57" t="s">
        <v>42</v>
      </c>
      <c r="C25" s="56"/>
      <c r="D25" s="58" t="s">
        <v>43</v>
      </c>
      <c r="E25" s="86"/>
      <c r="F25" s="86"/>
      <c r="G25" s="86"/>
      <c r="H25" s="86"/>
      <c r="I25" s="86"/>
      <c r="J25" s="86"/>
      <c r="K25" s="86"/>
      <c r="L25" s="86"/>
      <c r="M25" s="87"/>
      <c r="N25" s="88" t="s">
        <v>51</v>
      </c>
      <c r="O25" s="89"/>
      <c r="P25" s="89">
        <f>O24*10%</f>
        <v>57000</v>
      </c>
    </row>
    <row r="26" spans="1:17" ht="18" customHeight="1" thickBot="1" x14ac:dyDescent="0.25">
      <c r="A26" s="86"/>
      <c r="B26" s="57"/>
      <c r="C26" s="56"/>
      <c r="D26" s="58"/>
      <c r="E26" s="86"/>
      <c r="F26" s="86"/>
      <c r="G26" s="86"/>
      <c r="H26" s="86"/>
      <c r="I26" s="86"/>
      <c r="J26" s="86"/>
      <c r="K26" s="86"/>
      <c r="L26" s="86"/>
      <c r="M26" s="87"/>
      <c r="N26" s="90" t="s">
        <v>52</v>
      </c>
      <c r="O26" s="91"/>
      <c r="P26" s="91">
        <f>O24-P25</f>
        <v>513000</v>
      </c>
    </row>
    <row r="27" spans="1:17" ht="18" customHeight="1" x14ac:dyDescent="0.2">
      <c r="A27" s="11"/>
      <c r="H27" s="64"/>
      <c r="N27" s="63" t="s">
        <v>31</v>
      </c>
      <c r="P27" s="70">
        <f>P26*1%</f>
        <v>5130</v>
      </c>
    </row>
    <row r="28" spans="1:17" ht="18" customHeight="1" thickBot="1" x14ac:dyDescent="0.25">
      <c r="A28" s="11"/>
      <c r="H28" s="64"/>
      <c r="N28" s="63" t="s">
        <v>53</v>
      </c>
      <c r="P28" s="72">
        <f>P26*2%</f>
        <v>10260</v>
      </c>
    </row>
    <row r="29" spans="1:17" ht="18" customHeight="1" x14ac:dyDescent="0.2">
      <c r="A29" s="11"/>
      <c r="H29" s="64"/>
      <c r="N29" s="67" t="s">
        <v>32</v>
      </c>
      <c r="O29" s="68"/>
      <c r="P29" s="71">
        <f>P26+P27-P28</f>
        <v>507870</v>
      </c>
    </row>
    <row r="31" spans="1:17" x14ac:dyDescent="0.2">
      <c r="A31" s="11"/>
      <c r="H31" s="64"/>
      <c r="P31" s="72"/>
    </row>
    <row r="32" spans="1:17" x14ac:dyDescent="0.2">
      <c r="A32" s="11"/>
      <c r="H32" s="64"/>
      <c r="O32" s="59"/>
      <c r="P32" s="72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</sheetData>
  <mergeCells count="5">
    <mergeCell ref="Q3:Q12"/>
    <mergeCell ref="A24:L24"/>
    <mergeCell ref="O24:P24"/>
    <mergeCell ref="Q14:Q18"/>
    <mergeCell ref="Q21:Q23"/>
  </mergeCells>
  <conditionalFormatting sqref="B3:B12">
    <cfRule type="duplicateValues" dxfId="124" priority="10"/>
  </conditionalFormatting>
  <conditionalFormatting sqref="B13">
    <cfRule type="duplicateValues" dxfId="123" priority="9"/>
  </conditionalFormatting>
  <conditionalFormatting sqref="B14">
    <cfRule type="duplicateValues" dxfId="122" priority="7"/>
  </conditionalFormatting>
  <conditionalFormatting sqref="B15">
    <cfRule type="duplicateValues" dxfId="121" priority="6"/>
  </conditionalFormatting>
  <conditionalFormatting sqref="B16:B18">
    <cfRule type="duplicateValues" dxfId="120" priority="8"/>
  </conditionalFormatting>
  <conditionalFormatting sqref="B19">
    <cfRule type="duplicateValues" dxfId="119" priority="5"/>
  </conditionalFormatting>
  <conditionalFormatting sqref="B20">
    <cfRule type="duplicateValues" dxfId="118" priority="4"/>
  </conditionalFormatting>
  <conditionalFormatting sqref="B21">
    <cfRule type="duplicateValues" dxfId="117" priority="2"/>
  </conditionalFormatting>
  <conditionalFormatting sqref="B22">
    <cfRule type="duplicateValues" dxfId="116" priority="1"/>
  </conditionalFormatting>
  <conditionalFormatting sqref="B23">
    <cfRule type="duplicateValues" dxfId="115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10" sqref="N10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1" style="3" customWidth="1"/>
    <col min="7" max="7" width="9.5703125" style="3" customWidth="1"/>
    <col min="8" max="8" width="18.5703125" style="6" customWidth="1"/>
    <col min="9" max="11" width="3.42578125" style="3" customWidth="1"/>
    <col min="12" max="12" width="5" style="3" customWidth="1"/>
    <col min="13" max="13" width="8.5703125" style="3" customWidth="1"/>
    <col min="14" max="14" width="12.140625" style="15" customWidth="1"/>
    <col min="15" max="15" width="8.140625" style="15" customWidth="1"/>
    <col min="16" max="16" width="12.28515625" style="15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6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3">
        <v>403344</v>
      </c>
      <c r="B3" s="75" t="s">
        <v>59</v>
      </c>
      <c r="C3" s="9" t="s">
        <v>60</v>
      </c>
      <c r="D3" s="77" t="s">
        <v>72</v>
      </c>
      <c r="E3" s="13">
        <v>44608</v>
      </c>
      <c r="F3" s="77" t="s">
        <v>70</v>
      </c>
      <c r="G3" s="13">
        <v>44619</v>
      </c>
      <c r="H3" s="10" t="s">
        <v>71</v>
      </c>
      <c r="I3" s="1">
        <v>18</v>
      </c>
      <c r="J3" s="1">
        <v>15</v>
      </c>
      <c r="K3" s="1">
        <v>4</v>
      </c>
      <c r="L3" s="1">
        <v>4</v>
      </c>
      <c r="M3" s="80">
        <v>0.27</v>
      </c>
      <c r="N3" s="8">
        <v>4</v>
      </c>
      <c r="O3" s="65">
        <v>3000</v>
      </c>
      <c r="P3" s="66">
        <f>Table224578910112[[#This Row],[PEMBULATAN]]*O3</f>
        <v>12000</v>
      </c>
      <c r="Q3" s="147">
        <v>10</v>
      </c>
    </row>
    <row r="4" spans="1:17" ht="26.25" customHeight="1" x14ac:dyDescent="0.2">
      <c r="A4" s="14"/>
      <c r="B4" s="76"/>
      <c r="C4" s="74" t="s">
        <v>61</v>
      </c>
      <c r="D4" s="77" t="s">
        <v>72</v>
      </c>
      <c r="E4" s="13">
        <v>44608</v>
      </c>
      <c r="F4" s="77" t="s">
        <v>70</v>
      </c>
      <c r="G4" s="13">
        <v>44619</v>
      </c>
      <c r="H4" s="78" t="s">
        <v>71</v>
      </c>
      <c r="I4" s="16">
        <v>17</v>
      </c>
      <c r="J4" s="16">
        <v>10</v>
      </c>
      <c r="K4" s="16">
        <v>5</v>
      </c>
      <c r="L4" s="16">
        <v>5</v>
      </c>
      <c r="M4" s="81">
        <v>0.21249999999999999</v>
      </c>
      <c r="N4" s="73">
        <v>5</v>
      </c>
      <c r="O4" s="65">
        <v>3000</v>
      </c>
      <c r="P4" s="66">
        <f>Table224578910112[[#This Row],[PEMBULATAN]]*O4</f>
        <v>15000</v>
      </c>
      <c r="Q4" s="179"/>
    </row>
    <row r="5" spans="1:17" ht="26.25" customHeight="1" x14ac:dyDescent="0.2">
      <c r="A5" s="14"/>
      <c r="B5" s="76"/>
      <c r="C5" s="74" t="s">
        <v>62</v>
      </c>
      <c r="D5" s="77" t="s">
        <v>72</v>
      </c>
      <c r="E5" s="13">
        <v>44608</v>
      </c>
      <c r="F5" s="77" t="s">
        <v>70</v>
      </c>
      <c r="G5" s="13">
        <v>44619</v>
      </c>
      <c r="H5" s="78" t="s">
        <v>71</v>
      </c>
      <c r="I5" s="16">
        <v>17</v>
      </c>
      <c r="J5" s="16">
        <v>10</v>
      </c>
      <c r="K5" s="16">
        <v>5</v>
      </c>
      <c r="L5" s="16">
        <v>4</v>
      </c>
      <c r="M5" s="81">
        <v>0.21249999999999999</v>
      </c>
      <c r="N5" s="73">
        <v>4</v>
      </c>
      <c r="O5" s="65">
        <v>3000</v>
      </c>
      <c r="P5" s="66">
        <f>Table224578910112[[#This Row],[PEMBULATAN]]*O5</f>
        <v>12000</v>
      </c>
      <c r="Q5" s="179"/>
    </row>
    <row r="6" spans="1:17" ht="26.25" customHeight="1" x14ac:dyDescent="0.2">
      <c r="A6" s="14"/>
      <c r="B6" s="76"/>
      <c r="C6" s="74" t="s">
        <v>63</v>
      </c>
      <c r="D6" s="77" t="s">
        <v>72</v>
      </c>
      <c r="E6" s="13">
        <v>44608</v>
      </c>
      <c r="F6" s="77" t="s">
        <v>70</v>
      </c>
      <c r="G6" s="13">
        <v>44619</v>
      </c>
      <c r="H6" s="78" t="s">
        <v>71</v>
      </c>
      <c r="I6" s="16">
        <v>17</v>
      </c>
      <c r="J6" s="16">
        <v>10</v>
      </c>
      <c r="K6" s="16">
        <v>5</v>
      </c>
      <c r="L6" s="16">
        <v>3</v>
      </c>
      <c r="M6" s="81">
        <v>0.21249999999999999</v>
      </c>
      <c r="N6" s="73">
        <v>3</v>
      </c>
      <c r="O6" s="65">
        <v>3000</v>
      </c>
      <c r="P6" s="66">
        <f>Table224578910112[[#This Row],[PEMBULATAN]]*O6</f>
        <v>9000</v>
      </c>
      <c r="Q6" s="179"/>
    </row>
    <row r="7" spans="1:17" ht="26.25" customHeight="1" x14ac:dyDescent="0.2">
      <c r="A7" s="14"/>
      <c r="B7" s="76"/>
      <c r="C7" s="74" t="s">
        <v>64</v>
      </c>
      <c r="D7" s="77" t="s">
        <v>72</v>
      </c>
      <c r="E7" s="13">
        <v>44608</v>
      </c>
      <c r="F7" s="77" t="s">
        <v>70</v>
      </c>
      <c r="G7" s="13">
        <v>44619</v>
      </c>
      <c r="H7" s="78" t="s">
        <v>71</v>
      </c>
      <c r="I7" s="16">
        <v>17</v>
      </c>
      <c r="J7" s="16">
        <v>10</v>
      </c>
      <c r="K7" s="16">
        <v>5</v>
      </c>
      <c r="L7" s="16">
        <v>4</v>
      </c>
      <c r="M7" s="81">
        <v>0.21249999999999999</v>
      </c>
      <c r="N7" s="73">
        <v>4</v>
      </c>
      <c r="O7" s="65">
        <v>3000</v>
      </c>
      <c r="P7" s="66">
        <f>Table224578910112[[#This Row],[PEMBULATAN]]*O7</f>
        <v>12000</v>
      </c>
      <c r="Q7" s="179"/>
    </row>
    <row r="8" spans="1:17" ht="26.25" customHeight="1" x14ac:dyDescent="0.2">
      <c r="A8" s="14"/>
      <c r="B8" s="76"/>
      <c r="C8" s="74" t="s">
        <v>65</v>
      </c>
      <c r="D8" s="77" t="s">
        <v>72</v>
      </c>
      <c r="E8" s="13">
        <v>44608</v>
      </c>
      <c r="F8" s="77" t="s">
        <v>70</v>
      </c>
      <c r="G8" s="13">
        <v>44619</v>
      </c>
      <c r="H8" s="78" t="s">
        <v>71</v>
      </c>
      <c r="I8" s="16">
        <v>17</v>
      </c>
      <c r="J8" s="16">
        <v>10</v>
      </c>
      <c r="K8" s="16">
        <v>5</v>
      </c>
      <c r="L8" s="16">
        <v>3</v>
      </c>
      <c r="M8" s="81">
        <v>0.21249999999999999</v>
      </c>
      <c r="N8" s="73">
        <v>3</v>
      </c>
      <c r="O8" s="65">
        <v>3000</v>
      </c>
      <c r="P8" s="66">
        <f>Table224578910112[[#This Row],[PEMBULATAN]]*O8</f>
        <v>9000</v>
      </c>
      <c r="Q8" s="179"/>
    </row>
    <row r="9" spans="1:17" ht="26.25" customHeight="1" x14ac:dyDescent="0.2">
      <c r="A9" s="14"/>
      <c r="B9" s="76"/>
      <c r="C9" s="74" t="s">
        <v>66</v>
      </c>
      <c r="D9" s="77" t="s">
        <v>72</v>
      </c>
      <c r="E9" s="13">
        <v>44608</v>
      </c>
      <c r="F9" s="77" t="s">
        <v>70</v>
      </c>
      <c r="G9" s="13">
        <v>44619</v>
      </c>
      <c r="H9" s="78" t="s">
        <v>71</v>
      </c>
      <c r="I9" s="16">
        <v>17</v>
      </c>
      <c r="J9" s="16">
        <v>10</v>
      </c>
      <c r="K9" s="16">
        <v>5</v>
      </c>
      <c r="L9" s="16">
        <v>3</v>
      </c>
      <c r="M9" s="81">
        <v>0.21249999999999999</v>
      </c>
      <c r="N9" s="73">
        <v>3</v>
      </c>
      <c r="O9" s="65">
        <v>3000</v>
      </c>
      <c r="P9" s="66">
        <f>Table224578910112[[#This Row],[PEMBULATAN]]*O9</f>
        <v>9000</v>
      </c>
      <c r="Q9" s="179"/>
    </row>
    <row r="10" spans="1:17" ht="26.25" customHeight="1" x14ac:dyDescent="0.2">
      <c r="A10" s="14"/>
      <c r="B10" s="76"/>
      <c r="C10" s="74" t="s">
        <v>67</v>
      </c>
      <c r="D10" s="77" t="s">
        <v>72</v>
      </c>
      <c r="E10" s="13">
        <v>44608</v>
      </c>
      <c r="F10" s="77" t="s">
        <v>70</v>
      </c>
      <c r="G10" s="13">
        <v>44619</v>
      </c>
      <c r="H10" s="78" t="s">
        <v>71</v>
      </c>
      <c r="I10" s="16">
        <v>17</v>
      </c>
      <c r="J10" s="16">
        <v>10</v>
      </c>
      <c r="K10" s="16">
        <v>5</v>
      </c>
      <c r="L10" s="16">
        <v>4</v>
      </c>
      <c r="M10" s="81">
        <v>0.21249999999999999</v>
      </c>
      <c r="N10" s="73">
        <v>4</v>
      </c>
      <c r="O10" s="65">
        <v>3000</v>
      </c>
      <c r="P10" s="66">
        <f>Table224578910112[[#This Row],[PEMBULATAN]]*O10</f>
        <v>12000</v>
      </c>
      <c r="Q10" s="179"/>
    </row>
    <row r="11" spans="1:17" ht="26.25" customHeight="1" x14ac:dyDescent="0.2">
      <c r="A11" s="14"/>
      <c r="B11" s="76"/>
      <c r="C11" s="74" t="s">
        <v>68</v>
      </c>
      <c r="D11" s="77" t="s">
        <v>72</v>
      </c>
      <c r="E11" s="13">
        <v>44608</v>
      </c>
      <c r="F11" s="77" t="s">
        <v>70</v>
      </c>
      <c r="G11" s="13">
        <v>44619</v>
      </c>
      <c r="H11" s="78" t="s">
        <v>71</v>
      </c>
      <c r="I11" s="16">
        <v>18</v>
      </c>
      <c r="J11" s="16">
        <v>15</v>
      </c>
      <c r="K11" s="16">
        <v>4</v>
      </c>
      <c r="L11" s="16">
        <v>4</v>
      </c>
      <c r="M11" s="81">
        <v>0.27</v>
      </c>
      <c r="N11" s="73">
        <v>4</v>
      </c>
      <c r="O11" s="65">
        <v>3000</v>
      </c>
      <c r="P11" s="66">
        <f>Table224578910112[[#This Row],[PEMBULATAN]]*O11</f>
        <v>12000</v>
      </c>
      <c r="Q11" s="179"/>
    </row>
    <row r="12" spans="1:17" ht="26.25" customHeight="1" x14ac:dyDescent="0.2">
      <c r="A12" s="14"/>
      <c r="B12" s="76"/>
      <c r="C12" s="74" t="s">
        <v>69</v>
      </c>
      <c r="D12" s="77" t="s">
        <v>72</v>
      </c>
      <c r="E12" s="13">
        <v>44608</v>
      </c>
      <c r="F12" s="77" t="s">
        <v>70</v>
      </c>
      <c r="G12" s="13">
        <v>44619</v>
      </c>
      <c r="H12" s="78" t="s">
        <v>71</v>
      </c>
      <c r="I12" s="16">
        <v>17</v>
      </c>
      <c r="J12" s="16">
        <v>10</v>
      </c>
      <c r="K12" s="16">
        <v>5</v>
      </c>
      <c r="L12" s="16">
        <v>5</v>
      </c>
      <c r="M12" s="81">
        <v>0.21249999999999999</v>
      </c>
      <c r="N12" s="73">
        <v>5</v>
      </c>
      <c r="O12" s="65">
        <v>3000</v>
      </c>
      <c r="P12" s="66">
        <f>Table224578910112[[#This Row],[PEMBULATAN]]*O12</f>
        <v>15000</v>
      </c>
      <c r="Q12" s="180"/>
    </row>
    <row r="13" spans="1:17" ht="22.5" customHeight="1" x14ac:dyDescent="0.2">
      <c r="A13" s="171" t="s">
        <v>30</v>
      </c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3"/>
      <c r="M13" s="79">
        <f>SUBTOTAL(109,Table224578910112[KG VOLUME])</f>
        <v>2.2399999999999998</v>
      </c>
      <c r="N13" s="69">
        <f>SUM(N3:N12)</f>
        <v>39</v>
      </c>
      <c r="O13" s="174">
        <f>SUM(P3:P12)</f>
        <v>117000</v>
      </c>
      <c r="P13" s="175"/>
    </row>
    <row r="14" spans="1:17" ht="18" customHeight="1" x14ac:dyDescent="0.2">
      <c r="A14" s="86"/>
      <c r="B14" s="57" t="s">
        <v>42</v>
      </c>
      <c r="C14" s="56"/>
      <c r="D14" s="58" t="s">
        <v>43</v>
      </c>
      <c r="E14" s="86"/>
      <c r="F14" s="86"/>
      <c r="G14" s="86"/>
      <c r="H14" s="86"/>
      <c r="I14" s="86"/>
      <c r="J14" s="86"/>
      <c r="K14" s="86"/>
      <c r="L14" s="86"/>
      <c r="M14" s="87"/>
      <c r="N14" s="88" t="s">
        <v>51</v>
      </c>
      <c r="O14" s="89"/>
      <c r="P14" s="89">
        <f>O13*10%</f>
        <v>11700</v>
      </c>
    </row>
    <row r="15" spans="1:17" ht="18" customHeight="1" thickBot="1" x14ac:dyDescent="0.25">
      <c r="A15" s="86"/>
      <c r="B15" s="57"/>
      <c r="C15" s="56"/>
      <c r="D15" s="58"/>
      <c r="E15" s="86"/>
      <c r="F15" s="86"/>
      <c r="G15" s="86"/>
      <c r="H15" s="86"/>
      <c r="I15" s="86"/>
      <c r="J15" s="86"/>
      <c r="K15" s="86"/>
      <c r="L15" s="86"/>
      <c r="M15" s="87"/>
      <c r="N15" s="90" t="s">
        <v>52</v>
      </c>
      <c r="O15" s="91"/>
      <c r="P15" s="91">
        <f>O13-P14</f>
        <v>105300</v>
      </c>
    </row>
    <row r="16" spans="1:17" ht="18" customHeight="1" x14ac:dyDescent="0.2">
      <c r="A16" s="11"/>
      <c r="H16" s="64"/>
      <c r="N16" s="63" t="s">
        <v>31</v>
      </c>
      <c r="P16" s="70">
        <f>P15*1%</f>
        <v>1053</v>
      </c>
    </row>
    <row r="17" spans="1:16" ht="18" customHeight="1" thickBot="1" x14ac:dyDescent="0.25">
      <c r="A17" s="11"/>
      <c r="H17" s="64"/>
      <c r="N17" s="63" t="s">
        <v>53</v>
      </c>
      <c r="P17" s="72">
        <f>P15*2%</f>
        <v>2106</v>
      </c>
    </row>
    <row r="18" spans="1:16" ht="18" customHeight="1" x14ac:dyDescent="0.2">
      <c r="A18" s="11"/>
      <c r="H18" s="64"/>
      <c r="N18" s="67" t="s">
        <v>32</v>
      </c>
      <c r="O18" s="68"/>
      <c r="P18" s="71">
        <f>P15+P16-P17</f>
        <v>104247</v>
      </c>
    </row>
    <row r="20" spans="1:16" x14ac:dyDescent="0.2">
      <c r="A20" s="11"/>
      <c r="H20" s="64"/>
      <c r="P20" s="72"/>
    </row>
    <row r="21" spans="1:16" x14ac:dyDescent="0.2">
      <c r="A21" s="11"/>
      <c r="H21" s="64"/>
      <c r="O21" s="59"/>
      <c r="P21" s="72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</sheetData>
  <mergeCells count="2">
    <mergeCell ref="A13:L13"/>
    <mergeCell ref="O13:P13"/>
  </mergeCells>
  <conditionalFormatting sqref="B3:B12">
    <cfRule type="duplicateValues" dxfId="99" priority="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1" sqref="I1:K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" style="3" customWidth="1"/>
    <col min="7" max="7" width="9.5703125" style="3" customWidth="1"/>
    <col min="8" max="8" width="18.140625" style="6" customWidth="1"/>
    <col min="9" max="11" width="3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97">
        <v>403350</v>
      </c>
      <c r="B3" s="75" t="s">
        <v>73</v>
      </c>
      <c r="C3" s="9" t="s">
        <v>74</v>
      </c>
      <c r="D3" s="77" t="s">
        <v>72</v>
      </c>
      <c r="E3" s="13">
        <v>44609</v>
      </c>
      <c r="F3" s="77" t="s">
        <v>70</v>
      </c>
      <c r="G3" s="13">
        <v>44619</v>
      </c>
      <c r="H3" s="10" t="s">
        <v>71</v>
      </c>
      <c r="I3" s="1">
        <v>70</v>
      </c>
      <c r="J3" s="1">
        <v>62</v>
      </c>
      <c r="K3" s="1">
        <v>31</v>
      </c>
      <c r="L3" s="1">
        <v>8</v>
      </c>
      <c r="M3" s="80">
        <v>33.634999999999998</v>
      </c>
      <c r="N3" s="8">
        <v>34</v>
      </c>
      <c r="O3" s="65">
        <v>3000</v>
      </c>
      <c r="P3" s="66">
        <f>Table22457891011234[[#This Row],[PEMBULATAN]]*O3</f>
        <v>102000</v>
      </c>
      <c r="Q3" s="132">
        <v>1</v>
      </c>
    </row>
    <row r="4" spans="1:17" ht="22.5" customHeight="1" x14ac:dyDescent="0.2">
      <c r="A4" s="171" t="s">
        <v>30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3"/>
      <c r="M4" s="79">
        <f>SUBTOTAL(109,Table22457891011234[KG VOLUME])</f>
        <v>33.634999999999998</v>
      </c>
      <c r="N4" s="69">
        <f>SUM(N3:N3)</f>
        <v>34</v>
      </c>
      <c r="O4" s="174">
        <f>SUM(P3:P3)</f>
        <v>102000</v>
      </c>
      <c r="P4" s="175"/>
    </row>
    <row r="5" spans="1:17" ht="18" customHeight="1" x14ac:dyDescent="0.2">
      <c r="A5" s="86"/>
      <c r="B5" s="57" t="s">
        <v>42</v>
      </c>
      <c r="C5" s="56"/>
      <c r="D5" s="58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10200</v>
      </c>
    </row>
    <row r="6" spans="1:17" ht="18" customHeight="1" thickBot="1" x14ac:dyDescent="0.25">
      <c r="A6" s="86"/>
      <c r="B6" s="57"/>
      <c r="C6" s="56"/>
      <c r="D6" s="58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91800</v>
      </c>
    </row>
    <row r="7" spans="1:17" ht="18" customHeight="1" x14ac:dyDescent="0.2">
      <c r="A7" s="11"/>
      <c r="H7" s="64"/>
      <c r="N7" s="63" t="s">
        <v>31</v>
      </c>
      <c r="P7" s="70">
        <f>P6*1%</f>
        <v>918</v>
      </c>
    </row>
    <row r="8" spans="1:17" ht="18" customHeight="1" thickBot="1" x14ac:dyDescent="0.25">
      <c r="A8" s="11"/>
      <c r="H8" s="64"/>
      <c r="N8" s="63" t="s">
        <v>53</v>
      </c>
      <c r="P8" s="72">
        <f>P6*2%</f>
        <v>1836</v>
      </c>
    </row>
    <row r="9" spans="1:17" ht="18" customHeight="1" x14ac:dyDescent="0.2">
      <c r="A9" s="11"/>
      <c r="H9" s="64"/>
      <c r="N9" s="67" t="s">
        <v>32</v>
      </c>
      <c r="O9" s="68"/>
      <c r="P9" s="71">
        <f>P6+P7-P8</f>
        <v>90882</v>
      </c>
    </row>
    <row r="11" spans="1:17" x14ac:dyDescent="0.2">
      <c r="A11" s="11"/>
      <c r="H11" s="64"/>
      <c r="P11" s="72"/>
    </row>
    <row r="12" spans="1:17" x14ac:dyDescent="0.2">
      <c r="A12" s="11"/>
      <c r="H12" s="64"/>
      <c r="O12" s="59"/>
      <c r="P12" s="72"/>
    </row>
    <row r="13" spans="1:17" s="3" customFormat="1" x14ac:dyDescent="0.25">
      <c r="A13" s="11"/>
      <c r="B13" s="2"/>
      <c r="C13" s="2"/>
      <c r="E13" s="12"/>
      <c r="H13" s="64"/>
      <c r="N13" s="15"/>
      <c r="O13" s="15"/>
      <c r="P13" s="15"/>
    </row>
    <row r="14" spans="1:17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8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1" sqref="I1:K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16.42578125" style="6" customWidth="1"/>
    <col min="9" max="11" width="3.710937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3">
        <v>403155</v>
      </c>
      <c r="B3" s="75" t="s">
        <v>75</v>
      </c>
      <c r="C3" s="9" t="s">
        <v>76</v>
      </c>
      <c r="D3" s="77" t="s">
        <v>72</v>
      </c>
      <c r="E3" s="13">
        <v>44610</v>
      </c>
      <c r="F3" s="77" t="s">
        <v>70</v>
      </c>
      <c r="G3" s="13">
        <v>44619</v>
      </c>
      <c r="H3" s="10" t="s">
        <v>71</v>
      </c>
      <c r="I3" s="1">
        <v>23</v>
      </c>
      <c r="J3" s="1">
        <v>15</v>
      </c>
      <c r="K3" s="1">
        <v>15</v>
      </c>
      <c r="L3" s="1">
        <v>5</v>
      </c>
      <c r="M3" s="80">
        <v>1.29375</v>
      </c>
      <c r="N3" s="8">
        <v>5</v>
      </c>
      <c r="O3" s="65">
        <v>3000</v>
      </c>
      <c r="P3" s="66">
        <f>Table224578910112345[[#This Row],[PEMBULATAN]]*O3</f>
        <v>15000</v>
      </c>
      <c r="Q3" s="176">
        <v>5</v>
      </c>
    </row>
    <row r="4" spans="1:17" ht="26.25" customHeight="1" x14ac:dyDescent="0.2">
      <c r="A4" s="14"/>
      <c r="B4" s="76"/>
      <c r="C4" s="9" t="s">
        <v>77</v>
      </c>
      <c r="D4" s="77" t="s">
        <v>72</v>
      </c>
      <c r="E4" s="13">
        <v>44610</v>
      </c>
      <c r="F4" s="77" t="s">
        <v>70</v>
      </c>
      <c r="G4" s="13">
        <v>44619</v>
      </c>
      <c r="H4" s="10" t="s">
        <v>71</v>
      </c>
      <c r="I4" s="1">
        <v>23</v>
      </c>
      <c r="J4" s="1">
        <v>15</v>
      </c>
      <c r="K4" s="1">
        <v>15</v>
      </c>
      <c r="L4" s="1">
        <v>5</v>
      </c>
      <c r="M4" s="80">
        <v>1.29375</v>
      </c>
      <c r="N4" s="8">
        <v>5</v>
      </c>
      <c r="O4" s="65">
        <v>3000</v>
      </c>
      <c r="P4" s="66">
        <f>Table224578910112345[[#This Row],[PEMBULATAN]]*O4</f>
        <v>15000</v>
      </c>
      <c r="Q4" s="177"/>
    </row>
    <row r="5" spans="1:17" ht="26.25" customHeight="1" x14ac:dyDescent="0.2">
      <c r="A5" s="14"/>
      <c r="B5" s="14"/>
      <c r="C5" s="9" t="s">
        <v>78</v>
      </c>
      <c r="D5" s="77" t="s">
        <v>72</v>
      </c>
      <c r="E5" s="13">
        <v>44610</v>
      </c>
      <c r="F5" s="77" t="s">
        <v>70</v>
      </c>
      <c r="G5" s="13">
        <v>44619</v>
      </c>
      <c r="H5" s="10" t="s">
        <v>71</v>
      </c>
      <c r="I5" s="1">
        <v>23</v>
      </c>
      <c r="J5" s="1">
        <v>15</v>
      </c>
      <c r="K5" s="1">
        <v>15</v>
      </c>
      <c r="L5" s="1">
        <v>5</v>
      </c>
      <c r="M5" s="80">
        <v>1.29375</v>
      </c>
      <c r="N5" s="8">
        <v>5</v>
      </c>
      <c r="O5" s="65">
        <v>3000</v>
      </c>
      <c r="P5" s="66">
        <f>Table224578910112345[[#This Row],[PEMBULATAN]]*O5</f>
        <v>15000</v>
      </c>
      <c r="Q5" s="177"/>
    </row>
    <row r="6" spans="1:17" ht="26.25" customHeight="1" x14ac:dyDescent="0.2">
      <c r="A6" s="14"/>
      <c r="B6" s="14"/>
      <c r="C6" s="74" t="s">
        <v>79</v>
      </c>
      <c r="D6" s="77" t="s">
        <v>72</v>
      </c>
      <c r="E6" s="13">
        <v>44610</v>
      </c>
      <c r="F6" s="77" t="s">
        <v>70</v>
      </c>
      <c r="G6" s="13">
        <v>44619</v>
      </c>
      <c r="H6" s="78" t="s">
        <v>71</v>
      </c>
      <c r="I6" s="16">
        <v>18</v>
      </c>
      <c r="J6" s="16">
        <v>10</v>
      </c>
      <c r="K6" s="16">
        <v>4</v>
      </c>
      <c r="L6" s="16">
        <v>5</v>
      </c>
      <c r="M6" s="81">
        <v>0.18</v>
      </c>
      <c r="N6" s="73">
        <v>5</v>
      </c>
      <c r="O6" s="65">
        <v>3000</v>
      </c>
      <c r="P6" s="66">
        <f>Table224578910112345[[#This Row],[PEMBULATAN]]*O6</f>
        <v>15000</v>
      </c>
      <c r="Q6" s="177"/>
    </row>
    <row r="7" spans="1:17" ht="26.25" customHeight="1" x14ac:dyDescent="0.2">
      <c r="A7" s="14"/>
      <c r="B7" s="14"/>
      <c r="C7" s="74" t="s">
        <v>80</v>
      </c>
      <c r="D7" s="77" t="s">
        <v>72</v>
      </c>
      <c r="E7" s="13">
        <v>44610</v>
      </c>
      <c r="F7" s="77" t="s">
        <v>70</v>
      </c>
      <c r="G7" s="13">
        <v>44619</v>
      </c>
      <c r="H7" s="78" t="s">
        <v>71</v>
      </c>
      <c r="I7" s="16">
        <v>16</v>
      </c>
      <c r="J7" s="16">
        <v>14</v>
      </c>
      <c r="K7" s="16">
        <v>8</v>
      </c>
      <c r="L7" s="16">
        <v>5</v>
      </c>
      <c r="M7" s="81">
        <v>0.44800000000000001</v>
      </c>
      <c r="N7" s="73">
        <v>5</v>
      </c>
      <c r="O7" s="65">
        <v>3000</v>
      </c>
      <c r="P7" s="66">
        <f>Table224578910112345[[#This Row],[PEMBULATAN]]*O7</f>
        <v>15000</v>
      </c>
      <c r="Q7" s="178"/>
    </row>
    <row r="8" spans="1:17" ht="22.5" customHeight="1" x14ac:dyDescent="0.2">
      <c r="A8" s="171" t="s">
        <v>30</v>
      </c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3"/>
      <c r="M8" s="79">
        <f>SUBTOTAL(109,Table224578910112345[KG VOLUME])</f>
        <v>4.5092499999999998</v>
      </c>
      <c r="N8" s="69">
        <f>SUM(N3:N7)</f>
        <v>25</v>
      </c>
      <c r="O8" s="174">
        <f>SUM(P3:P7)</f>
        <v>75000</v>
      </c>
      <c r="P8" s="175"/>
    </row>
    <row r="9" spans="1:17" ht="18" customHeight="1" x14ac:dyDescent="0.2">
      <c r="A9" s="86"/>
      <c r="B9" s="57" t="s">
        <v>42</v>
      </c>
      <c r="C9" s="56"/>
      <c r="D9" s="58" t="s">
        <v>43</v>
      </c>
      <c r="E9" s="86"/>
      <c r="F9" s="86"/>
      <c r="G9" s="86"/>
      <c r="H9" s="86"/>
      <c r="I9" s="86"/>
      <c r="J9" s="86"/>
      <c r="K9" s="86"/>
      <c r="L9" s="86"/>
      <c r="M9" s="87"/>
      <c r="N9" s="88" t="s">
        <v>51</v>
      </c>
      <c r="O9" s="89"/>
      <c r="P9" s="89">
        <f>O8*10%</f>
        <v>7500</v>
      </c>
    </row>
    <row r="10" spans="1:17" ht="18" customHeight="1" thickBot="1" x14ac:dyDescent="0.25">
      <c r="A10" s="86"/>
      <c r="B10" s="57"/>
      <c r="C10" s="56"/>
      <c r="D10" s="58"/>
      <c r="E10" s="86"/>
      <c r="F10" s="86"/>
      <c r="G10" s="86"/>
      <c r="H10" s="86"/>
      <c r="I10" s="86"/>
      <c r="J10" s="86"/>
      <c r="K10" s="86"/>
      <c r="L10" s="86"/>
      <c r="M10" s="87"/>
      <c r="N10" s="90" t="s">
        <v>52</v>
      </c>
      <c r="O10" s="91"/>
      <c r="P10" s="91">
        <f>O8-P9</f>
        <v>67500</v>
      </c>
    </row>
    <row r="11" spans="1:17" ht="18" customHeight="1" x14ac:dyDescent="0.2">
      <c r="A11" s="11"/>
      <c r="H11" s="64"/>
      <c r="N11" s="63" t="s">
        <v>31</v>
      </c>
      <c r="P11" s="70">
        <f>P10*1%</f>
        <v>675</v>
      </c>
    </row>
    <row r="12" spans="1:17" ht="18" customHeight="1" thickBot="1" x14ac:dyDescent="0.25">
      <c r="A12" s="11"/>
      <c r="H12" s="64"/>
      <c r="N12" s="63" t="s">
        <v>53</v>
      </c>
      <c r="P12" s="72">
        <f>P10*2%</f>
        <v>1350</v>
      </c>
    </row>
    <row r="13" spans="1:17" ht="18" customHeight="1" x14ac:dyDescent="0.2">
      <c r="A13" s="11"/>
      <c r="H13" s="64"/>
      <c r="N13" s="67" t="s">
        <v>32</v>
      </c>
      <c r="O13" s="68"/>
      <c r="P13" s="71">
        <f>P10+P11-P12</f>
        <v>66825</v>
      </c>
    </row>
    <row r="15" spans="1:17" x14ac:dyDescent="0.2">
      <c r="A15" s="11"/>
      <c r="H15" s="64"/>
      <c r="P15" s="72"/>
    </row>
    <row r="16" spans="1:17" x14ac:dyDescent="0.2">
      <c r="A16" s="11"/>
      <c r="H16" s="64"/>
      <c r="O16" s="59"/>
      <c r="P16" s="72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</sheetData>
  <mergeCells count="3">
    <mergeCell ref="A8:L8"/>
    <mergeCell ref="O8:P8"/>
    <mergeCell ref="Q3:Q7"/>
  </mergeCells>
  <conditionalFormatting sqref="B3">
    <cfRule type="duplicateValues" dxfId="67" priority="2"/>
  </conditionalFormatting>
  <conditionalFormatting sqref="B4">
    <cfRule type="duplicateValues" dxfId="66" priority="1"/>
  </conditionalFormatting>
  <conditionalFormatting sqref="B5:B7">
    <cfRule type="duplicateValues" dxfId="65" priority="1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3" sqref="M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5703125" style="3" customWidth="1"/>
    <col min="5" max="5" width="7.42578125" style="12" customWidth="1"/>
    <col min="6" max="6" width="9.7109375" style="3" customWidth="1"/>
    <col min="7" max="7" width="8.42578125" style="3" customWidth="1"/>
    <col min="8" max="8" width="17.140625" style="6" customWidth="1"/>
    <col min="9" max="11" width="3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3">
        <v>403163</v>
      </c>
      <c r="B3" s="75" t="s">
        <v>81</v>
      </c>
      <c r="C3" s="9" t="s">
        <v>82</v>
      </c>
      <c r="D3" s="77" t="s">
        <v>72</v>
      </c>
      <c r="E3" s="13">
        <v>44611</v>
      </c>
      <c r="F3" s="77" t="s">
        <v>70</v>
      </c>
      <c r="G3" s="13">
        <v>44619</v>
      </c>
      <c r="H3" s="10" t="s">
        <v>71</v>
      </c>
      <c r="I3" s="1">
        <v>74</v>
      </c>
      <c r="J3" s="1">
        <v>38</v>
      </c>
      <c r="K3" s="1">
        <v>12</v>
      </c>
      <c r="L3" s="1">
        <v>7</v>
      </c>
      <c r="M3" s="80">
        <v>8.4359999999999999</v>
      </c>
      <c r="N3" s="8">
        <v>9</v>
      </c>
      <c r="O3" s="65">
        <v>3000</v>
      </c>
      <c r="P3" s="66">
        <f>Table2245789101123456[[#This Row],[PEMBULATAN]]*O3</f>
        <v>27000</v>
      </c>
      <c r="Q3" s="132">
        <v>1</v>
      </c>
    </row>
    <row r="4" spans="1:17" ht="22.5" customHeight="1" x14ac:dyDescent="0.2">
      <c r="A4" s="171" t="s">
        <v>30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3"/>
      <c r="M4" s="79">
        <f>SUBTOTAL(109,Table2245789101123456[KG VOLUME])</f>
        <v>8.4359999999999999</v>
      </c>
      <c r="N4" s="69">
        <f>SUM(N3:N3)</f>
        <v>9</v>
      </c>
      <c r="O4" s="174">
        <f>SUM(P3:P3)</f>
        <v>27000</v>
      </c>
      <c r="P4" s="175"/>
    </row>
    <row r="5" spans="1:17" ht="18" customHeight="1" x14ac:dyDescent="0.2">
      <c r="A5" s="86"/>
      <c r="B5" s="57" t="s">
        <v>42</v>
      </c>
      <c r="C5" s="56"/>
      <c r="D5" s="58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2700</v>
      </c>
    </row>
    <row r="6" spans="1:17" ht="18" customHeight="1" thickBot="1" x14ac:dyDescent="0.25">
      <c r="A6" s="86"/>
      <c r="B6" s="57"/>
      <c r="C6" s="56"/>
      <c r="D6" s="58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24300</v>
      </c>
    </row>
    <row r="7" spans="1:17" ht="18" customHeight="1" x14ac:dyDescent="0.2">
      <c r="A7" s="11"/>
      <c r="H7" s="64"/>
      <c r="N7" s="63" t="s">
        <v>31</v>
      </c>
      <c r="P7" s="70">
        <f>P6*1%</f>
        <v>243</v>
      </c>
    </row>
    <row r="8" spans="1:17" ht="18" customHeight="1" thickBot="1" x14ac:dyDescent="0.25">
      <c r="A8" s="11"/>
      <c r="H8" s="64"/>
      <c r="N8" s="63" t="s">
        <v>53</v>
      </c>
      <c r="P8" s="72">
        <f>P6*2%</f>
        <v>486</v>
      </c>
    </row>
    <row r="9" spans="1:17" ht="18" customHeight="1" x14ac:dyDescent="0.2">
      <c r="A9" s="11"/>
      <c r="H9" s="64"/>
      <c r="N9" s="67" t="s">
        <v>32</v>
      </c>
      <c r="O9" s="68"/>
      <c r="P9" s="71">
        <f>P6+P7-P8</f>
        <v>24057</v>
      </c>
    </row>
    <row r="11" spans="1:17" x14ac:dyDescent="0.2">
      <c r="A11" s="11"/>
      <c r="H11" s="64"/>
      <c r="P11" s="72"/>
    </row>
    <row r="12" spans="1:17" x14ac:dyDescent="0.2">
      <c r="A12" s="11"/>
      <c r="H12" s="64"/>
      <c r="O12" s="59"/>
      <c r="P12" s="72"/>
    </row>
    <row r="13" spans="1:17" s="3" customFormat="1" x14ac:dyDescent="0.25">
      <c r="A13" s="11"/>
      <c r="B13" s="2"/>
      <c r="C13" s="2"/>
      <c r="E13" s="12"/>
      <c r="H13" s="64"/>
      <c r="N13" s="15"/>
      <c r="O13" s="15"/>
      <c r="P13" s="15"/>
    </row>
    <row r="14" spans="1:17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49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RowHeight="15" x14ac:dyDescent="0.2"/>
  <cols>
    <col min="1" max="1" width="8" style="4" customWidth="1"/>
    <col min="2" max="2" width="20.28515625" style="2" customWidth="1"/>
    <col min="3" max="3" width="14.57031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8" style="6" customWidth="1"/>
    <col min="9" max="11" width="3.285156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7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3">
        <v>404665</v>
      </c>
      <c r="B3" s="75" t="s">
        <v>83</v>
      </c>
      <c r="C3" s="9" t="s">
        <v>84</v>
      </c>
      <c r="D3" s="77" t="s">
        <v>72</v>
      </c>
      <c r="E3" s="13">
        <v>44612</v>
      </c>
      <c r="F3" s="77" t="s">
        <v>70</v>
      </c>
      <c r="G3" s="13">
        <v>44619</v>
      </c>
      <c r="H3" s="10" t="s">
        <v>71</v>
      </c>
      <c r="I3" s="1">
        <v>25</v>
      </c>
      <c r="J3" s="1">
        <v>11</v>
      </c>
      <c r="K3" s="1">
        <v>8</v>
      </c>
      <c r="L3" s="1">
        <v>5</v>
      </c>
      <c r="M3" s="80">
        <v>0.55000000000000004</v>
      </c>
      <c r="N3" s="8">
        <v>5</v>
      </c>
      <c r="O3" s="65">
        <v>3000</v>
      </c>
      <c r="P3" s="66">
        <f>Table22457891011234567[[#This Row],[PEMBULATAN]]*O3</f>
        <v>15000</v>
      </c>
      <c r="Q3" s="132">
        <v>1</v>
      </c>
    </row>
    <row r="4" spans="1:17" ht="22.5" customHeight="1" x14ac:dyDescent="0.2">
      <c r="A4" s="171" t="s">
        <v>30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3"/>
      <c r="M4" s="79">
        <f>SUBTOTAL(109,Table22457891011234567[KG VOLUME])</f>
        <v>0.55000000000000004</v>
      </c>
      <c r="N4" s="69">
        <f>SUM(N3:N3)</f>
        <v>5</v>
      </c>
      <c r="O4" s="174">
        <f>SUM(P3:P3)</f>
        <v>15000</v>
      </c>
      <c r="P4" s="175"/>
    </row>
    <row r="5" spans="1:17" ht="18" customHeight="1" x14ac:dyDescent="0.2">
      <c r="A5" s="86"/>
      <c r="B5" s="57" t="s">
        <v>42</v>
      </c>
      <c r="C5" s="56"/>
      <c r="D5" s="58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1500</v>
      </c>
    </row>
    <row r="6" spans="1:17" ht="18" customHeight="1" thickBot="1" x14ac:dyDescent="0.25">
      <c r="A6" s="86"/>
      <c r="B6" s="57"/>
      <c r="C6" s="56"/>
      <c r="D6" s="58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13500</v>
      </c>
    </row>
    <row r="7" spans="1:17" ht="18" customHeight="1" x14ac:dyDescent="0.2">
      <c r="A7" s="11"/>
      <c r="H7" s="64"/>
      <c r="N7" s="63" t="s">
        <v>31</v>
      </c>
      <c r="P7" s="70">
        <f>P6*1%</f>
        <v>135</v>
      </c>
    </row>
    <row r="8" spans="1:17" ht="18" customHeight="1" thickBot="1" x14ac:dyDescent="0.25">
      <c r="A8" s="11"/>
      <c r="H8" s="64"/>
      <c r="N8" s="63" t="s">
        <v>53</v>
      </c>
      <c r="P8" s="72">
        <f>P6*2%</f>
        <v>270</v>
      </c>
    </row>
    <row r="9" spans="1:17" ht="18" customHeight="1" x14ac:dyDescent="0.2">
      <c r="A9" s="11"/>
      <c r="H9" s="64"/>
      <c r="N9" s="67" t="s">
        <v>32</v>
      </c>
      <c r="O9" s="68"/>
      <c r="P9" s="71">
        <f>P6+P7-P8</f>
        <v>13365</v>
      </c>
    </row>
    <row r="11" spans="1:17" x14ac:dyDescent="0.2">
      <c r="A11" s="11"/>
      <c r="H11" s="64"/>
      <c r="P11" s="72"/>
    </row>
    <row r="12" spans="1:17" x14ac:dyDescent="0.2">
      <c r="A12" s="11"/>
      <c r="H12" s="64"/>
      <c r="O12" s="59"/>
      <c r="P12" s="72"/>
    </row>
    <row r="13" spans="1:17" s="3" customFormat="1" x14ac:dyDescent="0.25">
      <c r="A13" s="11"/>
      <c r="B13" s="2"/>
      <c r="C13" s="2"/>
      <c r="E13" s="12"/>
      <c r="H13" s="64"/>
      <c r="N13" s="15"/>
      <c r="O13" s="15"/>
      <c r="P13" s="15"/>
    </row>
    <row r="14" spans="1:17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3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3" sqref="H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140625" style="3" customWidth="1"/>
    <col min="7" max="7" width="9.5703125" style="3" customWidth="1"/>
    <col min="8" max="8" width="18.140625" style="6" customWidth="1"/>
    <col min="9" max="11" width="3.5703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3">
        <v>404686</v>
      </c>
      <c r="B3" s="75" t="s">
        <v>85</v>
      </c>
      <c r="C3" s="9" t="s">
        <v>86</v>
      </c>
      <c r="D3" s="77" t="s">
        <v>72</v>
      </c>
      <c r="E3" s="13">
        <v>44618</v>
      </c>
      <c r="F3" s="77" t="s">
        <v>70</v>
      </c>
      <c r="G3" s="13">
        <v>44637</v>
      </c>
      <c r="H3" s="10" t="s">
        <v>89</v>
      </c>
      <c r="I3" s="1">
        <v>43</v>
      </c>
      <c r="J3" s="1">
        <v>36</v>
      </c>
      <c r="K3" s="1">
        <v>38</v>
      </c>
      <c r="L3" s="1">
        <v>6</v>
      </c>
      <c r="M3" s="80">
        <v>14.706</v>
      </c>
      <c r="N3" s="8">
        <v>15</v>
      </c>
      <c r="O3" s="65">
        <v>3000</v>
      </c>
      <c r="P3" s="66">
        <f>Table224578910112345678[[#This Row],[PEMBULATAN]]*O3</f>
        <v>45000</v>
      </c>
      <c r="Q3" s="176">
        <v>3</v>
      </c>
    </row>
    <row r="4" spans="1:17" ht="26.25" customHeight="1" x14ac:dyDescent="0.2">
      <c r="A4" s="14"/>
      <c r="B4" s="76"/>
      <c r="C4" s="9" t="s">
        <v>87</v>
      </c>
      <c r="D4" s="77" t="s">
        <v>72</v>
      </c>
      <c r="E4" s="13">
        <v>44618</v>
      </c>
      <c r="F4" s="77" t="s">
        <v>70</v>
      </c>
      <c r="G4" s="13">
        <v>44637</v>
      </c>
      <c r="H4" s="10" t="s">
        <v>89</v>
      </c>
      <c r="I4" s="1">
        <v>70</v>
      </c>
      <c r="J4" s="1">
        <v>52</v>
      </c>
      <c r="K4" s="1">
        <v>56</v>
      </c>
      <c r="L4" s="1">
        <v>10</v>
      </c>
      <c r="M4" s="80">
        <v>50.96</v>
      </c>
      <c r="N4" s="8">
        <v>51</v>
      </c>
      <c r="O4" s="65">
        <v>3000</v>
      </c>
      <c r="P4" s="66">
        <f>Table224578910112345678[[#This Row],[PEMBULATAN]]*O4</f>
        <v>153000</v>
      </c>
      <c r="Q4" s="177"/>
    </row>
    <row r="5" spans="1:17" ht="26.25" customHeight="1" x14ac:dyDescent="0.2">
      <c r="A5" s="14"/>
      <c r="B5" s="14"/>
      <c r="C5" s="9" t="s">
        <v>88</v>
      </c>
      <c r="D5" s="77" t="s">
        <v>72</v>
      </c>
      <c r="E5" s="13">
        <v>44618</v>
      </c>
      <c r="F5" s="77" t="s">
        <v>70</v>
      </c>
      <c r="G5" s="13">
        <v>44637</v>
      </c>
      <c r="H5" s="10" t="s">
        <v>89</v>
      </c>
      <c r="I5" s="1">
        <v>40</v>
      </c>
      <c r="J5" s="1">
        <v>32</v>
      </c>
      <c r="K5" s="1">
        <v>36</v>
      </c>
      <c r="L5" s="1">
        <v>6</v>
      </c>
      <c r="M5" s="80">
        <v>11.52</v>
      </c>
      <c r="N5" s="8">
        <v>12</v>
      </c>
      <c r="O5" s="65">
        <v>3000</v>
      </c>
      <c r="P5" s="66">
        <f>Table224578910112345678[[#This Row],[PEMBULATAN]]*O5</f>
        <v>36000</v>
      </c>
      <c r="Q5" s="178"/>
    </row>
    <row r="6" spans="1:17" ht="22.5" customHeight="1" x14ac:dyDescent="0.2">
      <c r="A6" s="171" t="s">
        <v>30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3"/>
      <c r="M6" s="79">
        <f>SUBTOTAL(109,Table224578910112345678[KG VOLUME])</f>
        <v>77.185999999999993</v>
      </c>
      <c r="N6" s="69">
        <f>SUM(N3:N5)</f>
        <v>78</v>
      </c>
      <c r="O6" s="174">
        <f>SUM(P3:P5)</f>
        <v>234000</v>
      </c>
      <c r="P6" s="175"/>
    </row>
    <row r="7" spans="1:17" ht="18" customHeight="1" x14ac:dyDescent="0.2">
      <c r="A7" s="86"/>
      <c r="B7" s="57" t="s">
        <v>42</v>
      </c>
      <c r="C7" s="56"/>
      <c r="D7" s="58" t="s">
        <v>43</v>
      </c>
      <c r="E7" s="86"/>
      <c r="F7" s="86"/>
      <c r="G7" s="86"/>
      <c r="H7" s="86"/>
      <c r="I7" s="86"/>
      <c r="J7" s="86"/>
      <c r="K7" s="86"/>
      <c r="L7" s="86"/>
      <c r="M7" s="87"/>
      <c r="N7" s="88" t="s">
        <v>51</v>
      </c>
      <c r="O7" s="89"/>
      <c r="P7" s="89">
        <f>O6*10%</f>
        <v>23400</v>
      </c>
    </row>
    <row r="8" spans="1:17" ht="18" customHeight="1" thickBot="1" x14ac:dyDescent="0.25">
      <c r="A8" s="86"/>
      <c r="B8" s="57"/>
      <c r="C8" s="56"/>
      <c r="D8" s="58"/>
      <c r="E8" s="86"/>
      <c r="F8" s="86"/>
      <c r="G8" s="86"/>
      <c r="H8" s="86"/>
      <c r="I8" s="86"/>
      <c r="J8" s="86"/>
      <c r="K8" s="86"/>
      <c r="L8" s="86"/>
      <c r="M8" s="87"/>
      <c r="N8" s="90" t="s">
        <v>52</v>
      </c>
      <c r="O8" s="91"/>
      <c r="P8" s="91">
        <f>O6-P7</f>
        <v>210600</v>
      </c>
    </row>
    <row r="9" spans="1:17" ht="18" customHeight="1" x14ac:dyDescent="0.2">
      <c r="A9" s="11"/>
      <c r="H9" s="64"/>
      <c r="N9" s="63" t="s">
        <v>31</v>
      </c>
      <c r="P9" s="70">
        <f>P8*1%</f>
        <v>2106</v>
      </c>
    </row>
    <row r="10" spans="1:17" ht="18" customHeight="1" thickBot="1" x14ac:dyDescent="0.25">
      <c r="A10" s="11"/>
      <c r="H10" s="64"/>
      <c r="N10" s="63" t="s">
        <v>53</v>
      </c>
      <c r="P10" s="72">
        <f>P8*2%</f>
        <v>4212</v>
      </c>
    </row>
    <row r="11" spans="1:17" ht="18" customHeight="1" x14ac:dyDescent="0.2">
      <c r="A11" s="11"/>
      <c r="H11" s="64"/>
      <c r="N11" s="67" t="s">
        <v>32</v>
      </c>
      <c r="O11" s="68"/>
      <c r="P11" s="71">
        <f>P8+P9-P10</f>
        <v>208494</v>
      </c>
    </row>
    <row r="13" spans="1:17" x14ac:dyDescent="0.2">
      <c r="A13" s="11"/>
      <c r="H13" s="64"/>
      <c r="P13" s="72"/>
    </row>
    <row r="14" spans="1:17" x14ac:dyDescent="0.2">
      <c r="A14" s="11"/>
      <c r="H14" s="64"/>
      <c r="O14" s="59"/>
      <c r="P14" s="72"/>
    </row>
    <row r="15" spans="1:17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</sheetData>
  <mergeCells count="3">
    <mergeCell ref="A6:L6"/>
    <mergeCell ref="O6:P6"/>
    <mergeCell ref="Q3:Q5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">
    <cfRule type="duplicateValues" dxfId="15" priority="1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Sicepat_Tanjung Pandan_Feb 22</vt:lpstr>
      <vt:lpstr>ALL</vt:lpstr>
      <vt:lpstr>403344</vt:lpstr>
      <vt:lpstr>403350</vt:lpstr>
      <vt:lpstr>403155</vt:lpstr>
      <vt:lpstr>403163</vt:lpstr>
      <vt:lpstr>404665</vt:lpstr>
      <vt:lpstr>404686</vt:lpstr>
      <vt:lpstr>'403155'!Print_Titles</vt:lpstr>
      <vt:lpstr>'403163'!Print_Titles</vt:lpstr>
      <vt:lpstr>'403344'!Print_Titles</vt:lpstr>
      <vt:lpstr>'403350'!Print_Titles</vt:lpstr>
      <vt:lpstr>'404665'!Print_Titles</vt:lpstr>
      <vt:lpstr>'404686'!Print_Titles</vt:lpstr>
      <vt:lpstr>ALL!Print_Titles</vt:lpstr>
      <vt:lpstr>'Sicepat_Tanjung Pandan_Feb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2022-03-21T08:50:25Z</cp:lastPrinted>
  <dcterms:created xsi:type="dcterms:W3CDTF">2021-07-02T11:08:00Z</dcterms:created>
  <dcterms:modified xsi:type="dcterms:W3CDTF">2022-03-21T08:53:22Z</dcterms:modified>
</cp:coreProperties>
</file>