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PT. PERISAI CAKRAWALA INDONESIA\INVOICE\Performa\2022\sicepat\"/>
    </mc:Choice>
  </mc:AlternateContent>
  <bookViews>
    <workbookView xWindow="0" yWindow="0" windowWidth="20490" windowHeight="7320" tabRatio="842"/>
  </bookViews>
  <sheets>
    <sheet name="Sicepat_Tanjung Pinang_Feb 22" sheetId="2" r:id="rId1"/>
    <sheet name="ALL" sheetId="89" r:id="rId2"/>
    <sheet name="403386" sheetId="26" r:id="rId3"/>
    <sheet name="403394" sheetId="58" r:id="rId4"/>
    <sheet name="403399" sheetId="59" r:id="rId5"/>
    <sheet name="403321" sheetId="60" r:id="rId6"/>
    <sheet name="403341" sheetId="61" r:id="rId7"/>
    <sheet name="403164" sheetId="62" r:id="rId8"/>
    <sheet name="404759" sheetId="63" r:id="rId9"/>
  </sheets>
  <definedNames>
    <definedName name="_xlnm.Print_Titles" localSheetId="7">'403164'!$2:$2</definedName>
    <definedName name="_xlnm.Print_Titles" localSheetId="5">'403321'!$2:$2</definedName>
    <definedName name="_xlnm.Print_Titles" localSheetId="6">'403341'!$2:$2</definedName>
    <definedName name="_xlnm.Print_Titles" localSheetId="2">'403386'!$2:$2</definedName>
    <definedName name="_xlnm.Print_Titles" localSheetId="3">'403394'!$2:$2</definedName>
    <definedName name="_xlnm.Print_Titles" localSheetId="4">'403399'!$2:$2</definedName>
    <definedName name="_xlnm.Print_Titles" localSheetId="8">'404759'!$2:$2</definedName>
    <definedName name="_xlnm.Print_Titles" localSheetId="1">ALL!$2:$2</definedName>
    <definedName name="_xlnm.Print_Titles" localSheetId="0">'Sicepat_Tanjung Pinang_Feb 22'!$2:$17</definedName>
  </definedNames>
  <calcPr calcId="162913"/>
</workbook>
</file>

<file path=xl/calcChain.xml><?xml version="1.0" encoding="utf-8"?>
<calcChain xmlns="http://schemas.openxmlformats.org/spreadsheetml/2006/main">
  <c r="F24" i="2" l="1"/>
  <c r="F23" i="2"/>
  <c r="F22" i="2"/>
  <c r="F21" i="2"/>
  <c r="F20" i="2"/>
  <c r="F19" i="2"/>
  <c r="F18" i="2"/>
  <c r="O64" i="89"/>
  <c r="M64" i="89"/>
  <c r="N64" i="89"/>
  <c r="Q64" i="89"/>
  <c r="P62" i="89"/>
  <c r="P61" i="89"/>
  <c r="P60" i="89"/>
  <c r="P59" i="89"/>
  <c r="P58" i="89"/>
  <c r="P57" i="89"/>
  <c r="P56" i="89"/>
  <c r="P55" i="89"/>
  <c r="P54" i="89"/>
  <c r="P53" i="89"/>
  <c r="P52" i="89"/>
  <c r="P51" i="89"/>
  <c r="P50" i="89"/>
  <c r="P49" i="89"/>
  <c r="P48" i="89"/>
  <c r="P47" i="89"/>
  <c r="P46" i="89"/>
  <c r="P45" i="89"/>
  <c r="P44" i="89"/>
  <c r="P43" i="89"/>
  <c r="P42" i="89"/>
  <c r="P41" i="89"/>
  <c r="P40" i="89"/>
  <c r="P39" i="89"/>
  <c r="P38" i="89"/>
  <c r="P37" i="89"/>
  <c r="P36" i="89"/>
  <c r="P35" i="89"/>
  <c r="P34" i="89"/>
  <c r="P33" i="89"/>
  <c r="P32" i="89"/>
  <c r="P31" i="89"/>
  <c r="P30" i="89"/>
  <c r="P29" i="89"/>
  <c r="P28" i="89"/>
  <c r="P27" i="89"/>
  <c r="P26" i="89"/>
  <c r="P25" i="89"/>
  <c r="P24" i="89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3" i="89"/>
  <c r="P63" i="89"/>
  <c r="P3" i="63"/>
  <c r="P4" i="63"/>
  <c r="P5" i="63"/>
  <c r="P6" i="63"/>
  <c r="P7" i="63"/>
  <c r="P8" i="63"/>
  <c r="P9" i="63"/>
  <c r="P10" i="63"/>
  <c r="B24" i="2"/>
  <c r="C24" i="2"/>
  <c r="B23" i="2"/>
  <c r="C23" i="2"/>
  <c r="B22" i="2"/>
  <c r="C22" i="2"/>
  <c r="B21" i="2"/>
  <c r="C21" i="2"/>
  <c r="G20" i="2"/>
  <c r="B20" i="2"/>
  <c r="C20" i="2"/>
  <c r="G19" i="2"/>
  <c r="C19" i="2"/>
  <c r="B19" i="2"/>
  <c r="C18" i="2"/>
  <c r="B18" i="2"/>
  <c r="A19" i="2"/>
  <c r="P12" i="58"/>
  <c r="P12" i="62"/>
  <c r="P6" i="61"/>
  <c r="P9" i="60"/>
  <c r="P10" i="60" s="1"/>
  <c r="N8" i="60"/>
  <c r="P25" i="59"/>
  <c r="N24" i="59"/>
  <c r="N11" i="58"/>
  <c r="P6" i="26"/>
  <c r="N5" i="26"/>
  <c r="N18" i="63" l="1"/>
  <c r="G24" i="2" s="1"/>
  <c r="M18" i="63"/>
  <c r="P17" i="63"/>
  <c r="P16" i="63"/>
  <c r="P15" i="63"/>
  <c r="P14" i="63"/>
  <c r="P13" i="63"/>
  <c r="P12" i="63"/>
  <c r="P11" i="63"/>
  <c r="N11" i="62"/>
  <c r="M11" i="62"/>
  <c r="P10" i="62"/>
  <c r="P9" i="62"/>
  <c r="P8" i="62"/>
  <c r="P7" i="62"/>
  <c r="P6" i="62"/>
  <c r="P5" i="62"/>
  <c r="P4" i="62"/>
  <c r="P3" i="62"/>
  <c r="N5" i="61"/>
  <c r="M5" i="61"/>
  <c r="P4" i="61"/>
  <c r="P3" i="61"/>
  <c r="M8" i="60"/>
  <c r="P7" i="60"/>
  <c r="P6" i="60"/>
  <c r="P5" i="60"/>
  <c r="P4" i="60"/>
  <c r="P3" i="60"/>
  <c r="M24" i="59"/>
  <c r="P23" i="59"/>
  <c r="P22" i="59"/>
  <c r="P21" i="59"/>
  <c r="P20" i="59"/>
  <c r="P19" i="59"/>
  <c r="P18" i="59"/>
  <c r="P17" i="59"/>
  <c r="P16" i="59"/>
  <c r="P15" i="59"/>
  <c r="P14" i="59"/>
  <c r="P13" i="59"/>
  <c r="P12" i="59"/>
  <c r="P11" i="59"/>
  <c r="P10" i="59"/>
  <c r="P9" i="59"/>
  <c r="P8" i="59"/>
  <c r="P7" i="59"/>
  <c r="P6" i="59"/>
  <c r="P5" i="59"/>
  <c r="P4" i="59"/>
  <c r="P3" i="59"/>
  <c r="M11" i="58"/>
  <c r="P10" i="58"/>
  <c r="P9" i="58"/>
  <c r="P8" i="58"/>
  <c r="P7" i="58"/>
  <c r="P6" i="58"/>
  <c r="P5" i="58"/>
  <c r="P4" i="58"/>
  <c r="P3" i="58"/>
  <c r="O18" i="63" l="1"/>
  <c r="O11" i="62"/>
  <c r="P13" i="62" s="1"/>
  <c r="O5" i="61"/>
  <c r="P7" i="61" s="1"/>
  <c r="P9" i="61" s="1"/>
  <c r="O8" i="60"/>
  <c r="P11" i="60" s="1"/>
  <c r="O24" i="59"/>
  <c r="P26" i="59" s="1"/>
  <c r="P28" i="59" s="1"/>
  <c r="O11" i="58"/>
  <c r="P13" i="58" s="1"/>
  <c r="P15" i="58" s="1"/>
  <c r="P15" i="62"/>
  <c r="P14" i="62"/>
  <c r="P16" i="62" s="1"/>
  <c r="P8" i="61"/>
  <c r="P19" i="63" l="1"/>
  <c r="P20" i="63" s="1"/>
  <c r="P10" i="61"/>
  <c r="P12" i="60"/>
  <c r="P13" i="60" s="1"/>
  <c r="P27" i="59"/>
  <c r="P29" i="59" s="1"/>
  <c r="P14" i="58"/>
  <c r="P16" i="58" s="1"/>
  <c r="I30" i="2"/>
  <c r="I29" i="2"/>
  <c r="I31" i="2" s="1"/>
  <c r="P4" i="26"/>
  <c r="P21" i="63" l="1"/>
  <c r="P22" i="63"/>
  <c r="M5" i="26"/>
  <c r="P3" i="26"/>
  <c r="P23" i="63" l="1"/>
  <c r="O5" i="26"/>
  <c r="P7" i="26" s="1"/>
  <c r="J24" i="2"/>
  <c r="P8" i="26" l="1"/>
  <c r="P9" i="26"/>
  <c r="J23" i="2"/>
  <c r="P10" i="26" l="1"/>
  <c r="L25" i="2" s="1"/>
  <c r="A20" i="2"/>
  <c r="A21" i="2" s="1"/>
  <c r="A22" i="2" s="1"/>
  <c r="A23" i="2" s="1"/>
  <c r="A24" i="2" s="1"/>
  <c r="J22" i="2"/>
  <c r="J20" i="2"/>
  <c r="J21" i="2"/>
  <c r="J19" i="2"/>
  <c r="I42" i="2" l="1"/>
  <c r="J18" i="2"/>
  <c r="J25" i="2" l="1"/>
  <c r="J27" i="2" l="1"/>
  <c r="J28" i="2" s="1"/>
  <c r="J30" i="2" s="1"/>
  <c r="J29" i="2" l="1"/>
  <c r="J31" i="2" s="1"/>
  <c r="P65" i="89"/>
  <c r="P66" i="89" s="1"/>
  <c r="P68" i="89" l="1"/>
  <c r="P67" i="89"/>
  <c r="P69" i="89" s="1"/>
</calcChain>
</file>

<file path=xl/sharedStrings.xml><?xml version="1.0" encoding="utf-8"?>
<sst xmlns="http://schemas.openxmlformats.org/spreadsheetml/2006/main" count="761" uniqueCount="136">
  <si>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</si>
  <si>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</si>
  <si>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</si>
  <si>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</si>
  <si>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</si>
  <si>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</si>
  <si>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</si>
  <si>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</si>
  <si>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</si>
  <si>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</si>
  <si>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</si>
  <si>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</si>
  <si>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</si>
  <si>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</si>
  <si>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</si>
  <si>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</si>
  <si>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</si>
  <si>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</si>
  <si>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</si>
  <si>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</si>
  <si>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</si>
  <si>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</si>
  <si>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</si>
  <si>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</si>
  <si>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</si>
  <si>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</si>
  <si>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</si>
  <si>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</si>
  <si>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</si>
  <si>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</si>
  <si>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</si>
  <si>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</si>
  <si>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</si>
  <si>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</si>
  <si>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</si>
  <si>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</si>
  <si>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</si>
  <si>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</si>
  <si>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</si>
  <si>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</si>
  <si>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</si>
  <si>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</si>
  <si>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</si>
  <si>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</si>
  <si>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</si>
  <si>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</si>
  <si>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</si>
  <si>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</si>
  <si>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</si>
  <si>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</si>
  <si>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</si>
  <si>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</si>
  <si>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</si>
  <si>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</si>
  <si>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</si>
  <si>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</si>
  <si>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 xml:space="preserve"> 17 Maret 2022</t>
  </si>
  <si>
    <t xml:space="preserve"> Tanjung Pinang</t>
  </si>
  <si>
    <t xml:space="preserve"> FEBRUARI 2022</t>
  </si>
  <si>
    <t>DMD/2202/04/WLHY4916</t>
  </si>
  <si>
    <t>GSK220204DZX479</t>
  </si>
  <si>
    <t>GSK220204HSZ759</t>
  </si>
  <si>
    <t>KM SATRIA PRATAMA</t>
  </si>
  <si>
    <t>02/15/2022 AGUS</t>
  </si>
  <si>
    <t>DMP TNJ                   (TJ. PINANG)</t>
  </si>
  <si>
    <t>DMD/2202/07/EVJF1236</t>
  </si>
  <si>
    <t>GSK220128WRE692</t>
  </si>
  <si>
    <t>GSK220205MXI718</t>
  </si>
  <si>
    <t>GSK220205QZJ651</t>
  </si>
  <si>
    <t>GSK220205TSJ261</t>
  </si>
  <si>
    <t>GSK220207VSP012</t>
  </si>
  <si>
    <t>GSK220207ZNA139</t>
  </si>
  <si>
    <t>GSK220207IYH369</t>
  </si>
  <si>
    <t>DMD/2202/07/CZED0763</t>
  </si>
  <si>
    <t>GSK220207YGA803</t>
  </si>
  <si>
    <t>DMD/2202/07/PRFO0532</t>
  </si>
  <si>
    <t>GSK220206RIC350</t>
  </si>
  <si>
    <t>GSK220206BRA753</t>
  </si>
  <si>
    <t>GSK220206UYB642</t>
  </si>
  <si>
    <t>GSK220206SKE538</t>
  </si>
  <si>
    <t>GSK220206PSG790</t>
  </si>
  <si>
    <t>GSK220206FXI453</t>
  </si>
  <si>
    <t>GSK220206RJC217</t>
  </si>
  <si>
    <t>GSK220206DRK579</t>
  </si>
  <si>
    <t>GSK220206IUG567</t>
  </si>
  <si>
    <t>GSK220206XLC170</t>
  </si>
  <si>
    <t>GSK220206SYC109</t>
  </si>
  <si>
    <t>GSK220206XLJ081</t>
  </si>
  <si>
    <t>GSK220206UEX075</t>
  </si>
  <si>
    <t>GSK220206TWE506</t>
  </si>
  <si>
    <t>GSK220206KTS485</t>
  </si>
  <si>
    <t>GSK220206UCM143</t>
  </si>
  <si>
    <t>GSK220206IFA254</t>
  </si>
  <si>
    <t>GSK220206ETP760</t>
  </si>
  <si>
    <t>GSK220206NMK791</t>
  </si>
  <si>
    <t>GSK220206FPH946</t>
  </si>
  <si>
    <t>GSK220206AUW928</t>
  </si>
  <si>
    <t>DMD/2202/10/USEN4890</t>
  </si>
  <si>
    <t>GSK220209OCF185</t>
  </si>
  <si>
    <t>GSK220209VGE590</t>
  </si>
  <si>
    <t>GSK220209RVD509</t>
  </si>
  <si>
    <t>GSK220209NZE943</t>
  </si>
  <si>
    <t>GSK220209BET914</t>
  </si>
  <si>
    <t>02/22/2022 DIAN</t>
  </si>
  <si>
    <t>DMD/2202/15/OWVA3219</t>
  </si>
  <si>
    <t>GSK220213UBR748</t>
  </si>
  <si>
    <t>GSK220215XEZ109</t>
  </si>
  <si>
    <t>DMD/2202/19/DCIM2340</t>
  </si>
  <si>
    <t>GSK220219SEX431</t>
  </si>
  <si>
    <t>GSK220219QUH568</t>
  </si>
  <si>
    <t>GSK220219NDM601</t>
  </si>
  <si>
    <t>GSK220219MKE075</t>
  </si>
  <si>
    <t>GSK220219MJF762</t>
  </si>
  <si>
    <t>GSK220219VJW728</t>
  </si>
  <si>
    <t>GSK220219STF460</t>
  </si>
  <si>
    <t>GSK220219NGX314</t>
  </si>
  <si>
    <t>DMD/2202/25/LJBM0218</t>
  </si>
  <si>
    <t>GSK220225ADC061</t>
  </si>
  <si>
    <t>GSK220225GJF508</t>
  </si>
  <si>
    <t>GSK220225OLA542</t>
  </si>
  <si>
    <t>GSK220225AKP034</t>
  </si>
  <si>
    <t>GSK220225UXJ190</t>
  </si>
  <si>
    <t>GSK220225LTX670</t>
  </si>
  <si>
    <t>GSK220225XAE562</t>
  </si>
  <si>
    <t>GSK220225ATY729</t>
  </si>
  <si>
    <t>GSK220225PRU082</t>
  </si>
  <si>
    <t>GSK220225TWG641</t>
  </si>
  <si>
    <t>GSK220225GBW459</t>
  </si>
  <si>
    <t>GSK220225OKZ836</t>
  </si>
  <si>
    <t>GSK220225QDF347</t>
  </si>
  <si>
    <t>GSK220225EIH147</t>
  </si>
  <si>
    <t>GSK220225XCK430</t>
  </si>
  <si>
    <t>03/02/2022 DIAN</t>
  </si>
  <si>
    <t>PENGIRIMAN BARANG TUJUAN TANJUNG PINANG</t>
  </si>
  <si>
    <t>TANJUNG PINANG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</si>
  <si>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Lima Juta Enam Ratus Dua Puluh Delapan Ribu Tujuh Ratus Dua Puluh Satu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</si>
</sst>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8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0" fontId="9" fillId="4" borderId="1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166" fontId="2" fillId="0" borderId="4" xfId="0" applyNumberFormat="1" applyFont="1" applyBorder="1" applyAlignment="1">
      <alignment horizontal="center" vertical="center"/>
    </xf>
    <xf numFmtId="166" fontId="2" fillId="0" borderId="4" xfId="0" applyNumberFormat="1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7" fontId="3" fillId="0" borderId="4" xfId="1" applyNumberFormat="1" applyFont="1" applyBorder="1" applyAlignment="1">
      <alignment horizontal="center" vertical="center"/>
    </xf>
    <xf numFmtId="0" fontId="1" fillId="0" borderId="25" xfId="0" applyFont="1" applyBorder="1" applyAlignment="1">
      <alignment vertical="center" wrapText="1"/>
    </xf>
    <xf numFmtId="0" fontId="1" fillId="0" borderId="25" xfId="0" applyFont="1" applyBorder="1" applyAlignment="1">
      <alignment horizontal="left" vertical="center" wrapText="1"/>
    </xf>
    <xf numFmtId="0" fontId="2" fillId="0" borderId="24" xfId="0" applyFont="1" applyBorder="1" applyAlignment="1">
      <alignment vertical="center"/>
    </xf>
    <xf numFmtId="0" fontId="2" fillId="0" borderId="24" xfId="0" applyFont="1" applyBorder="1" applyAlignment="1">
      <alignment horizontal="center" vertical="center" wrapText="1"/>
    </xf>
    <xf numFmtId="166" fontId="2" fillId="0" borderId="24" xfId="0" applyNumberFormat="1" applyFont="1" applyBorder="1" applyAlignment="1">
      <alignment horizontal="center" vertical="center"/>
    </xf>
    <xf numFmtId="166" fontId="2" fillId="0" borderId="24" xfId="0" applyNumberFormat="1" applyFont="1" applyBorder="1" applyAlignment="1">
      <alignment vertical="center" wrapText="1"/>
    </xf>
    <xf numFmtId="0" fontId="2" fillId="0" borderId="24" xfId="0" applyFont="1" applyBorder="1" applyAlignment="1">
      <alignment horizontal="center" vertical="center"/>
    </xf>
    <xf numFmtId="1" fontId="2" fillId="0" borderId="24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164" fontId="3" fillId="0" borderId="24" xfId="2" applyFont="1" applyBorder="1" applyAlignment="1">
      <alignment horizontal="center" vertical="center"/>
    </xf>
    <xf numFmtId="167" fontId="3" fillId="0" borderId="24" xfId="1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 wrapText="1"/>
    </xf>
    <xf numFmtId="166" fontId="2" fillId="0" borderId="10" xfId="0" applyNumberFormat="1" applyFont="1" applyBorder="1" applyAlignment="1">
      <alignment horizontal="center" vertical="center"/>
    </xf>
    <xf numFmtId="166" fontId="2" fillId="0" borderId="10" xfId="0" applyNumberFormat="1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3" fillId="0" borderId="10" xfId="2" applyFont="1" applyBorder="1" applyAlignment="1">
      <alignment horizontal="center" vertical="center"/>
    </xf>
    <xf numFmtId="167" fontId="3" fillId="0" borderId="10" xfId="1" applyNumberFormat="1" applyFont="1" applyBorder="1" applyAlignment="1">
      <alignment horizontal="center" vertical="center"/>
    </xf>
    <xf numFmtId="0" fontId="2" fillId="0" borderId="24" xfId="0" applyFont="1" applyFill="1" applyBorder="1" applyAlignment="1">
      <alignment vertical="center"/>
    </xf>
    <xf numFmtId="166" fontId="2" fillId="0" borderId="24" xfId="0" applyNumberFormat="1" applyFont="1" applyFill="1" applyBorder="1" applyAlignment="1">
      <alignment vertical="center" wrapText="1"/>
    </xf>
    <xf numFmtId="0" fontId="2" fillId="0" borderId="24" xfId="0" applyFont="1" applyFill="1" applyBorder="1" applyAlignment="1">
      <alignment horizontal="center" vertical="center"/>
    </xf>
    <xf numFmtId="2" fontId="2" fillId="0" borderId="24" xfId="0" applyNumberFormat="1" applyFont="1" applyFill="1" applyBorder="1" applyAlignment="1">
      <alignment horizontal="center" vertical="center"/>
    </xf>
    <xf numFmtId="0" fontId="3" fillId="0" borderId="24" xfId="0" applyNumberFormat="1" applyFont="1" applyBorder="1" applyAlignment="1">
      <alignment horizontal="center" vertical="center"/>
    </xf>
    <xf numFmtId="167" fontId="5" fillId="0" borderId="27" xfId="1" applyNumberFormat="1" applyFont="1" applyBorder="1" applyAlignment="1">
      <alignment vertical="center"/>
    </xf>
    <xf numFmtId="0" fontId="4" fillId="2" borderId="28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166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vertical="center" wrapText="1"/>
    </xf>
    <xf numFmtId="0" fontId="1" fillId="0" borderId="30" xfId="0" applyFont="1" applyBorder="1" applyAlignment="1">
      <alignment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5" fillId="0" borderId="27" xfId="0" applyFont="1" applyBorder="1" applyAlignment="1">
      <alignment horizontal="center" vertical="center"/>
    </xf>
    <xf numFmtId="165" fontId="0" fillId="0" borderId="27" xfId="1" applyFont="1" applyBorder="1" applyAlignment="1">
      <alignment vertical="center"/>
    </xf>
    <xf numFmtId="1" fontId="9" fillId="4" borderId="4" xfId="3" applyNumberFormat="1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17" xfId="0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0" fontId="15" fillId="0" borderId="27" xfId="0" applyFont="1" applyBorder="1" applyAlignment="1">
      <alignment horizontal="center" vertical="center"/>
    </xf>
    <xf numFmtId="167" fontId="5" fillId="0" borderId="27" xfId="1" applyNumberFormat="1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158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/>
        <right style="thin">
          <color auto="1"/>
        </right>
        <top/>
        <bottom/>
        <vertical style="thin">
          <color auto="1"/>
        </vertical>
        <horizontal/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190500</xdr:colOff>
      <xdr:row>42</xdr:row>
      <xdr:rowOff>1304</xdr:rowOff>
    </xdr:from>
    <xdr:to>
      <xdr:col>16</xdr:col>
      <xdr:colOff>514350</xdr:colOff>
      <xdr:row>48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9300" y="251473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245789101123" displayName="Table2245789101123" ref="C2:N4" totalsRowShown="0" headerRowDxfId="138" dataDxfId="136" headerRowBorderDxfId="137">
  <tableColumns count="12">
    <tableColumn id="1" name="NOMOR" dataDxfId="135" dataCellStyle="Normal"/>
    <tableColumn id="3" name="TUJUAN" dataDxfId="134" dataCellStyle="Normal"/>
    <tableColumn id="16" name="Pick Up" dataDxfId="133"/>
    <tableColumn id="14" name="KAPAL" dataDxfId="132"/>
    <tableColumn id="15" name="ETD Kapal" dataDxfId="131"/>
    <tableColumn id="10" name="KETERANGAN" dataDxfId="130" dataCellStyle="Normal"/>
    <tableColumn id="5" name="P" dataDxfId="129" dataCellStyle="Normal"/>
    <tableColumn id="6" name="L" dataDxfId="128" dataCellStyle="Normal"/>
    <tableColumn id="7" name="T" dataDxfId="127" dataCellStyle="Normal"/>
    <tableColumn id="4" name="ACT KG" dataDxfId="126" dataCellStyle="Normal"/>
    <tableColumn id="8" name="KG VOLUME" dataDxfId="125" dataCellStyle="Normal"/>
    <tableColumn id="19" name="PEMBULATAN" dataDxfId="124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1" name="Table224578910112" displayName="Table224578910112" ref="C2:N4" totalsRowShown="0" headerRowDxfId="121" dataDxfId="119" headerRowBorderDxfId="120">
  <tableColumns count="12">
    <tableColumn id="1" name="NOMOR" dataDxfId="118" dataCellStyle="Normal"/>
    <tableColumn id="3" name="TUJUAN" dataDxfId="117" dataCellStyle="Normal"/>
    <tableColumn id="16" name="Pick Up" dataDxfId="116"/>
    <tableColumn id="14" name="KAPAL" dataDxfId="115"/>
    <tableColumn id="15" name="ETD Kapal" dataDxfId="114"/>
    <tableColumn id="10" name="KETERANGAN" dataDxfId="113" dataCellStyle="Normal"/>
    <tableColumn id="5" name="P" dataDxfId="112" dataCellStyle="Normal"/>
    <tableColumn id="6" name="L" dataDxfId="111" dataCellStyle="Normal"/>
    <tableColumn id="7" name="T" dataDxfId="110" dataCellStyle="Normal"/>
    <tableColumn id="4" name="ACT KG" dataDxfId="109" dataCellStyle="Normal"/>
    <tableColumn id="8" name="KG VOLUME" dataDxfId="108" dataCellStyle="Normal"/>
    <tableColumn id="19" name="PEMBULATAN" dataDxfId="107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10" totalsRowShown="0" headerRowDxfId="103" dataDxfId="101" headerRowBorderDxfId="102">
  <tableColumns count="12">
    <tableColumn id="1" name="NOMOR" dataDxfId="100" dataCellStyle="Normal"/>
    <tableColumn id="3" name="TUJUAN" dataDxfId="99" dataCellStyle="Normal"/>
    <tableColumn id="16" name="Pick Up" dataDxfId="98"/>
    <tableColumn id="14" name="KAPAL" dataDxfId="97"/>
    <tableColumn id="15" name="ETD Kapal" dataDxfId="96"/>
    <tableColumn id="10" name="KETERANGAN" dataDxfId="95" dataCellStyle="Normal"/>
    <tableColumn id="5" name="P" dataDxfId="94" dataCellStyle="Normal"/>
    <tableColumn id="6" name="L" dataDxfId="93" dataCellStyle="Normal"/>
    <tableColumn id="7" name="T" dataDxfId="92" dataCellStyle="Normal"/>
    <tableColumn id="4" name="ACT KG" dataDxfId="91" dataCellStyle="Normal"/>
    <tableColumn id="8" name="KG VOLUME" dataDxfId="90" dataCellStyle="Normal"/>
    <tableColumn id="19" name="PEMBULATAN" dataDxfId="89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23" totalsRowShown="0" headerRowDxfId="85" dataDxfId="83" headerRowBorderDxfId="84">
  <tableColumns count="12">
    <tableColumn id="1" name="NOMOR" dataDxfId="82" dataCellStyle="Normal"/>
    <tableColumn id="3" name="TUJUAN" dataDxfId="81" dataCellStyle="Normal"/>
    <tableColumn id="16" name="Pick Up" dataDxfId="80"/>
    <tableColumn id="14" name="KAPAL" dataDxfId="79"/>
    <tableColumn id="15" name="ETD Kapal" dataDxfId="78"/>
    <tableColumn id="10" name="KETERANGAN" dataDxfId="77" dataCellStyle="Normal"/>
    <tableColumn id="5" name="P" dataDxfId="76" dataCellStyle="Normal"/>
    <tableColumn id="6" name="L" dataDxfId="75" dataCellStyle="Normal"/>
    <tableColumn id="7" name="T" dataDxfId="74" dataCellStyle="Normal"/>
    <tableColumn id="4" name="ACT KG" dataDxfId="73" dataCellStyle="Normal"/>
    <tableColumn id="8" name="KG VOLUME" dataDxfId="72" dataCellStyle="Normal"/>
    <tableColumn id="19" name="PEMBULATAN" dataDxfId="71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456" displayName="Table2245789101123456" ref="C2:N7" totalsRowShown="0" headerRowDxfId="67" dataDxfId="65" headerRowBorderDxfId="66">
  <tableColumns count="12">
    <tableColumn id="1" name="NOMOR" dataDxfId="64" dataCellStyle="Normal"/>
    <tableColumn id="3" name="TUJUAN" dataDxfId="63" dataCellStyle="Normal"/>
    <tableColumn id="16" name="Pick Up" dataDxfId="62"/>
    <tableColumn id="14" name="KAPAL" dataDxfId="61"/>
    <tableColumn id="15" name="ETD Kapal" dataDxfId="60"/>
    <tableColumn id="10" name="KETERANGAN" dataDxfId="59" dataCellStyle="Normal"/>
    <tableColumn id="5" name="P" dataDxfId="58" dataCellStyle="Normal"/>
    <tableColumn id="6" name="L" dataDxfId="57" dataCellStyle="Normal"/>
    <tableColumn id="7" name="T" dataDxfId="56" dataCellStyle="Normal"/>
    <tableColumn id="4" name="ACT KG" dataDxfId="55" dataCellStyle="Normal"/>
    <tableColumn id="8" name="KG VOLUME" dataDxfId="54" dataCellStyle="Normal"/>
    <tableColumn id="19" name="PEMBULATAN" dataDxfId="53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7891011234567" displayName="Table22457891011234567" ref="C2:N4" totalsRowShown="0" headerRowDxfId="50" dataDxfId="48" headerRowBorderDxfId="49">
  <tableColumns count="12">
    <tableColumn id="1" name="NOMOR" dataDxfId="47" dataCellStyle="Normal"/>
    <tableColumn id="3" name="TUJUAN" dataDxfId="46" dataCellStyle="Normal"/>
    <tableColumn id="16" name="Pick Up" dataDxfId="45"/>
    <tableColumn id="14" name="KAPAL" dataDxfId="44"/>
    <tableColumn id="15" name="ETD Kapal" dataDxfId="43"/>
    <tableColumn id="10" name="KETERANGAN" dataDxfId="42" dataCellStyle="Normal"/>
    <tableColumn id="5" name="P" dataDxfId="41" dataCellStyle="Normal"/>
    <tableColumn id="6" name="L" dataDxfId="40" dataCellStyle="Normal"/>
    <tableColumn id="7" name="T" dataDxfId="39" dataCellStyle="Normal"/>
    <tableColumn id="4" name="ACT KG" dataDxfId="38" dataCellStyle="Normal"/>
    <tableColumn id="8" name="KG VOLUME" dataDxfId="37" dataCellStyle="Normal"/>
    <tableColumn id="19" name="PEMBULATAN" dataDxfId="36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7" name="Table224578910112345678" displayName="Table224578910112345678" ref="C2:N10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8" name="Table2245789101123456789" displayName="Table2245789101123456789" ref="C2:N17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49"/>
  <sheetViews>
    <sheetView tabSelected="1" workbookViewId="0">
      <selection activeCell="J18" sqref="J18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53" t="s">
        <v>14</v>
      </c>
      <c r="B10" s="154"/>
      <c r="C10" s="154"/>
      <c r="D10" s="154"/>
      <c r="E10" s="154"/>
      <c r="F10" s="154"/>
      <c r="G10" s="154"/>
      <c r="H10" s="154"/>
      <c r="I10" s="154"/>
      <c r="J10" s="155"/>
    </row>
    <row r="12" spans="1:10" x14ac:dyDescent="0.25">
      <c r="A12" s="18" t="s">
        <v>15</v>
      </c>
      <c r="B12" s="18" t="s">
        <v>16</v>
      </c>
      <c r="G12" s="165" t="s">
        <v>49</v>
      </c>
      <c r="H12" s="165"/>
      <c r="I12" s="23" t="s">
        <v>17</v>
      </c>
      <c r="J12" s="24"/>
    </row>
    <row r="13" spans="1:10" x14ac:dyDescent="0.25">
      <c r="G13" s="165" t="s">
        <v>18</v>
      </c>
      <c r="H13" s="165"/>
      <c r="I13" s="23" t="s">
        <v>17</v>
      </c>
      <c r="J13" s="25" t="s">
        <v>56</v>
      </c>
    </row>
    <row r="14" spans="1:10" x14ac:dyDescent="0.25">
      <c r="G14" s="165" t="s">
        <v>50</v>
      </c>
      <c r="H14" s="165"/>
      <c r="I14" s="23" t="s">
        <v>17</v>
      </c>
      <c r="J14" s="18" t="s">
        <v>57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58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56" t="s">
        <v>28</v>
      </c>
      <c r="I17" s="157"/>
      <c r="J17" s="29" t="s">
        <v>29</v>
      </c>
    </row>
    <row r="18" spans="1:12" ht="48" customHeight="1" x14ac:dyDescent="0.25">
      <c r="A18" s="30">
        <v>1</v>
      </c>
      <c r="B18" s="31">
        <f>'403386'!E3</f>
        <v>44596</v>
      </c>
      <c r="C18" s="84">
        <f>'403386'!A3</f>
        <v>403386</v>
      </c>
      <c r="D18" s="32" t="s">
        <v>133</v>
      </c>
      <c r="E18" s="32" t="s">
        <v>134</v>
      </c>
      <c r="F18" s="33">
        <f>'403386'!Q3</f>
        <v>2</v>
      </c>
      <c r="G18" s="34">
        <v>100</v>
      </c>
      <c r="H18" s="158">
        <v>7000</v>
      </c>
      <c r="I18" s="159"/>
      <c r="J18" s="35">
        <f>G18*H18</f>
        <v>700000</v>
      </c>
      <c r="L18"/>
    </row>
    <row r="19" spans="1:12" ht="48" customHeight="1" x14ac:dyDescent="0.25">
      <c r="A19" s="30">
        <f>A18+1</f>
        <v>2</v>
      </c>
      <c r="B19" s="31">
        <f>'403394'!E3</f>
        <v>44599</v>
      </c>
      <c r="C19" s="84">
        <f>'403394'!A3</f>
        <v>403394</v>
      </c>
      <c r="D19" s="32" t="s">
        <v>133</v>
      </c>
      <c r="E19" s="32" t="s">
        <v>134</v>
      </c>
      <c r="F19" s="33">
        <f>'403394'!Q3</f>
        <v>8</v>
      </c>
      <c r="G19" s="152">
        <f>'403394'!N11</f>
        <v>185.4725</v>
      </c>
      <c r="H19" s="158">
        <v>7000</v>
      </c>
      <c r="I19" s="159"/>
      <c r="J19" s="35">
        <f t="shared" ref="J19:J24" si="0">G19*H19</f>
        <v>1298307.5</v>
      </c>
      <c r="L19"/>
    </row>
    <row r="20" spans="1:12" ht="48" customHeight="1" x14ac:dyDescent="0.25">
      <c r="A20" s="30">
        <f t="shared" ref="A20:A24" si="1">A19+1</f>
        <v>3</v>
      </c>
      <c r="B20" s="31">
        <f>'403399'!E3</f>
        <v>44599</v>
      </c>
      <c r="C20" s="84">
        <f>'403399'!A3</f>
        <v>403399</v>
      </c>
      <c r="D20" s="32" t="s">
        <v>133</v>
      </c>
      <c r="E20" s="32" t="s">
        <v>134</v>
      </c>
      <c r="F20" s="33">
        <f>'403399'!Q3</f>
        <v>21</v>
      </c>
      <c r="G20" s="33">
        <f>'403399'!N24</f>
        <v>195</v>
      </c>
      <c r="H20" s="158">
        <v>7000</v>
      </c>
      <c r="I20" s="159"/>
      <c r="J20" s="35">
        <f>G20*H20</f>
        <v>1365000</v>
      </c>
      <c r="L20"/>
    </row>
    <row r="21" spans="1:12" ht="48" customHeight="1" x14ac:dyDescent="0.25">
      <c r="A21" s="30">
        <f t="shared" si="1"/>
        <v>4</v>
      </c>
      <c r="B21" s="31">
        <f>'403321'!E3</f>
        <v>44602</v>
      </c>
      <c r="C21" s="84">
        <f>'403321'!A3</f>
        <v>403321</v>
      </c>
      <c r="D21" s="32" t="s">
        <v>133</v>
      </c>
      <c r="E21" s="32" t="s">
        <v>134</v>
      </c>
      <c r="F21" s="33">
        <f>'403321'!Q3</f>
        <v>5</v>
      </c>
      <c r="G21" s="33">
        <v>100</v>
      </c>
      <c r="H21" s="158">
        <v>7000</v>
      </c>
      <c r="I21" s="159"/>
      <c r="J21" s="35">
        <f>G21*H21</f>
        <v>700000</v>
      </c>
      <c r="L21"/>
    </row>
    <row r="22" spans="1:12" ht="48" customHeight="1" x14ac:dyDescent="0.25">
      <c r="A22" s="30">
        <f t="shared" si="1"/>
        <v>5</v>
      </c>
      <c r="B22" s="31">
        <f>'403341'!E3</f>
        <v>44607</v>
      </c>
      <c r="C22" s="84">
        <f>'403341'!A3</f>
        <v>403341</v>
      </c>
      <c r="D22" s="32" t="s">
        <v>133</v>
      </c>
      <c r="E22" s="32" t="s">
        <v>134</v>
      </c>
      <c r="F22" s="33">
        <f>'403341'!Q3</f>
        <v>2</v>
      </c>
      <c r="G22" s="33">
        <v>100</v>
      </c>
      <c r="H22" s="158">
        <v>7000</v>
      </c>
      <c r="I22" s="159"/>
      <c r="J22" s="35">
        <f>G22*H22</f>
        <v>700000</v>
      </c>
      <c r="L22"/>
    </row>
    <row r="23" spans="1:12" ht="48" customHeight="1" x14ac:dyDescent="0.25">
      <c r="A23" s="30">
        <f t="shared" si="1"/>
        <v>6</v>
      </c>
      <c r="B23" s="31">
        <f>'403164'!E3</f>
        <v>44611</v>
      </c>
      <c r="C23" s="84">
        <f>'403164'!A3</f>
        <v>403164</v>
      </c>
      <c r="D23" s="32" t="s">
        <v>133</v>
      </c>
      <c r="E23" s="32" t="s">
        <v>134</v>
      </c>
      <c r="F23" s="33">
        <f>'403164'!Q3</f>
        <v>8</v>
      </c>
      <c r="G23" s="33">
        <v>100</v>
      </c>
      <c r="H23" s="158">
        <v>7000</v>
      </c>
      <c r="I23" s="159"/>
      <c r="J23" s="35">
        <f t="shared" si="0"/>
        <v>700000</v>
      </c>
      <c r="L23"/>
    </row>
    <row r="24" spans="1:12" ht="48" customHeight="1" x14ac:dyDescent="0.25">
      <c r="A24" s="30">
        <f t="shared" si="1"/>
        <v>7</v>
      </c>
      <c r="B24" s="31">
        <f>'404759'!E3</f>
        <v>44617</v>
      </c>
      <c r="C24" s="84">
        <f>'404759'!A3</f>
        <v>404759</v>
      </c>
      <c r="D24" s="32" t="s">
        <v>133</v>
      </c>
      <c r="E24" s="32" t="s">
        <v>134</v>
      </c>
      <c r="F24" s="33">
        <f>'404759'!Q3</f>
        <v>15</v>
      </c>
      <c r="G24" s="33">
        <f>'404759'!N18</f>
        <v>122</v>
      </c>
      <c r="H24" s="158">
        <v>7000</v>
      </c>
      <c r="I24" s="159"/>
      <c r="J24" s="35">
        <f t="shared" si="0"/>
        <v>854000</v>
      </c>
      <c r="L24"/>
    </row>
    <row r="25" spans="1:12" ht="32.25" customHeight="1" thickBot="1" x14ac:dyDescent="0.3">
      <c r="A25" s="160" t="s">
        <v>30</v>
      </c>
      <c r="B25" s="161"/>
      <c r="C25" s="161"/>
      <c r="D25" s="161"/>
      <c r="E25" s="161"/>
      <c r="F25" s="161"/>
      <c r="G25" s="161"/>
      <c r="H25" s="161"/>
      <c r="I25" s="162"/>
      <c r="J25" s="36">
        <f>SUM(J18:J24)</f>
        <v>6317307.5</v>
      </c>
      <c r="L25" s="82" t="e">
        <f>'403386'!P10+#REF!+#REF!+#REF!+#REF!+#REF!+#REF!+#REF!+#REF!+#REF!+#REF!+#REF!+#REF!+#REF!+#REF!+#REF!+#REF!+#REF!+#REF!+#REF!+#REF!+#REF!+#REF!+#REF!+#REF!+#REF!+#REF!+#REF!+#REF!+#REF!</f>
        <v>#REF!</v>
      </c>
    </row>
    <row r="26" spans="1:12" x14ac:dyDescent="0.25">
      <c r="A26" s="163"/>
      <c r="B26" s="163"/>
      <c r="C26" s="37"/>
      <c r="D26" s="37"/>
      <c r="E26" s="37"/>
      <c r="F26" s="37"/>
      <c r="G26" s="37"/>
      <c r="H26" s="38"/>
      <c r="I26" s="38"/>
      <c r="J26" s="39"/>
    </row>
    <row r="27" spans="1:12" x14ac:dyDescent="0.25">
      <c r="A27" s="85"/>
      <c r="B27" s="85"/>
      <c r="C27" s="85"/>
      <c r="D27" s="85"/>
      <c r="E27" s="85"/>
      <c r="F27" s="85"/>
      <c r="G27" s="40" t="s">
        <v>51</v>
      </c>
      <c r="H27" s="40"/>
      <c r="I27" s="38"/>
      <c r="J27" s="39">
        <f>J25*10%</f>
        <v>631730.75</v>
      </c>
      <c r="L27" s="41"/>
    </row>
    <row r="28" spans="1:12" x14ac:dyDescent="0.25">
      <c r="A28" s="85"/>
      <c r="B28" s="85"/>
      <c r="C28" s="85"/>
      <c r="D28" s="85"/>
      <c r="E28" s="85"/>
      <c r="F28" s="85"/>
      <c r="G28" s="92" t="s">
        <v>52</v>
      </c>
      <c r="H28" s="92"/>
      <c r="I28" s="93"/>
      <c r="J28" s="95">
        <f>J25-J27</f>
        <v>5685576.75</v>
      </c>
      <c r="L28" s="41"/>
    </row>
    <row r="29" spans="1:12" x14ac:dyDescent="0.25">
      <c r="A29" s="85"/>
      <c r="B29" s="85"/>
      <c r="C29" s="85"/>
      <c r="D29" s="85"/>
      <c r="E29" s="85"/>
      <c r="F29" s="85"/>
      <c r="G29" s="40" t="s">
        <v>31</v>
      </c>
      <c r="H29" s="40"/>
      <c r="I29" s="41" t="e">
        <f>#REF!*1%</f>
        <v>#REF!</v>
      </c>
      <c r="J29" s="39">
        <f>J28*1%</f>
        <v>56855.767500000002</v>
      </c>
    </row>
    <row r="30" spans="1:12" ht="16.5" thickBot="1" x14ac:dyDescent="0.3">
      <c r="A30" s="85"/>
      <c r="B30" s="85"/>
      <c r="C30" s="85"/>
      <c r="D30" s="85"/>
      <c r="E30" s="85"/>
      <c r="F30" s="85"/>
      <c r="G30" s="94" t="s">
        <v>54</v>
      </c>
      <c r="H30" s="94"/>
      <c r="I30" s="42">
        <f>I26*10%</f>
        <v>0</v>
      </c>
      <c r="J30" s="42">
        <f>J28*2%</f>
        <v>113711.535</v>
      </c>
    </row>
    <row r="31" spans="1:12" x14ac:dyDescent="0.25">
      <c r="E31" s="17"/>
      <c r="F31" s="17"/>
      <c r="G31" s="43" t="s">
        <v>55</v>
      </c>
      <c r="H31" s="43"/>
      <c r="I31" s="44" t="e">
        <f>I25+I29</f>
        <v>#REF!</v>
      </c>
      <c r="J31" s="44">
        <f>J28+J29-J30</f>
        <v>5628720.9824999999</v>
      </c>
    </row>
    <row r="32" spans="1:12" x14ac:dyDescent="0.25">
      <c r="E32" s="17"/>
      <c r="F32" s="17"/>
      <c r="G32" s="43"/>
      <c r="H32" s="43"/>
      <c r="I32" s="44"/>
      <c r="J32" s="44"/>
    </row>
    <row r="33" spans="1:10" x14ac:dyDescent="0.25">
      <c r="A33" s="17" t="s">
        <v>135</v>
      </c>
      <c r="D33" s="17"/>
      <c r="E33" s="17"/>
      <c r="F33" s="17"/>
      <c r="G33" s="17"/>
      <c r="H33" s="43"/>
      <c r="I33" s="43"/>
      <c r="J33" s="44"/>
    </row>
    <row r="34" spans="1:10" x14ac:dyDescent="0.25">
      <c r="A34" s="45"/>
      <c r="D34" s="17"/>
      <c r="E34" s="17"/>
      <c r="F34" s="17"/>
      <c r="G34" s="17"/>
      <c r="H34" s="43"/>
      <c r="I34" s="43"/>
      <c r="J34" s="44"/>
    </row>
    <row r="35" spans="1:10" x14ac:dyDescent="0.25">
      <c r="D35" s="17"/>
      <c r="E35" s="17"/>
      <c r="F35" s="17"/>
      <c r="G35" s="17"/>
      <c r="H35" s="43"/>
      <c r="I35" s="43"/>
      <c r="J35" s="44"/>
    </row>
    <row r="36" spans="1:10" x14ac:dyDescent="0.25">
      <c r="A36" s="46" t="s">
        <v>33</v>
      </c>
    </row>
    <row r="37" spans="1:10" x14ac:dyDescent="0.25">
      <c r="A37" s="47" t="s">
        <v>34</v>
      </c>
      <c r="B37" s="48"/>
      <c r="C37" s="48"/>
      <c r="D37" s="49"/>
      <c r="E37" s="49"/>
      <c r="F37" s="49"/>
      <c r="G37" s="49"/>
    </row>
    <row r="38" spans="1:10" x14ac:dyDescent="0.25">
      <c r="A38" s="47" t="s">
        <v>35</v>
      </c>
      <c r="B38" s="48"/>
      <c r="C38" s="48"/>
      <c r="D38" s="49"/>
      <c r="E38" s="49"/>
      <c r="F38" s="49"/>
      <c r="G38" s="49"/>
    </row>
    <row r="39" spans="1:10" x14ac:dyDescent="0.25">
      <c r="A39" s="50" t="s">
        <v>36</v>
      </c>
      <c r="B39" s="51"/>
      <c r="C39" s="51"/>
      <c r="D39" s="49"/>
      <c r="E39" s="49"/>
      <c r="F39" s="49"/>
      <c r="G39" s="49"/>
    </row>
    <row r="40" spans="1:10" x14ac:dyDescent="0.25">
      <c r="A40" s="52" t="s">
        <v>8</v>
      </c>
      <c r="B40" s="53"/>
      <c r="C40" s="53"/>
      <c r="D40" s="49"/>
      <c r="E40" s="49"/>
      <c r="F40" s="49"/>
      <c r="G40" s="49"/>
    </row>
    <row r="41" spans="1:10" x14ac:dyDescent="0.25">
      <c r="A41" s="54"/>
      <c r="B41" s="54"/>
      <c r="C41" s="54"/>
    </row>
    <row r="42" spans="1:10" x14ac:dyDescent="0.25">
      <c r="H42" s="55" t="s">
        <v>37</v>
      </c>
      <c r="I42" s="166" t="str">
        <f>+J13</f>
        <v xml:space="preserve"> 17 Maret 2022</v>
      </c>
      <c r="J42" s="167"/>
    </row>
    <row r="46" spans="1:10" ht="18" customHeight="1" x14ac:dyDescent="0.25"/>
    <row r="47" spans="1:10" ht="17.25" customHeight="1" x14ac:dyDescent="0.25"/>
    <row r="49" spans="8:10" x14ac:dyDescent="0.25">
      <c r="H49" s="164" t="s">
        <v>38</v>
      </c>
      <c r="I49" s="164"/>
      <c r="J49" s="164"/>
    </row>
  </sheetData>
  <mergeCells count="16">
    <mergeCell ref="H49:J49"/>
    <mergeCell ref="G14:H14"/>
    <mergeCell ref="G13:H13"/>
    <mergeCell ref="G12:H12"/>
    <mergeCell ref="I42:J42"/>
    <mergeCell ref="A10:J10"/>
    <mergeCell ref="H17:I17"/>
    <mergeCell ref="H18:I18"/>
    <mergeCell ref="A25:I25"/>
    <mergeCell ref="A26:B26"/>
    <mergeCell ref="H19:I19"/>
    <mergeCell ref="H23:I23"/>
    <mergeCell ref="H21:I21"/>
    <mergeCell ref="H20:I20"/>
    <mergeCell ref="H24:I24"/>
    <mergeCell ref="H22:I22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84"/>
  <sheetViews>
    <sheetView zoomScale="110" zoomScaleNormal="110" workbookViewId="0">
      <pane xSplit="3" ySplit="2" topLeftCell="D56" activePane="bottomRight" state="frozen"/>
      <selection pane="topRight" activeCell="B1" sqref="B1"/>
      <selection pane="bottomLeft" activeCell="A3" sqref="A3"/>
      <selection pane="bottomRight" activeCell="N65" sqref="N65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11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5.85546875" style="6" customWidth="1"/>
    <col min="9" max="11" width="3.140625" style="3" customWidth="1"/>
    <col min="12" max="12" width="5" style="3" customWidth="1"/>
    <col min="13" max="13" width="8.5703125" style="3" customWidth="1"/>
    <col min="14" max="14" width="12.140625" style="15" customWidth="1"/>
    <col min="15" max="15" width="8.140625" style="15" customWidth="1"/>
    <col min="16" max="16" width="12.28515625" style="15" customWidth="1"/>
    <col min="17" max="17" width="6.42578125" style="4" customWidth="1"/>
    <col min="18" max="16384" width="9.140625" style="4"/>
  </cols>
  <sheetData>
    <row r="1" spans="1:17" ht="15.75" thickBot="1" x14ac:dyDescent="0.25">
      <c r="H1" s="5"/>
    </row>
    <row r="2" spans="1:17" ht="25.5" x14ac:dyDescent="0.2">
      <c r="A2" s="140" t="s">
        <v>44</v>
      </c>
      <c r="B2" s="141" t="s">
        <v>7</v>
      </c>
      <c r="C2" s="141" t="s">
        <v>0</v>
      </c>
      <c r="D2" s="141" t="s">
        <v>1</v>
      </c>
      <c r="E2" s="142" t="s">
        <v>4</v>
      </c>
      <c r="F2" s="141" t="s">
        <v>3</v>
      </c>
      <c r="G2" s="141" t="s">
        <v>5</v>
      </c>
      <c r="H2" s="142" t="s">
        <v>2</v>
      </c>
      <c r="I2" s="141" t="s">
        <v>39</v>
      </c>
      <c r="J2" s="141" t="s">
        <v>40</v>
      </c>
      <c r="K2" s="141" t="s">
        <v>41</v>
      </c>
      <c r="L2" s="143" t="s">
        <v>45</v>
      </c>
      <c r="M2" s="143" t="s">
        <v>46</v>
      </c>
      <c r="N2" s="143" t="s">
        <v>6</v>
      </c>
      <c r="O2" s="143" t="s">
        <v>47</v>
      </c>
      <c r="P2" s="143" t="s">
        <v>48</v>
      </c>
      <c r="Q2" s="144" t="s">
        <v>26</v>
      </c>
    </row>
    <row r="3" spans="1:17" ht="26.25" customHeight="1" x14ac:dyDescent="0.2">
      <c r="A3" s="145">
        <v>403386</v>
      </c>
      <c r="B3" s="75" t="s">
        <v>59</v>
      </c>
      <c r="C3" s="9" t="s">
        <v>60</v>
      </c>
      <c r="D3" s="77" t="s">
        <v>64</v>
      </c>
      <c r="E3" s="13">
        <v>44596</v>
      </c>
      <c r="F3" s="77" t="s">
        <v>62</v>
      </c>
      <c r="G3" s="13">
        <v>44606</v>
      </c>
      <c r="H3" s="10" t="s">
        <v>63</v>
      </c>
      <c r="I3" s="1">
        <v>70</v>
      </c>
      <c r="J3" s="1">
        <v>57</v>
      </c>
      <c r="K3" s="1">
        <v>56</v>
      </c>
      <c r="L3" s="1">
        <v>8</v>
      </c>
      <c r="M3" s="97">
        <v>55.86</v>
      </c>
      <c r="N3" s="8">
        <v>56</v>
      </c>
      <c r="O3" s="65">
        <v>7000</v>
      </c>
      <c r="P3" s="66">
        <f t="shared" ref="P3:P62" si="0">N3*O3</f>
        <v>392000</v>
      </c>
      <c r="Q3" s="168">
        <v>2</v>
      </c>
    </row>
    <row r="4" spans="1:17" ht="26.25" customHeight="1" thickBot="1" x14ac:dyDescent="0.25">
      <c r="A4" s="146"/>
      <c r="B4" s="114"/>
      <c r="C4" s="115" t="s">
        <v>61</v>
      </c>
      <c r="D4" s="116" t="s">
        <v>64</v>
      </c>
      <c r="E4" s="117">
        <v>44596</v>
      </c>
      <c r="F4" s="116" t="s">
        <v>62</v>
      </c>
      <c r="G4" s="117">
        <v>44606</v>
      </c>
      <c r="H4" s="118" t="s">
        <v>63</v>
      </c>
      <c r="I4" s="119">
        <v>88</v>
      </c>
      <c r="J4" s="119">
        <v>46</v>
      </c>
      <c r="K4" s="119">
        <v>20</v>
      </c>
      <c r="L4" s="119">
        <v>5</v>
      </c>
      <c r="M4" s="120">
        <v>20.239999999999998</v>
      </c>
      <c r="N4" s="121">
        <v>20</v>
      </c>
      <c r="O4" s="122">
        <v>7000</v>
      </c>
      <c r="P4" s="123">
        <f t="shared" si="0"/>
        <v>140000</v>
      </c>
      <c r="Q4" s="169"/>
    </row>
    <row r="5" spans="1:17" ht="26.25" customHeight="1" x14ac:dyDescent="0.2">
      <c r="A5" s="147">
        <v>403394</v>
      </c>
      <c r="B5" s="124" t="s">
        <v>65</v>
      </c>
      <c r="C5" s="125" t="s">
        <v>66</v>
      </c>
      <c r="D5" s="126" t="s">
        <v>64</v>
      </c>
      <c r="E5" s="127">
        <v>44599</v>
      </c>
      <c r="F5" s="126" t="s">
        <v>62</v>
      </c>
      <c r="G5" s="127">
        <v>44606</v>
      </c>
      <c r="H5" s="128" t="s">
        <v>63</v>
      </c>
      <c r="I5" s="129">
        <v>86</v>
      </c>
      <c r="J5" s="129">
        <v>45</v>
      </c>
      <c r="K5" s="129">
        <v>8</v>
      </c>
      <c r="L5" s="129">
        <v>10</v>
      </c>
      <c r="M5" s="130">
        <v>7.74</v>
      </c>
      <c r="N5" s="131">
        <v>10</v>
      </c>
      <c r="O5" s="132">
        <v>7000</v>
      </c>
      <c r="P5" s="133">
        <f t="shared" si="0"/>
        <v>70000</v>
      </c>
      <c r="Q5" s="172">
        <v>8</v>
      </c>
    </row>
    <row r="6" spans="1:17" ht="26.25" customHeight="1" x14ac:dyDescent="0.2">
      <c r="A6" s="148"/>
      <c r="B6" s="76"/>
      <c r="C6" s="9" t="s">
        <v>67</v>
      </c>
      <c r="D6" s="77" t="s">
        <v>64</v>
      </c>
      <c r="E6" s="13">
        <v>44599</v>
      </c>
      <c r="F6" s="77" t="s">
        <v>62</v>
      </c>
      <c r="G6" s="13">
        <v>44606</v>
      </c>
      <c r="H6" s="10" t="s">
        <v>63</v>
      </c>
      <c r="I6" s="1">
        <v>86</v>
      </c>
      <c r="J6" s="1">
        <v>45</v>
      </c>
      <c r="K6" s="1">
        <v>8</v>
      </c>
      <c r="L6" s="1">
        <v>10</v>
      </c>
      <c r="M6" s="80">
        <v>7.74</v>
      </c>
      <c r="N6" s="8">
        <v>10</v>
      </c>
      <c r="O6" s="65">
        <v>7000</v>
      </c>
      <c r="P6" s="66">
        <f t="shared" si="0"/>
        <v>70000</v>
      </c>
      <c r="Q6" s="173"/>
    </row>
    <row r="7" spans="1:17" ht="26.25" customHeight="1" x14ac:dyDescent="0.2">
      <c r="A7" s="148"/>
      <c r="B7" s="14"/>
      <c r="C7" s="9" t="s">
        <v>68</v>
      </c>
      <c r="D7" s="77" t="s">
        <v>64</v>
      </c>
      <c r="E7" s="13">
        <v>44599</v>
      </c>
      <c r="F7" s="77" t="s">
        <v>62</v>
      </c>
      <c r="G7" s="13">
        <v>44606</v>
      </c>
      <c r="H7" s="10" t="s">
        <v>63</v>
      </c>
      <c r="I7" s="1">
        <v>21</v>
      </c>
      <c r="J7" s="1">
        <v>20</v>
      </c>
      <c r="K7" s="1">
        <v>12</v>
      </c>
      <c r="L7" s="1">
        <v>4</v>
      </c>
      <c r="M7" s="80">
        <v>1.26</v>
      </c>
      <c r="N7" s="8">
        <v>4</v>
      </c>
      <c r="O7" s="65">
        <v>7000</v>
      </c>
      <c r="P7" s="66">
        <f t="shared" si="0"/>
        <v>28000</v>
      </c>
      <c r="Q7" s="173"/>
    </row>
    <row r="8" spans="1:17" ht="26.25" customHeight="1" x14ac:dyDescent="0.2">
      <c r="A8" s="148"/>
      <c r="B8" s="14"/>
      <c r="C8" s="74" t="s">
        <v>69</v>
      </c>
      <c r="D8" s="77" t="s">
        <v>64</v>
      </c>
      <c r="E8" s="13">
        <v>44599</v>
      </c>
      <c r="F8" s="77" t="s">
        <v>62</v>
      </c>
      <c r="G8" s="13">
        <v>44606</v>
      </c>
      <c r="H8" s="78" t="s">
        <v>63</v>
      </c>
      <c r="I8" s="16">
        <v>21</v>
      </c>
      <c r="J8" s="16">
        <v>20</v>
      </c>
      <c r="K8" s="16">
        <v>12</v>
      </c>
      <c r="L8" s="16">
        <v>4</v>
      </c>
      <c r="M8" s="81">
        <v>1.26</v>
      </c>
      <c r="N8" s="73">
        <v>4</v>
      </c>
      <c r="O8" s="65">
        <v>7000</v>
      </c>
      <c r="P8" s="66">
        <f t="shared" si="0"/>
        <v>28000</v>
      </c>
      <c r="Q8" s="173"/>
    </row>
    <row r="9" spans="1:17" ht="26.25" customHeight="1" x14ac:dyDescent="0.2">
      <c r="A9" s="148"/>
      <c r="B9" s="14"/>
      <c r="C9" s="74" t="s">
        <v>70</v>
      </c>
      <c r="D9" s="77" t="s">
        <v>64</v>
      </c>
      <c r="E9" s="13">
        <v>44599</v>
      </c>
      <c r="F9" s="77" t="s">
        <v>62</v>
      </c>
      <c r="G9" s="13">
        <v>44606</v>
      </c>
      <c r="H9" s="78" t="s">
        <v>63</v>
      </c>
      <c r="I9" s="16">
        <v>70</v>
      </c>
      <c r="J9" s="16">
        <v>53</v>
      </c>
      <c r="K9" s="16">
        <v>53</v>
      </c>
      <c r="L9" s="16">
        <v>6</v>
      </c>
      <c r="M9" s="81">
        <v>49.157499999999999</v>
      </c>
      <c r="N9" s="101">
        <v>49.157499999999999</v>
      </c>
      <c r="O9" s="65">
        <v>7000</v>
      </c>
      <c r="P9" s="66">
        <f t="shared" si="0"/>
        <v>344102.5</v>
      </c>
      <c r="Q9" s="173"/>
    </row>
    <row r="10" spans="1:17" ht="26.25" customHeight="1" x14ac:dyDescent="0.2">
      <c r="A10" s="148"/>
      <c r="B10" s="14"/>
      <c r="C10" s="74" t="s">
        <v>71</v>
      </c>
      <c r="D10" s="77" t="s">
        <v>64</v>
      </c>
      <c r="E10" s="13">
        <v>44599</v>
      </c>
      <c r="F10" s="77" t="s">
        <v>62</v>
      </c>
      <c r="G10" s="13">
        <v>44606</v>
      </c>
      <c r="H10" s="78" t="s">
        <v>63</v>
      </c>
      <c r="I10" s="16">
        <v>70</v>
      </c>
      <c r="J10" s="16">
        <v>53</v>
      </c>
      <c r="K10" s="16">
        <v>53</v>
      </c>
      <c r="L10" s="16">
        <v>6</v>
      </c>
      <c r="M10" s="81">
        <v>49.157499999999999</v>
      </c>
      <c r="N10" s="101">
        <v>49.157499999999999</v>
      </c>
      <c r="O10" s="65">
        <v>7000</v>
      </c>
      <c r="P10" s="66">
        <f t="shared" si="0"/>
        <v>344102.5</v>
      </c>
      <c r="Q10" s="173"/>
    </row>
    <row r="11" spans="1:17" ht="26.25" customHeight="1" x14ac:dyDescent="0.2">
      <c r="A11" s="148"/>
      <c r="B11" s="102"/>
      <c r="C11" s="74" t="s">
        <v>72</v>
      </c>
      <c r="D11" s="77" t="s">
        <v>64</v>
      </c>
      <c r="E11" s="13">
        <v>44599</v>
      </c>
      <c r="F11" s="77" t="s">
        <v>62</v>
      </c>
      <c r="G11" s="13">
        <v>44606</v>
      </c>
      <c r="H11" s="78" t="s">
        <v>63</v>
      </c>
      <c r="I11" s="16">
        <v>70</v>
      </c>
      <c r="J11" s="16">
        <v>53</v>
      </c>
      <c r="K11" s="16">
        <v>53</v>
      </c>
      <c r="L11" s="16">
        <v>6</v>
      </c>
      <c r="M11" s="81">
        <v>49.157499999999999</v>
      </c>
      <c r="N11" s="101">
        <v>49.157499999999999</v>
      </c>
      <c r="O11" s="65">
        <v>7000</v>
      </c>
      <c r="P11" s="66">
        <f t="shared" si="0"/>
        <v>344102.5</v>
      </c>
      <c r="Q11" s="173"/>
    </row>
    <row r="12" spans="1:17" ht="26.25" customHeight="1" thickBot="1" x14ac:dyDescent="0.25">
      <c r="A12" s="146"/>
      <c r="B12" s="113" t="s">
        <v>73</v>
      </c>
      <c r="C12" s="134" t="s">
        <v>74</v>
      </c>
      <c r="D12" s="116" t="s">
        <v>64</v>
      </c>
      <c r="E12" s="117">
        <v>44599</v>
      </c>
      <c r="F12" s="116" t="s">
        <v>62</v>
      </c>
      <c r="G12" s="117">
        <v>44606</v>
      </c>
      <c r="H12" s="135" t="s">
        <v>63</v>
      </c>
      <c r="I12" s="136">
        <v>54</v>
      </c>
      <c r="J12" s="136">
        <v>46</v>
      </c>
      <c r="K12" s="136">
        <v>11</v>
      </c>
      <c r="L12" s="136">
        <v>10</v>
      </c>
      <c r="M12" s="137">
        <v>6.8310000000000004</v>
      </c>
      <c r="N12" s="138">
        <v>10</v>
      </c>
      <c r="O12" s="122">
        <v>7000</v>
      </c>
      <c r="P12" s="123">
        <f t="shared" si="0"/>
        <v>70000</v>
      </c>
      <c r="Q12" s="169"/>
    </row>
    <row r="13" spans="1:17" ht="26.25" customHeight="1" x14ac:dyDescent="0.2">
      <c r="A13" s="149">
        <v>403399</v>
      </c>
      <c r="B13" s="124" t="s">
        <v>75</v>
      </c>
      <c r="C13" s="125" t="s">
        <v>76</v>
      </c>
      <c r="D13" s="126" t="s">
        <v>64</v>
      </c>
      <c r="E13" s="127">
        <v>44599</v>
      </c>
      <c r="F13" s="126" t="s">
        <v>62</v>
      </c>
      <c r="G13" s="127">
        <v>44606</v>
      </c>
      <c r="H13" s="128" t="s">
        <v>63</v>
      </c>
      <c r="I13" s="129">
        <v>33</v>
      </c>
      <c r="J13" s="129">
        <v>23</v>
      </c>
      <c r="K13" s="129">
        <v>18</v>
      </c>
      <c r="L13" s="129">
        <v>8</v>
      </c>
      <c r="M13" s="130">
        <v>3.4155000000000002</v>
      </c>
      <c r="N13" s="131">
        <v>8</v>
      </c>
      <c r="O13" s="132">
        <v>7000</v>
      </c>
      <c r="P13" s="133">
        <f t="shared" si="0"/>
        <v>56000</v>
      </c>
      <c r="Q13" s="172">
        <v>21</v>
      </c>
    </row>
    <row r="14" spans="1:17" ht="26.25" customHeight="1" x14ac:dyDescent="0.2">
      <c r="A14" s="148"/>
      <c r="B14" s="76"/>
      <c r="C14" s="9" t="s">
        <v>77</v>
      </c>
      <c r="D14" s="77" t="s">
        <v>64</v>
      </c>
      <c r="E14" s="13">
        <v>44599</v>
      </c>
      <c r="F14" s="77" t="s">
        <v>62</v>
      </c>
      <c r="G14" s="13">
        <v>44606</v>
      </c>
      <c r="H14" s="10" t="s">
        <v>63</v>
      </c>
      <c r="I14" s="1">
        <v>33</v>
      </c>
      <c r="J14" s="1">
        <v>23</v>
      </c>
      <c r="K14" s="1">
        <v>18</v>
      </c>
      <c r="L14" s="1">
        <v>8</v>
      </c>
      <c r="M14" s="80">
        <v>3.4155000000000002</v>
      </c>
      <c r="N14" s="8">
        <v>8</v>
      </c>
      <c r="O14" s="65">
        <v>7000</v>
      </c>
      <c r="P14" s="66">
        <f t="shared" si="0"/>
        <v>56000</v>
      </c>
      <c r="Q14" s="173"/>
    </row>
    <row r="15" spans="1:17" ht="26.25" customHeight="1" x14ac:dyDescent="0.2">
      <c r="A15" s="148"/>
      <c r="B15" s="14"/>
      <c r="C15" s="9" t="s">
        <v>78</v>
      </c>
      <c r="D15" s="77" t="s">
        <v>64</v>
      </c>
      <c r="E15" s="13">
        <v>44599</v>
      </c>
      <c r="F15" s="77" t="s">
        <v>62</v>
      </c>
      <c r="G15" s="13">
        <v>44606</v>
      </c>
      <c r="H15" s="10" t="s">
        <v>63</v>
      </c>
      <c r="I15" s="1">
        <v>33</v>
      </c>
      <c r="J15" s="1">
        <v>23</v>
      </c>
      <c r="K15" s="1">
        <v>18</v>
      </c>
      <c r="L15" s="1">
        <v>8</v>
      </c>
      <c r="M15" s="80">
        <v>3.4155000000000002</v>
      </c>
      <c r="N15" s="8">
        <v>8</v>
      </c>
      <c r="O15" s="65">
        <v>7000</v>
      </c>
      <c r="P15" s="66">
        <f t="shared" si="0"/>
        <v>56000</v>
      </c>
      <c r="Q15" s="173"/>
    </row>
    <row r="16" spans="1:17" ht="26.25" customHeight="1" x14ac:dyDescent="0.2">
      <c r="A16" s="148"/>
      <c r="B16" s="14"/>
      <c r="C16" s="74" t="s">
        <v>79</v>
      </c>
      <c r="D16" s="77" t="s">
        <v>64</v>
      </c>
      <c r="E16" s="13">
        <v>44599</v>
      </c>
      <c r="F16" s="77" t="s">
        <v>62</v>
      </c>
      <c r="G16" s="13">
        <v>44606</v>
      </c>
      <c r="H16" s="78" t="s">
        <v>63</v>
      </c>
      <c r="I16" s="16">
        <v>33</v>
      </c>
      <c r="J16" s="16">
        <v>23</v>
      </c>
      <c r="K16" s="16">
        <v>18</v>
      </c>
      <c r="L16" s="16">
        <v>8</v>
      </c>
      <c r="M16" s="81">
        <v>3.4155000000000002</v>
      </c>
      <c r="N16" s="73">
        <v>8</v>
      </c>
      <c r="O16" s="65">
        <v>7000</v>
      </c>
      <c r="P16" s="66">
        <f t="shared" si="0"/>
        <v>56000</v>
      </c>
      <c r="Q16" s="173"/>
    </row>
    <row r="17" spans="1:17" ht="26.25" customHeight="1" x14ac:dyDescent="0.2">
      <c r="A17" s="148"/>
      <c r="B17" s="14"/>
      <c r="C17" s="74" t="s">
        <v>80</v>
      </c>
      <c r="D17" s="77" t="s">
        <v>64</v>
      </c>
      <c r="E17" s="13">
        <v>44599</v>
      </c>
      <c r="F17" s="77" t="s">
        <v>62</v>
      </c>
      <c r="G17" s="13">
        <v>44606</v>
      </c>
      <c r="H17" s="78" t="s">
        <v>63</v>
      </c>
      <c r="I17" s="16">
        <v>33</v>
      </c>
      <c r="J17" s="16">
        <v>23</v>
      </c>
      <c r="K17" s="16">
        <v>18</v>
      </c>
      <c r="L17" s="16">
        <v>8</v>
      </c>
      <c r="M17" s="81">
        <v>3.4155000000000002</v>
      </c>
      <c r="N17" s="73">
        <v>8</v>
      </c>
      <c r="O17" s="65">
        <v>7000</v>
      </c>
      <c r="P17" s="66">
        <f t="shared" si="0"/>
        <v>56000</v>
      </c>
      <c r="Q17" s="173"/>
    </row>
    <row r="18" spans="1:17" ht="26.25" customHeight="1" x14ac:dyDescent="0.2">
      <c r="A18" s="148"/>
      <c r="B18" s="14"/>
      <c r="C18" s="74" t="s">
        <v>81</v>
      </c>
      <c r="D18" s="77" t="s">
        <v>64</v>
      </c>
      <c r="E18" s="13">
        <v>44599</v>
      </c>
      <c r="F18" s="77" t="s">
        <v>62</v>
      </c>
      <c r="G18" s="13">
        <v>44606</v>
      </c>
      <c r="H18" s="78" t="s">
        <v>63</v>
      </c>
      <c r="I18" s="16">
        <v>40</v>
      </c>
      <c r="J18" s="16">
        <v>32</v>
      </c>
      <c r="K18" s="16">
        <v>28</v>
      </c>
      <c r="L18" s="16">
        <v>9</v>
      </c>
      <c r="M18" s="81">
        <v>8.9600000000000009</v>
      </c>
      <c r="N18" s="73">
        <v>9</v>
      </c>
      <c r="O18" s="65">
        <v>7000</v>
      </c>
      <c r="P18" s="66">
        <f t="shared" si="0"/>
        <v>63000</v>
      </c>
      <c r="Q18" s="173"/>
    </row>
    <row r="19" spans="1:17" ht="26.25" customHeight="1" x14ac:dyDescent="0.2">
      <c r="A19" s="148"/>
      <c r="B19" s="14"/>
      <c r="C19" s="74" t="s">
        <v>82</v>
      </c>
      <c r="D19" s="77" t="s">
        <v>64</v>
      </c>
      <c r="E19" s="13">
        <v>44599</v>
      </c>
      <c r="F19" s="77" t="s">
        <v>62</v>
      </c>
      <c r="G19" s="13">
        <v>44606</v>
      </c>
      <c r="H19" s="78" t="s">
        <v>63</v>
      </c>
      <c r="I19" s="16">
        <v>40</v>
      </c>
      <c r="J19" s="16">
        <v>32</v>
      </c>
      <c r="K19" s="16">
        <v>28</v>
      </c>
      <c r="L19" s="16">
        <v>9</v>
      </c>
      <c r="M19" s="81">
        <v>8.9600000000000009</v>
      </c>
      <c r="N19" s="73">
        <v>9</v>
      </c>
      <c r="O19" s="65">
        <v>7000</v>
      </c>
      <c r="P19" s="66">
        <f t="shared" si="0"/>
        <v>63000</v>
      </c>
      <c r="Q19" s="173"/>
    </row>
    <row r="20" spans="1:17" ht="26.25" customHeight="1" x14ac:dyDescent="0.2">
      <c r="A20" s="148"/>
      <c r="B20" s="14"/>
      <c r="C20" s="74" t="s">
        <v>83</v>
      </c>
      <c r="D20" s="77" t="s">
        <v>64</v>
      </c>
      <c r="E20" s="13">
        <v>44599</v>
      </c>
      <c r="F20" s="77" t="s">
        <v>62</v>
      </c>
      <c r="G20" s="13">
        <v>44606</v>
      </c>
      <c r="H20" s="78" t="s">
        <v>63</v>
      </c>
      <c r="I20" s="16">
        <v>40</v>
      </c>
      <c r="J20" s="16">
        <v>32</v>
      </c>
      <c r="K20" s="16">
        <v>28</v>
      </c>
      <c r="L20" s="16">
        <v>9</v>
      </c>
      <c r="M20" s="81">
        <v>8.9600000000000009</v>
      </c>
      <c r="N20" s="73">
        <v>9</v>
      </c>
      <c r="O20" s="65">
        <v>7000</v>
      </c>
      <c r="P20" s="66">
        <f t="shared" si="0"/>
        <v>63000</v>
      </c>
      <c r="Q20" s="173"/>
    </row>
    <row r="21" spans="1:17" ht="26.25" customHeight="1" x14ac:dyDescent="0.2">
      <c r="A21" s="148"/>
      <c r="B21" s="14"/>
      <c r="C21" s="74" t="s">
        <v>84</v>
      </c>
      <c r="D21" s="77" t="s">
        <v>64</v>
      </c>
      <c r="E21" s="13">
        <v>44599</v>
      </c>
      <c r="F21" s="77" t="s">
        <v>62</v>
      </c>
      <c r="G21" s="13">
        <v>44606</v>
      </c>
      <c r="H21" s="78" t="s">
        <v>63</v>
      </c>
      <c r="I21" s="16">
        <v>40</v>
      </c>
      <c r="J21" s="16">
        <v>32</v>
      </c>
      <c r="K21" s="16">
        <v>28</v>
      </c>
      <c r="L21" s="16">
        <v>9</v>
      </c>
      <c r="M21" s="81">
        <v>8.9600000000000009</v>
      </c>
      <c r="N21" s="73">
        <v>9</v>
      </c>
      <c r="O21" s="65">
        <v>7000</v>
      </c>
      <c r="P21" s="66">
        <f t="shared" si="0"/>
        <v>63000</v>
      </c>
      <c r="Q21" s="173"/>
    </row>
    <row r="22" spans="1:17" ht="26.25" customHeight="1" x14ac:dyDescent="0.2">
      <c r="A22" s="148"/>
      <c r="B22" s="14"/>
      <c r="C22" s="74" t="s">
        <v>85</v>
      </c>
      <c r="D22" s="77" t="s">
        <v>64</v>
      </c>
      <c r="E22" s="13">
        <v>44599</v>
      </c>
      <c r="F22" s="77" t="s">
        <v>62</v>
      </c>
      <c r="G22" s="13">
        <v>44606</v>
      </c>
      <c r="H22" s="78" t="s">
        <v>63</v>
      </c>
      <c r="I22" s="16">
        <v>40</v>
      </c>
      <c r="J22" s="16">
        <v>32</v>
      </c>
      <c r="K22" s="16">
        <v>28</v>
      </c>
      <c r="L22" s="16">
        <v>9</v>
      </c>
      <c r="M22" s="81">
        <v>8.9600000000000009</v>
      </c>
      <c r="N22" s="73">
        <v>9</v>
      </c>
      <c r="O22" s="65">
        <v>7000</v>
      </c>
      <c r="P22" s="66">
        <f t="shared" si="0"/>
        <v>63000</v>
      </c>
      <c r="Q22" s="173"/>
    </row>
    <row r="23" spans="1:17" ht="26.25" customHeight="1" x14ac:dyDescent="0.2">
      <c r="A23" s="148"/>
      <c r="B23" s="14"/>
      <c r="C23" s="74" t="s">
        <v>86</v>
      </c>
      <c r="D23" s="77" t="s">
        <v>64</v>
      </c>
      <c r="E23" s="13">
        <v>44599</v>
      </c>
      <c r="F23" s="77" t="s">
        <v>62</v>
      </c>
      <c r="G23" s="13">
        <v>44606</v>
      </c>
      <c r="H23" s="78" t="s">
        <v>63</v>
      </c>
      <c r="I23" s="16">
        <v>42</v>
      </c>
      <c r="J23" s="16">
        <v>35</v>
      </c>
      <c r="K23" s="16">
        <v>16</v>
      </c>
      <c r="L23" s="16">
        <v>10</v>
      </c>
      <c r="M23" s="81">
        <v>5.88</v>
      </c>
      <c r="N23" s="73">
        <v>10</v>
      </c>
      <c r="O23" s="65">
        <v>7000</v>
      </c>
      <c r="P23" s="66">
        <f t="shared" si="0"/>
        <v>70000</v>
      </c>
      <c r="Q23" s="173"/>
    </row>
    <row r="24" spans="1:17" ht="26.25" customHeight="1" x14ac:dyDescent="0.2">
      <c r="A24" s="148"/>
      <c r="B24" s="14"/>
      <c r="C24" s="74" t="s">
        <v>87</v>
      </c>
      <c r="D24" s="77" t="s">
        <v>64</v>
      </c>
      <c r="E24" s="13">
        <v>44599</v>
      </c>
      <c r="F24" s="77" t="s">
        <v>62</v>
      </c>
      <c r="G24" s="13">
        <v>44606</v>
      </c>
      <c r="H24" s="78" t="s">
        <v>63</v>
      </c>
      <c r="I24" s="16">
        <v>42</v>
      </c>
      <c r="J24" s="16">
        <v>35</v>
      </c>
      <c r="K24" s="16">
        <v>16</v>
      </c>
      <c r="L24" s="16">
        <v>10</v>
      </c>
      <c r="M24" s="81">
        <v>5.88</v>
      </c>
      <c r="N24" s="73">
        <v>10</v>
      </c>
      <c r="O24" s="65">
        <v>7000</v>
      </c>
      <c r="P24" s="66">
        <f t="shared" si="0"/>
        <v>70000</v>
      </c>
      <c r="Q24" s="173"/>
    </row>
    <row r="25" spans="1:17" ht="26.25" customHeight="1" x14ac:dyDescent="0.2">
      <c r="A25" s="148"/>
      <c r="B25" s="14"/>
      <c r="C25" s="74" t="s">
        <v>88</v>
      </c>
      <c r="D25" s="77" t="s">
        <v>64</v>
      </c>
      <c r="E25" s="13">
        <v>44599</v>
      </c>
      <c r="F25" s="77" t="s">
        <v>62</v>
      </c>
      <c r="G25" s="13">
        <v>44606</v>
      </c>
      <c r="H25" s="78" t="s">
        <v>63</v>
      </c>
      <c r="I25" s="16">
        <v>42</v>
      </c>
      <c r="J25" s="16">
        <v>35</v>
      </c>
      <c r="K25" s="16">
        <v>16</v>
      </c>
      <c r="L25" s="16">
        <v>10</v>
      </c>
      <c r="M25" s="81">
        <v>5.88</v>
      </c>
      <c r="N25" s="73">
        <v>10</v>
      </c>
      <c r="O25" s="65">
        <v>7000</v>
      </c>
      <c r="P25" s="66">
        <f t="shared" si="0"/>
        <v>70000</v>
      </c>
      <c r="Q25" s="173"/>
    </row>
    <row r="26" spans="1:17" ht="26.25" customHeight="1" x14ac:dyDescent="0.2">
      <c r="A26" s="148"/>
      <c r="B26" s="14"/>
      <c r="C26" s="74" t="s">
        <v>89</v>
      </c>
      <c r="D26" s="77" t="s">
        <v>64</v>
      </c>
      <c r="E26" s="13">
        <v>44599</v>
      </c>
      <c r="F26" s="77" t="s">
        <v>62</v>
      </c>
      <c r="G26" s="13">
        <v>44606</v>
      </c>
      <c r="H26" s="78" t="s">
        <v>63</v>
      </c>
      <c r="I26" s="16">
        <v>42</v>
      </c>
      <c r="J26" s="16">
        <v>35</v>
      </c>
      <c r="K26" s="16">
        <v>16</v>
      </c>
      <c r="L26" s="16">
        <v>10</v>
      </c>
      <c r="M26" s="81">
        <v>5.88</v>
      </c>
      <c r="N26" s="73">
        <v>10</v>
      </c>
      <c r="O26" s="65">
        <v>7000</v>
      </c>
      <c r="P26" s="66">
        <f t="shared" si="0"/>
        <v>70000</v>
      </c>
      <c r="Q26" s="173"/>
    </row>
    <row r="27" spans="1:17" ht="26.25" customHeight="1" x14ac:dyDescent="0.2">
      <c r="A27" s="148"/>
      <c r="B27" s="14"/>
      <c r="C27" s="74" t="s">
        <v>90</v>
      </c>
      <c r="D27" s="77" t="s">
        <v>64</v>
      </c>
      <c r="E27" s="13">
        <v>44599</v>
      </c>
      <c r="F27" s="77" t="s">
        <v>62</v>
      </c>
      <c r="G27" s="13">
        <v>44606</v>
      </c>
      <c r="H27" s="78" t="s">
        <v>63</v>
      </c>
      <c r="I27" s="16">
        <v>42</v>
      </c>
      <c r="J27" s="16">
        <v>35</v>
      </c>
      <c r="K27" s="16">
        <v>16</v>
      </c>
      <c r="L27" s="16">
        <v>10</v>
      </c>
      <c r="M27" s="81">
        <v>5.88</v>
      </c>
      <c r="N27" s="73">
        <v>10</v>
      </c>
      <c r="O27" s="65">
        <v>7000</v>
      </c>
      <c r="P27" s="66">
        <f t="shared" si="0"/>
        <v>70000</v>
      </c>
      <c r="Q27" s="173"/>
    </row>
    <row r="28" spans="1:17" ht="26.25" customHeight="1" x14ac:dyDescent="0.2">
      <c r="A28" s="148"/>
      <c r="B28" s="14"/>
      <c r="C28" s="74" t="s">
        <v>91</v>
      </c>
      <c r="D28" s="77" t="s">
        <v>64</v>
      </c>
      <c r="E28" s="13">
        <v>44599</v>
      </c>
      <c r="F28" s="77" t="s">
        <v>62</v>
      </c>
      <c r="G28" s="13">
        <v>44606</v>
      </c>
      <c r="H28" s="78" t="s">
        <v>63</v>
      </c>
      <c r="I28" s="16">
        <v>53</v>
      </c>
      <c r="J28" s="16">
        <v>36</v>
      </c>
      <c r="K28" s="16">
        <v>12</v>
      </c>
      <c r="L28" s="16">
        <v>10</v>
      </c>
      <c r="M28" s="81">
        <v>5.7240000000000002</v>
      </c>
      <c r="N28" s="73">
        <v>10</v>
      </c>
      <c r="O28" s="65">
        <v>7000</v>
      </c>
      <c r="P28" s="66">
        <f t="shared" si="0"/>
        <v>70000</v>
      </c>
      <c r="Q28" s="173"/>
    </row>
    <row r="29" spans="1:17" ht="26.25" customHeight="1" x14ac:dyDescent="0.2">
      <c r="A29" s="148"/>
      <c r="B29" s="14"/>
      <c r="C29" s="74" t="s">
        <v>92</v>
      </c>
      <c r="D29" s="77" t="s">
        <v>64</v>
      </c>
      <c r="E29" s="13">
        <v>44599</v>
      </c>
      <c r="F29" s="77" t="s">
        <v>62</v>
      </c>
      <c r="G29" s="13">
        <v>44606</v>
      </c>
      <c r="H29" s="78" t="s">
        <v>63</v>
      </c>
      <c r="I29" s="16">
        <v>53</v>
      </c>
      <c r="J29" s="16">
        <v>36</v>
      </c>
      <c r="K29" s="16">
        <v>12</v>
      </c>
      <c r="L29" s="16">
        <v>10</v>
      </c>
      <c r="M29" s="81">
        <v>5.7240000000000002</v>
      </c>
      <c r="N29" s="73">
        <v>10</v>
      </c>
      <c r="O29" s="65">
        <v>7000</v>
      </c>
      <c r="P29" s="66">
        <f t="shared" si="0"/>
        <v>70000</v>
      </c>
      <c r="Q29" s="173"/>
    </row>
    <row r="30" spans="1:17" ht="26.25" customHeight="1" x14ac:dyDescent="0.2">
      <c r="A30" s="148"/>
      <c r="B30" s="14"/>
      <c r="C30" s="74" t="s">
        <v>93</v>
      </c>
      <c r="D30" s="77" t="s">
        <v>64</v>
      </c>
      <c r="E30" s="13">
        <v>44599</v>
      </c>
      <c r="F30" s="77" t="s">
        <v>62</v>
      </c>
      <c r="G30" s="13">
        <v>44606</v>
      </c>
      <c r="H30" s="78" t="s">
        <v>63</v>
      </c>
      <c r="I30" s="16">
        <v>53</v>
      </c>
      <c r="J30" s="16">
        <v>36</v>
      </c>
      <c r="K30" s="16">
        <v>12</v>
      </c>
      <c r="L30" s="16">
        <v>10</v>
      </c>
      <c r="M30" s="81">
        <v>5.7240000000000002</v>
      </c>
      <c r="N30" s="73">
        <v>10</v>
      </c>
      <c r="O30" s="65">
        <v>7000</v>
      </c>
      <c r="P30" s="66">
        <f t="shared" si="0"/>
        <v>70000</v>
      </c>
      <c r="Q30" s="173"/>
    </row>
    <row r="31" spans="1:17" ht="26.25" customHeight="1" x14ac:dyDescent="0.2">
      <c r="A31" s="148"/>
      <c r="B31" s="14"/>
      <c r="C31" s="74" t="s">
        <v>94</v>
      </c>
      <c r="D31" s="77" t="s">
        <v>64</v>
      </c>
      <c r="E31" s="13">
        <v>44599</v>
      </c>
      <c r="F31" s="77" t="s">
        <v>62</v>
      </c>
      <c r="G31" s="13">
        <v>44606</v>
      </c>
      <c r="H31" s="78" t="s">
        <v>63</v>
      </c>
      <c r="I31" s="16">
        <v>53</v>
      </c>
      <c r="J31" s="16">
        <v>36</v>
      </c>
      <c r="K31" s="16">
        <v>12</v>
      </c>
      <c r="L31" s="16">
        <v>10</v>
      </c>
      <c r="M31" s="81">
        <v>5.7240000000000002</v>
      </c>
      <c r="N31" s="73">
        <v>10</v>
      </c>
      <c r="O31" s="65">
        <v>7000</v>
      </c>
      <c r="P31" s="66">
        <f t="shared" si="0"/>
        <v>70000</v>
      </c>
      <c r="Q31" s="173"/>
    </row>
    <row r="32" spans="1:17" ht="26.25" customHeight="1" x14ac:dyDescent="0.2">
      <c r="A32" s="148"/>
      <c r="B32" s="14"/>
      <c r="C32" s="74" t="s">
        <v>95</v>
      </c>
      <c r="D32" s="77" t="s">
        <v>64</v>
      </c>
      <c r="E32" s="13">
        <v>44599</v>
      </c>
      <c r="F32" s="77" t="s">
        <v>62</v>
      </c>
      <c r="G32" s="13">
        <v>44606</v>
      </c>
      <c r="H32" s="78" t="s">
        <v>63</v>
      </c>
      <c r="I32" s="16">
        <v>53</v>
      </c>
      <c r="J32" s="16">
        <v>36</v>
      </c>
      <c r="K32" s="16">
        <v>12</v>
      </c>
      <c r="L32" s="16">
        <v>10</v>
      </c>
      <c r="M32" s="81">
        <v>5.7240000000000002</v>
      </c>
      <c r="N32" s="73">
        <v>10</v>
      </c>
      <c r="O32" s="65">
        <v>7000</v>
      </c>
      <c r="P32" s="66">
        <f t="shared" si="0"/>
        <v>70000</v>
      </c>
      <c r="Q32" s="173"/>
    </row>
    <row r="33" spans="1:17" ht="26.25" customHeight="1" thickBot="1" x14ac:dyDescent="0.25">
      <c r="A33" s="146"/>
      <c r="B33" s="113"/>
      <c r="C33" s="134" t="s">
        <v>96</v>
      </c>
      <c r="D33" s="116" t="s">
        <v>64</v>
      </c>
      <c r="E33" s="117">
        <v>44599</v>
      </c>
      <c r="F33" s="116" t="s">
        <v>62</v>
      </c>
      <c r="G33" s="117">
        <v>44606</v>
      </c>
      <c r="H33" s="135" t="s">
        <v>63</v>
      </c>
      <c r="I33" s="136">
        <v>53</v>
      </c>
      <c r="J33" s="136">
        <v>36</v>
      </c>
      <c r="K33" s="136">
        <v>12</v>
      </c>
      <c r="L33" s="136">
        <v>10</v>
      </c>
      <c r="M33" s="137">
        <v>5.7240000000000002</v>
      </c>
      <c r="N33" s="138">
        <v>10</v>
      </c>
      <c r="O33" s="122">
        <v>7000</v>
      </c>
      <c r="P33" s="123">
        <f t="shared" si="0"/>
        <v>70000</v>
      </c>
      <c r="Q33" s="169"/>
    </row>
    <row r="34" spans="1:17" ht="26.25" customHeight="1" x14ac:dyDescent="0.2">
      <c r="A34" s="149">
        <v>403321</v>
      </c>
      <c r="B34" s="124" t="s">
        <v>97</v>
      </c>
      <c r="C34" s="125" t="s">
        <v>98</v>
      </c>
      <c r="D34" s="126" t="s">
        <v>64</v>
      </c>
      <c r="E34" s="127">
        <v>44602</v>
      </c>
      <c r="F34" s="126" t="s">
        <v>62</v>
      </c>
      <c r="G34" s="127">
        <v>44614</v>
      </c>
      <c r="H34" s="128" t="s">
        <v>103</v>
      </c>
      <c r="I34" s="129">
        <v>41</v>
      </c>
      <c r="J34" s="129">
        <v>38</v>
      </c>
      <c r="K34" s="129">
        <v>12</v>
      </c>
      <c r="L34" s="129">
        <v>10</v>
      </c>
      <c r="M34" s="130">
        <v>4.6740000000000004</v>
      </c>
      <c r="N34" s="131">
        <v>10</v>
      </c>
      <c r="O34" s="132">
        <v>7000</v>
      </c>
      <c r="P34" s="133">
        <f t="shared" si="0"/>
        <v>70000</v>
      </c>
      <c r="Q34" s="172">
        <v>5</v>
      </c>
    </row>
    <row r="35" spans="1:17" ht="26.25" customHeight="1" x14ac:dyDescent="0.2">
      <c r="A35" s="148"/>
      <c r="B35" s="76"/>
      <c r="C35" s="9" t="s">
        <v>99</v>
      </c>
      <c r="D35" s="77" t="s">
        <v>64</v>
      </c>
      <c r="E35" s="13">
        <v>44602</v>
      </c>
      <c r="F35" s="77" t="s">
        <v>62</v>
      </c>
      <c r="G35" s="13">
        <v>44614</v>
      </c>
      <c r="H35" s="10" t="s">
        <v>103</v>
      </c>
      <c r="I35" s="1">
        <v>41</v>
      </c>
      <c r="J35" s="1">
        <v>38</v>
      </c>
      <c r="K35" s="1">
        <v>12</v>
      </c>
      <c r="L35" s="1">
        <v>10</v>
      </c>
      <c r="M35" s="80">
        <v>4.6740000000000004</v>
      </c>
      <c r="N35" s="8">
        <v>10</v>
      </c>
      <c r="O35" s="65">
        <v>7000</v>
      </c>
      <c r="P35" s="66">
        <f t="shared" si="0"/>
        <v>70000</v>
      </c>
      <c r="Q35" s="173"/>
    </row>
    <row r="36" spans="1:17" ht="26.25" customHeight="1" x14ac:dyDescent="0.2">
      <c r="A36" s="148"/>
      <c r="B36" s="14"/>
      <c r="C36" s="9" t="s">
        <v>100</v>
      </c>
      <c r="D36" s="77" t="s">
        <v>64</v>
      </c>
      <c r="E36" s="13">
        <v>44602</v>
      </c>
      <c r="F36" s="77" t="s">
        <v>62</v>
      </c>
      <c r="G36" s="13">
        <v>44614</v>
      </c>
      <c r="H36" s="10" t="s">
        <v>103</v>
      </c>
      <c r="I36" s="1">
        <v>41</v>
      </c>
      <c r="J36" s="1">
        <v>38</v>
      </c>
      <c r="K36" s="1">
        <v>12</v>
      </c>
      <c r="L36" s="1">
        <v>10</v>
      </c>
      <c r="M36" s="80">
        <v>4.6740000000000004</v>
      </c>
      <c r="N36" s="8">
        <v>10</v>
      </c>
      <c r="O36" s="65">
        <v>7000</v>
      </c>
      <c r="P36" s="66">
        <f t="shared" si="0"/>
        <v>70000</v>
      </c>
      <c r="Q36" s="173"/>
    </row>
    <row r="37" spans="1:17" ht="26.25" customHeight="1" x14ac:dyDescent="0.2">
      <c r="A37" s="148"/>
      <c r="B37" s="14"/>
      <c r="C37" s="74" t="s">
        <v>101</v>
      </c>
      <c r="D37" s="77" t="s">
        <v>64</v>
      </c>
      <c r="E37" s="13">
        <v>44602</v>
      </c>
      <c r="F37" s="77" t="s">
        <v>62</v>
      </c>
      <c r="G37" s="13">
        <v>44614</v>
      </c>
      <c r="H37" s="78" t="s">
        <v>103</v>
      </c>
      <c r="I37" s="16">
        <v>41</v>
      </c>
      <c r="J37" s="16">
        <v>38</v>
      </c>
      <c r="K37" s="16">
        <v>12</v>
      </c>
      <c r="L37" s="16">
        <v>10</v>
      </c>
      <c r="M37" s="81">
        <v>4.6740000000000004</v>
      </c>
      <c r="N37" s="73">
        <v>10</v>
      </c>
      <c r="O37" s="65">
        <v>7000</v>
      </c>
      <c r="P37" s="66">
        <f t="shared" si="0"/>
        <v>70000</v>
      </c>
      <c r="Q37" s="173"/>
    </row>
    <row r="38" spans="1:17" ht="26.25" customHeight="1" thickBot="1" x14ac:dyDescent="0.25">
      <c r="A38" s="146"/>
      <c r="B38" s="113"/>
      <c r="C38" s="134" t="s">
        <v>102</v>
      </c>
      <c r="D38" s="116" t="s">
        <v>64</v>
      </c>
      <c r="E38" s="117">
        <v>44602</v>
      </c>
      <c r="F38" s="116" t="s">
        <v>62</v>
      </c>
      <c r="G38" s="117">
        <v>44614</v>
      </c>
      <c r="H38" s="135" t="s">
        <v>103</v>
      </c>
      <c r="I38" s="136">
        <v>28</v>
      </c>
      <c r="J38" s="136">
        <v>31</v>
      </c>
      <c r="K38" s="136">
        <v>17</v>
      </c>
      <c r="L38" s="136">
        <v>5</v>
      </c>
      <c r="M38" s="137">
        <v>3.6890000000000001</v>
      </c>
      <c r="N38" s="138">
        <v>5</v>
      </c>
      <c r="O38" s="122">
        <v>7000</v>
      </c>
      <c r="P38" s="123">
        <f t="shared" si="0"/>
        <v>35000</v>
      </c>
      <c r="Q38" s="169"/>
    </row>
    <row r="39" spans="1:17" ht="26.25" customHeight="1" x14ac:dyDescent="0.2">
      <c r="A39" s="148">
        <v>403341</v>
      </c>
      <c r="B39" s="76" t="s">
        <v>104</v>
      </c>
      <c r="C39" s="104" t="s">
        <v>105</v>
      </c>
      <c r="D39" s="105" t="s">
        <v>64</v>
      </c>
      <c r="E39" s="106">
        <v>44607</v>
      </c>
      <c r="F39" s="105" t="s">
        <v>62</v>
      </c>
      <c r="G39" s="106">
        <v>44613</v>
      </c>
      <c r="H39" s="107" t="s">
        <v>103</v>
      </c>
      <c r="I39" s="108">
        <v>23</v>
      </c>
      <c r="J39" s="108">
        <v>18</v>
      </c>
      <c r="K39" s="108">
        <v>16</v>
      </c>
      <c r="L39" s="108">
        <v>6</v>
      </c>
      <c r="M39" s="109">
        <v>1.6559999999999999</v>
      </c>
      <c r="N39" s="110">
        <v>6</v>
      </c>
      <c r="O39" s="111">
        <v>7000</v>
      </c>
      <c r="P39" s="112">
        <f t="shared" si="0"/>
        <v>42000</v>
      </c>
      <c r="Q39" s="173">
        <v>2</v>
      </c>
    </row>
    <row r="40" spans="1:17" ht="26.25" customHeight="1" x14ac:dyDescent="0.2">
      <c r="A40" s="148"/>
      <c r="B40" s="76"/>
      <c r="C40" s="9" t="s">
        <v>106</v>
      </c>
      <c r="D40" s="77" t="s">
        <v>64</v>
      </c>
      <c r="E40" s="13">
        <v>44607</v>
      </c>
      <c r="F40" s="77" t="s">
        <v>62</v>
      </c>
      <c r="G40" s="13">
        <v>44613</v>
      </c>
      <c r="H40" s="10" t="s">
        <v>103</v>
      </c>
      <c r="I40" s="1">
        <v>71</v>
      </c>
      <c r="J40" s="1">
        <v>54</v>
      </c>
      <c r="K40" s="1">
        <v>58</v>
      </c>
      <c r="L40" s="1">
        <v>13</v>
      </c>
      <c r="M40" s="80">
        <v>55.593000000000004</v>
      </c>
      <c r="N40" s="8">
        <v>56</v>
      </c>
      <c r="O40" s="65">
        <v>7000</v>
      </c>
      <c r="P40" s="66">
        <f t="shared" si="0"/>
        <v>392000</v>
      </c>
      <c r="Q40" s="174"/>
    </row>
    <row r="41" spans="1:17" ht="26.25" customHeight="1" x14ac:dyDescent="0.2">
      <c r="A41" s="145">
        <v>403164</v>
      </c>
      <c r="B41" s="75" t="s">
        <v>107</v>
      </c>
      <c r="C41" s="9" t="s">
        <v>108</v>
      </c>
      <c r="D41" s="77" t="s">
        <v>64</v>
      </c>
      <c r="E41" s="13">
        <v>44611</v>
      </c>
      <c r="F41" s="77" t="s">
        <v>62</v>
      </c>
      <c r="G41" s="13">
        <v>44616</v>
      </c>
      <c r="H41" s="10" t="s">
        <v>103</v>
      </c>
      <c r="I41" s="1">
        <v>80</v>
      </c>
      <c r="J41" s="1">
        <v>49</v>
      </c>
      <c r="K41" s="1">
        <v>12</v>
      </c>
      <c r="L41" s="1">
        <v>10</v>
      </c>
      <c r="M41" s="80">
        <v>11.76</v>
      </c>
      <c r="N41" s="8">
        <v>12</v>
      </c>
      <c r="O41" s="65">
        <v>7000</v>
      </c>
      <c r="P41" s="66">
        <f t="shared" si="0"/>
        <v>84000</v>
      </c>
      <c r="Q41" s="168">
        <v>8</v>
      </c>
    </row>
    <row r="42" spans="1:17" ht="26.25" customHeight="1" x14ac:dyDescent="0.2">
      <c r="A42" s="148"/>
      <c r="B42" s="76"/>
      <c r="C42" s="9" t="s">
        <v>109</v>
      </c>
      <c r="D42" s="77" t="s">
        <v>64</v>
      </c>
      <c r="E42" s="13">
        <v>44611</v>
      </c>
      <c r="F42" s="77" t="s">
        <v>62</v>
      </c>
      <c r="G42" s="13">
        <v>44616</v>
      </c>
      <c r="H42" s="10" t="s">
        <v>103</v>
      </c>
      <c r="I42" s="1">
        <v>80</v>
      </c>
      <c r="J42" s="1">
        <v>49</v>
      </c>
      <c r="K42" s="1">
        <v>12</v>
      </c>
      <c r="L42" s="1">
        <v>10</v>
      </c>
      <c r="M42" s="80">
        <v>11.76</v>
      </c>
      <c r="N42" s="8">
        <v>12</v>
      </c>
      <c r="O42" s="65">
        <v>7000</v>
      </c>
      <c r="P42" s="66">
        <f t="shared" si="0"/>
        <v>84000</v>
      </c>
      <c r="Q42" s="173"/>
    </row>
    <row r="43" spans="1:17" ht="26.25" customHeight="1" x14ac:dyDescent="0.2">
      <c r="A43" s="148"/>
      <c r="B43" s="14"/>
      <c r="C43" s="9" t="s">
        <v>110</v>
      </c>
      <c r="D43" s="77" t="s">
        <v>64</v>
      </c>
      <c r="E43" s="13">
        <v>44611</v>
      </c>
      <c r="F43" s="77" t="s">
        <v>62</v>
      </c>
      <c r="G43" s="13">
        <v>44616</v>
      </c>
      <c r="H43" s="10" t="s">
        <v>103</v>
      </c>
      <c r="I43" s="1">
        <v>80</v>
      </c>
      <c r="J43" s="1">
        <v>49</v>
      </c>
      <c r="K43" s="1">
        <v>12</v>
      </c>
      <c r="L43" s="1">
        <v>10</v>
      </c>
      <c r="M43" s="80">
        <v>11.76</v>
      </c>
      <c r="N43" s="8">
        <v>12</v>
      </c>
      <c r="O43" s="65">
        <v>7000</v>
      </c>
      <c r="P43" s="66">
        <f t="shared" si="0"/>
        <v>84000</v>
      </c>
      <c r="Q43" s="173"/>
    </row>
    <row r="44" spans="1:17" ht="26.25" customHeight="1" x14ac:dyDescent="0.2">
      <c r="A44" s="148"/>
      <c r="B44" s="14"/>
      <c r="C44" s="74" t="s">
        <v>111</v>
      </c>
      <c r="D44" s="77" t="s">
        <v>64</v>
      </c>
      <c r="E44" s="13">
        <v>44611</v>
      </c>
      <c r="F44" s="77" t="s">
        <v>62</v>
      </c>
      <c r="G44" s="13">
        <v>44616</v>
      </c>
      <c r="H44" s="78" t="s">
        <v>103</v>
      </c>
      <c r="I44" s="16">
        <v>80</v>
      </c>
      <c r="J44" s="16">
        <v>49</v>
      </c>
      <c r="K44" s="16">
        <v>12</v>
      </c>
      <c r="L44" s="16">
        <v>10</v>
      </c>
      <c r="M44" s="81">
        <v>11.76</v>
      </c>
      <c r="N44" s="8">
        <v>12</v>
      </c>
      <c r="O44" s="65">
        <v>7000</v>
      </c>
      <c r="P44" s="66">
        <f t="shared" si="0"/>
        <v>84000</v>
      </c>
      <c r="Q44" s="173"/>
    </row>
    <row r="45" spans="1:17" ht="26.25" customHeight="1" x14ac:dyDescent="0.2">
      <c r="A45" s="148"/>
      <c r="B45" s="14"/>
      <c r="C45" s="74" t="s">
        <v>112</v>
      </c>
      <c r="D45" s="77" t="s">
        <v>64</v>
      </c>
      <c r="E45" s="13">
        <v>44611</v>
      </c>
      <c r="F45" s="77" t="s">
        <v>62</v>
      </c>
      <c r="G45" s="13">
        <v>44616</v>
      </c>
      <c r="H45" s="78" t="s">
        <v>103</v>
      </c>
      <c r="I45" s="16">
        <v>80</v>
      </c>
      <c r="J45" s="16">
        <v>49</v>
      </c>
      <c r="K45" s="16">
        <v>12</v>
      </c>
      <c r="L45" s="16">
        <v>10</v>
      </c>
      <c r="M45" s="81">
        <v>11.76</v>
      </c>
      <c r="N45" s="8">
        <v>12</v>
      </c>
      <c r="O45" s="65">
        <v>7000</v>
      </c>
      <c r="P45" s="66">
        <f t="shared" si="0"/>
        <v>84000</v>
      </c>
      <c r="Q45" s="173"/>
    </row>
    <row r="46" spans="1:17" ht="26.25" customHeight="1" x14ac:dyDescent="0.2">
      <c r="A46" s="148"/>
      <c r="B46" s="14"/>
      <c r="C46" s="74" t="s">
        <v>113</v>
      </c>
      <c r="D46" s="77" t="s">
        <v>64</v>
      </c>
      <c r="E46" s="13">
        <v>44611</v>
      </c>
      <c r="F46" s="77" t="s">
        <v>62</v>
      </c>
      <c r="G46" s="13">
        <v>44616</v>
      </c>
      <c r="H46" s="78" t="s">
        <v>103</v>
      </c>
      <c r="I46" s="16">
        <v>80</v>
      </c>
      <c r="J46" s="16">
        <v>49</v>
      </c>
      <c r="K46" s="16">
        <v>12</v>
      </c>
      <c r="L46" s="16">
        <v>10</v>
      </c>
      <c r="M46" s="81">
        <v>11.76</v>
      </c>
      <c r="N46" s="8">
        <v>12</v>
      </c>
      <c r="O46" s="65">
        <v>7000</v>
      </c>
      <c r="P46" s="66">
        <f t="shared" si="0"/>
        <v>84000</v>
      </c>
      <c r="Q46" s="173"/>
    </row>
    <row r="47" spans="1:17" ht="26.25" customHeight="1" x14ac:dyDescent="0.2">
      <c r="A47" s="148"/>
      <c r="B47" s="14"/>
      <c r="C47" s="74" t="s">
        <v>114</v>
      </c>
      <c r="D47" s="77" t="s">
        <v>64</v>
      </c>
      <c r="E47" s="13">
        <v>44611</v>
      </c>
      <c r="F47" s="77" t="s">
        <v>62</v>
      </c>
      <c r="G47" s="13">
        <v>44616</v>
      </c>
      <c r="H47" s="78" t="s">
        <v>103</v>
      </c>
      <c r="I47" s="16">
        <v>80</v>
      </c>
      <c r="J47" s="16">
        <v>49</v>
      </c>
      <c r="K47" s="16">
        <v>12</v>
      </c>
      <c r="L47" s="16">
        <v>10</v>
      </c>
      <c r="M47" s="81">
        <v>11.76</v>
      </c>
      <c r="N47" s="8">
        <v>12</v>
      </c>
      <c r="O47" s="65">
        <v>7000</v>
      </c>
      <c r="P47" s="66">
        <f t="shared" si="0"/>
        <v>84000</v>
      </c>
      <c r="Q47" s="173"/>
    </row>
    <row r="48" spans="1:17" ht="26.25" customHeight="1" thickBot="1" x14ac:dyDescent="0.25">
      <c r="A48" s="146"/>
      <c r="B48" s="113"/>
      <c r="C48" s="134" t="s">
        <v>115</v>
      </c>
      <c r="D48" s="116" t="s">
        <v>64</v>
      </c>
      <c r="E48" s="117">
        <v>44611</v>
      </c>
      <c r="F48" s="116" t="s">
        <v>62</v>
      </c>
      <c r="G48" s="117">
        <v>44616</v>
      </c>
      <c r="H48" s="135" t="s">
        <v>103</v>
      </c>
      <c r="I48" s="136">
        <v>80</v>
      </c>
      <c r="J48" s="136">
        <v>49</v>
      </c>
      <c r="K48" s="136">
        <v>12</v>
      </c>
      <c r="L48" s="136">
        <v>10</v>
      </c>
      <c r="M48" s="137">
        <v>11.76</v>
      </c>
      <c r="N48" s="121">
        <v>12</v>
      </c>
      <c r="O48" s="122">
        <v>7000</v>
      </c>
      <c r="P48" s="123">
        <f t="shared" si="0"/>
        <v>84000</v>
      </c>
      <c r="Q48" s="169"/>
    </row>
    <row r="49" spans="1:17" ht="26.25" customHeight="1" x14ac:dyDescent="0.2">
      <c r="A49" s="149">
        <v>404759</v>
      </c>
      <c r="B49" s="124" t="s">
        <v>116</v>
      </c>
      <c r="C49" s="125" t="s">
        <v>117</v>
      </c>
      <c r="D49" s="126" t="s">
        <v>64</v>
      </c>
      <c r="E49" s="127">
        <v>44617</v>
      </c>
      <c r="F49" s="126" t="s">
        <v>62</v>
      </c>
      <c r="G49" s="127">
        <v>44623</v>
      </c>
      <c r="H49" s="128" t="s">
        <v>132</v>
      </c>
      <c r="I49" s="129">
        <v>44</v>
      </c>
      <c r="J49" s="129">
        <v>34</v>
      </c>
      <c r="K49" s="129">
        <v>29</v>
      </c>
      <c r="L49" s="129">
        <v>9</v>
      </c>
      <c r="M49" s="130">
        <v>10.846</v>
      </c>
      <c r="N49" s="131">
        <v>11</v>
      </c>
      <c r="O49" s="132">
        <v>7000</v>
      </c>
      <c r="P49" s="133">
        <f t="shared" si="0"/>
        <v>77000</v>
      </c>
      <c r="Q49" s="172">
        <v>15</v>
      </c>
    </row>
    <row r="50" spans="1:17" ht="26.25" customHeight="1" x14ac:dyDescent="0.2">
      <c r="A50" s="148"/>
      <c r="B50" s="76"/>
      <c r="C50" s="9" t="s">
        <v>118</v>
      </c>
      <c r="D50" s="77" t="s">
        <v>64</v>
      </c>
      <c r="E50" s="13">
        <v>44617</v>
      </c>
      <c r="F50" s="77" t="s">
        <v>62</v>
      </c>
      <c r="G50" s="13">
        <v>44623</v>
      </c>
      <c r="H50" s="10" t="s">
        <v>132</v>
      </c>
      <c r="I50" s="1">
        <v>44</v>
      </c>
      <c r="J50" s="1">
        <v>34</v>
      </c>
      <c r="K50" s="1">
        <v>29</v>
      </c>
      <c r="L50" s="1">
        <v>9</v>
      </c>
      <c r="M50" s="80">
        <v>10.846</v>
      </c>
      <c r="N50" s="8">
        <v>11</v>
      </c>
      <c r="O50" s="65">
        <v>7000</v>
      </c>
      <c r="P50" s="66">
        <f t="shared" si="0"/>
        <v>77000</v>
      </c>
      <c r="Q50" s="173"/>
    </row>
    <row r="51" spans="1:17" ht="26.25" customHeight="1" x14ac:dyDescent="0.2">
      <c r="A51" s="148"/>
      <c r="B51" s="14"/>
      <c r="C51" s="9" t="s">
        <v>119</v>
      </c>
      <c r="D51" s="77" t="s">
        <v>64</v>
      </c>
      <c r="E51" s="13">
        <v>44617</v>
      </c>
      <c r="F51" s="77" t="s">
        <v>62</v>
      </c>
      <c r="G51" s="13">
        <v>44623</v>
      </c>
      <c r="H51" s="10" t="s">
        <v>132</v>
      </c>
      <c r="I51" s="1">
        <v>40</v>
      </c>
      <c r="J51" s="1">
        <v>34</v>
      </c>
      <c r="K51" s="1">
        <v>13</v>
      </c>
      <c r="L51" s="1">
        <v>1</v>
      </c>
      <c r="M51" s="80">
        <v>4.42</v>
      </c>
      <c r="N51" s="8">
        <v>5</v>
      </c>
      <c r="O51" s="65">
        <v>7000</v>
      </c>
      <c r="P51" s="66">
        <f t="shared" si="0"/>
        <v>35000</v>
      </c>
      <c r="Q51" s="173"/>
    </row>
    <row r="52" spans="1:17" ht="26.25" customHeight="1" x14ac:dyDescent="0.2">
      <c r="A52" s="148"/>
      <c r="B52" s="14"/>
      <c r="C52" s="74" t="s">
        <v>120</v>
      </c>
      <c r="D52" s="77" t="s">
        <v>64</v>
      </c>
      <c r="E52" s="13">
        <v>44617</v>
      </c>
      <c r="F52" s="77" t="s">
        <v>62</v>
      </c>
      <c r="G52" s="13">
        <v>44623</v>
      </c>
      <c r="H52" s="78" t="s">
        <v>132</v>
      </c>
      <c r="I52" s="16">
        <v>44</v>
      </c>
      <c r="J52" s="16">
        <v>34</v>
      </c>
      <c r="K52" s="16">
        <v>29</v>
      </c>
      <c r="L52" s="16">
        <v>9</v>
      </c>
      <c r="M52" s="81">
        <v>10.846</v>
      </c>
      <c r="N52" s="73">
        <v>11</v>
      </c>
      <c r="O52" s="65">
        <v>7000</v>
      </c>
      <c r="P52" s="66">
        <f t="shared" si="0"/>
        <v>77000</v>
      </c>
      <c r="Q52" s="173"/>
    </row>
    <row r="53" spans="1:17" ht="26.25" customHeight="1" x14ac:dyDescent="0.2">
      <c r="A53" s="148"/>
      <c r="B53" s="14"/>
      <c r="C53" s="74" t="s">
        <v>121</v>
      </c>
      <c r="D53" s="77" t="s">
        <v>64</v>
      </c>
      <c r="E53" s="13">
        <v>44617</v>
      </c>
      <c r="F53" s="77" t="s">
        <v>62</v>
      </c>
      <c r="G53" s="13">
        <v>44623</v>
      </c>
      <c r="H53" s="78" t="s">
        <v>132</v>
      </c>
      <c r="I53" s="16">
        <v>33</v>
      </c>
      <c r="J53" s="16">
        <v>23</v>
      </c>
      <c r="K53" s="16">
        <v>18</v>
      </c>
      <c r="L53" s="16">
        <v>7</v>
      </c>
      <c r="M53" s="81">
        <v>3.4155000000000002</v>
      </c>
      <c r="N53" s="73">
        <v>7</v>
      </c>
      <c r="O53" s="65">
        <v>7000</v>
      </c>
      <c r="P53" s="66">
        <f t="shared" si="0"/>
        <v>49000</v>
      </c>
      <c r="Q53" s="173"/>
    </row>
    <row r="54" spans="1:17" ht="26.25" customHeight="1" x14ac:dyDescent="0.2">
      <c r="A54" s="148"/>
      <c r="B54" s="14"/>
      <c r="C54" s="74" t="s">
        <v>122</v>
      </c>
      <c r="D54" s="77" t="s">
        <v>64</v>
      </c>
      <c r="E54" s="13">
        <v>44617</v>
      </c>
      <c r="F54" s="77" t="s">
        <v>62</v>
      </c>
      <c r="G54" s="13">
        <v>44623</v>
      </c>
      <c r="H54" s="78" t="s">
        <v>132</v>
      </c>
      <c r="I54" s="16">
        <v>28</v>
      </c>
      <c r="J54" s="16">
        <v>24</v>
      </c>
      <c r="K54" s="16">
        <v>13</v>
      </c>
      <c r="L54" s="16">
        <v>5</v>
      </c>
      <c r="M54" s="81">
        <v>2.1840000000000002</v>
      </c>
      <c r="N54" s="73">
        <v>5</v>
      </c>
      <c r="O54" s="65">
        <v>7000</v>
      </c>
      <c r="P54" s="66">
        <f t="shared" si="0"/>
        <v>35000</v>
      </c>
      <c r="Q54" s="173"/>
    </row>
    <row r="55" spans="1:17" ht="26.25" customHeight="1" x14ac:dyDescent="0.2">
      <c r="A55" s="148"/>
      <c r="B55" s="14"/>
      <c r="C55" s="74" t="s">
        <v>123</v>
      </c>
      <c r="D55" s="77" t="s">
        <v>64</v>
      </c>
      <c r="E55" s="13">
        <v>44617</v>
      </c>
      <c r="F55" s="77" t="s">
        <v>62</v>
      </c>
      <c r="G55" s="13">
        <v>44623</v>
      </c>
      <c r="H55" s="78" t="s">
        <v>132</v>
      </c>
      <c r="I55" s="16">
        <v>33</v>
      </c>
      <c r="J55" s="16">
        <v>23</v>
      </c>
      <c r="K55" s="16">
        <v>18</v>
      </c>
      <c r="L55" s="16">
        <v>7</v>
      </c>
      <c r="M55" s="81">
        <v>3.4155000000000002</v>
      </c>
      <c r="N55" s="73">
        <v>7</v>
      </c>
      <c r="O55" s="65">
        <v>7000</v>
      </c>
      <c r="P55" s="66">
        <f t="shared" si="0"/>
        <v>49000</v>
      </c>
      <c r="Q55" s="173"/>
    </row>
    <row r="56" spans="1:17" ht="26.25" customHeight="1" x14ac:dyDescent="0.2">
      <c r="A56" s="148"/>
      <c r="B56" s="14"/>
      <c r="C56" s="74" t="s">
        <v>124</v>
      </c>
      <c r="D56" s="77" t="s">
        <v>64</v>
      </c>
      <c r="E56" s="13">
        <v>44617</v>
      </c>
      <c r="F56" s="77" t="s">
        <v>62</v>
      </c>
      <c r="G56" s="13">
        <v>44623</v>
      </c>
      <c r="H56" s="78" t="s">
        <v>132</v>
      </c>
      <c r="I56" s="16">
        <v>40</v>
      </c>
      <c r="J56" s="16">
        <v>34</v>
      </c>
      <c r="K56" s="16">
        <v>13</v>
      </c>
      <c r="L56" s="16">
        <v>1</v>
      </c>
      <c r="M56" s="81">
        <v>4.42</v>
      </c>
      <c r="N56" s="73">
        <v>5</v>
      </c>
      <c r="O56" s="65">
        <v>7000</v>
      </c>
      <c r="P56" s="66">
        <f t="shared" si="0"/>
        <v>35000</v>
      </c>
      <c r="Q56" s="173"/>
    </row>
    <row r="57" spans="1:17" ht="26.25" customHeight="1" x14ac:dyDescent="0.2">
      <c r="A57" s="148"/>
      <c r="B57" s="14"/>
      <c r="C57" s="74" t="s">
        <v>125</v>
      </c>
      <c r="D57" s="77" t="s">
        <v>64</v>
      </c>
      <c r="E57" s="13">
        <v>44617</v>
      </c>
      <c r="F57" s="77" t="s">
        <v>62</v>
      </c>
      <c r="G57" s="13">
        <v>44623</v>
      </c>
      <c r="H57" s="78" t="s">
        <v>132</v>
      </c>
      <c r="I57" s="16">
        <v>46</v>
      </c>
      <c r="J57" s="16">
        <v>30</v>
      </c>
      <c r="K57" s="16">
        <v>13</v>
      </c>
      <c r="L57" s="16">
        <v>10</v>
      </c>
      <c r="M57" s="81">
        <v>4.4850000000000003</v>
      </c>
      <c r="N57" s="73">
        <v>10</v>
      </c>
      <c r="O57" s="65">
        <v>7000</v>
      </c>
      <c r="P57" s="66">
        <f t="shared" si="0"/>
        <v>70000</v>
      </c>
      <c r="Q57" s="173"/>
    </row>
    <row r="58" spans="1:17" ht="26.25" customHeight="1" x14ac:dyDescent="0.2">
      <c r="A58" s="148"/>
      <c r="B58" s="14"/>
      <c r="C58" s="74" t="s">
        <v>126</v>
      </c>
      <c r="D58" s="77" t="s">
        <v>64</v>
      </c>
      <c r="E58" s="13">
        <v>44617</v>
      </c>
      <c r="F58" s="77" t="s">
        <v>62</v>
      </c>
      <c r="G58" s="13">
        <v>44623</v>
      </c>
      <c r="H58" s="78" t="s">
        <v>132</v>
      </c>
      <c r="I58" s="16">
        <v>40</v>
      </c>
      <c r="J58" s="16">
        <v>34</v>
      </c>
      <c r="K58" s="16">
        <v>13</v>
      </c>
      <c r="L58" s="16">
        <v>1</v>
      </c>
      <c r="M58" s="81">
        <v>4.42</v>
      </c>
      <c r="N58" s="73">
        <v>5</v>
      </c>
      <c r="O58" s="65">
        <v>7000</v>
      </c>
      <c r="P58" s="66">
        <f t="shared" si="0"/>
        <v>35000</v>
      </c>
      <c r="Q58" s="173"/>
    </row>
    <row r="59" spans="1:17" ht="26.25" customHeight="1" x14ac:dyDescent="0.2">
      <c r="A59" s="148"/>
      <c r="B59" s="14"/>
      <c r="C59" s="74" t="s">
        <v>127</v>
      </c>
      <c r="D59" s="77" t="s">
        <v>64</v>
      </c>
      <c r="E59" s="13">
        <v>44617</v>
      </c>
      <c r="F59" s="77" t="s">
        <v>62</v>
      </c>
      <c r="G59" s="13">
        <v>44623</v>
      </c>
      <c r="H59" s="78" t="s">
        <v>132</v>
      </c>
      <c r="I59" s="16">
        <v>80</v>
      </c>
      <c r="J59" s="16">
        <v>44</v>
      </c>
      <c r="K59" s="16">
        <v>10</v>
      </c>
      <c r="L59" s="16">
        <v>9</v>
      </c>
      <c r="M59" s="81">
        <v>8.8000000000000007</v>
      </c>
      <c r="N59" s="73">
        <v>9</v>
      </c>
      <c r="O59" s="65">
        <v>7000</v>
      </c>
      <c r="P59" s="66">
        <f t="shared" si="0"/>
        <v>63000</v>
      </c>
      <c r="Q59" s="173"/>
    </row>
    <row r="60" spans="1:17" ht="26.25" customHeight="1" x14ac:dyDescent="0.2">
      <c r="A60" s="148"/>
      <c r="B60" s="14"/>
      <c r="C60" s="74" t="s">
        <v>128</v>
      </c>
      <c r="D60" s="77" t="s">
        <v>64</v>
      </c>
      <c r="E60" s="13">
        <v>44617</v>
      </c>
      <c r="F60" s="77" t="s">
        <v>62</v>
      </c>
      <c r="G60" s="13">
        <v>44623</v>
      </c>
      <c r="H60" s="78" t="s">
        <v>132</v>
      </c>
      <c r="I60" s="16">
        <v>80</v>
      </c>
      <c r="J60" s="16">
        <v>44</v>
      </c>
      <c r="K60" s="16">
        <v>10</v>
      </c>
      <c r="L60" s="16">
        <v>9</v>
      </c>
      <c r="M60" s="81">
        <v>8.8000000000000007</v>
      </c>
      <c r="N60" s="73">
        <v>9</v>
      </c>
      <c r="O60" s="65">
        <v>7000</v>
      </c>
      <c r="P60" s="66">
        <f t="shared" si="0"/>
        <v>63000</v>
      </c>
      <c r="Q60" s="173"/>
    </row>
    <row r="61" spans="1:17" ht="26.25" customHeight="1" x14ac:dyDescent="0.2">
      <c r="A61" s="148"/>
      <c r="B61" s="14"/>
      <c r="C61" s="74" t="s">
        <v>129</v>
      </c>
      <c r="D61" s="77" t="s">
        <v>64</v>
      </c>
      <c r="E61" s="13">
        <v>44617</v>
      </c>
      <c r="F61" s="77" t="s">
        <v>62</v>
      </c>
      <c r="G61" s="13">
        <v>44623</v>
      </c>
      <c r="H61" s="78" t="s">
        <v>132</v>
      </c>
      <c r="I61" s="16">
        <v>80</v>
      </c>
      <c r="J61" s="16">
        <v>44</v>
      </c>
      <c r="K61" s="16">
        <v>10</v>
      </c>
      <c r="L61" s="16">
        <v>9</v>
      </c>
      <c r="M61" s="81">
        <v>8.8000000000000007</v>
      </c>
      <c r="N61" s="73">
        <v>9</v>
      </c>
      <c r="O61" s="65">
        <v>7000</v>
      </c>
      <c r="P61" s="66">
        <f t="shared" si="0"/>
        <v>63000</v>
      </c>
      <c r="Q61" s="173"/>
    </row>
    <row r="62" spans="1:17" ht="26.25" customHeight="1" x14ac:dyDescent="0.2">
      <c r="A62" s="148"/>
      <c r="B62" s="14"/>
      <c r="C62" s="74" t="s">
        <v>130</v>
      </c>
      <c r="D62" s="77" t="s">
        <v>64</v>
      </c>
      <c r="E62" s="13">
        <v>44617</v>
      </c>
      <c r="F62" s="77" t="s">
        <v>62</v>
      </c>
      <c r="G62" s="13">
        <v>44623</v>
      </c>
      <c r="H62" s="78" t="s">
        <v>132</v>
      </c>
      <c r="I62" s="16">
        <v>80</v>
      </c>
      <c r="J62" s="16">
        <v>44</v>
      </c>
      <c r="K62" s="16">
        <v>10</v>
      </c>
      <c r="L62" s="16">
        <v>9</v>
      </c>
      <c r="M62" s="81">
        <v>8.8000000000000007</v>
      </c>
      <c r="N62" s="73">
        <v>9</v>
      </c>
      <c r="O62" s="65">
        <v>7000</v>
      </c>
      <c r="P62" s="66">
        <f t="shared" si="0"/>
        <v>63000</v>
      </c>
      <c r="Q62" s="173"/>
    </row>
    <row r="63" spans="1:17" ht="26.25" customHeight="1" thickBot="1" x14ac:dyDescent="0.25">
      <c r="A63" s="146"/>
      <c r="B63" s="113"/>
      <c r="C63" s="134" t="s">
        <v>131</v>
      </c>
      <c r="D63" s="116" t="s">
        <v>64</v>
      </c>
      <c r="E63" s="117">
        <v>44617</v>
      </c>
      <c r="F63" s="116" t="s">
        <v>62</v>
      </c>
      <c r="G63" s="117">
        <v>44623</v>
      </c>
      <c r="H63" s="135" t="s">
        <v>132</v>
      </c>
      <c r="I63" s="136">
        <v>80</v>
      </c>
      <c r="J63" s="136">
        <v>44</v>
      </c>
      <c r="K63" s="136">
        <v>10</v>
      </c>
      <c r="L63" s="136">
        <v>9</v>
      </c>
      <c r="M63" s="137">
        <v>8.8000000000000007</v>
      </c>
      <c r="N63" s="138">
        <v>9</v>
      </c>
      <c r="O63" s="122">
        <v>7000</v>
      </c>
      <c r="P63" s="123">
        <f>N63*O63</f>
        <v>63000</v>
      </c>
      <c r="Q63" s="169"/>
    </row>
    <row r="64" spans="1:17" ht="22.5" customHeight="1" thickBot="1" x14ac:dyDescent="0.25">
      <c r="A64" s="170" t="s">
        <v>30</v>
      </c>
      <c r="B64" s="170"/>
      <c r="C64" s="170"/>
      <c r="D64" s="170"/>
      <c r="E64" s="170"/>
      <c r="F64" s="170"/>
      <c r="G64" s="170"/>
      <c r="H64" s="170"/>
      <c r="I64" s="170"/>
      <c r="J64" s="170"/>
      <c r="K64" s="170"/>
      <c r="L64" s="170"/>
      <c r="M64" s="151">
        <f>SUM(M3:M63)</f>
        <v>651.03699999999924</v>
      </c>
      <c r="N64" s="139">
        <f>SUM(N3:N63)</f>
        <v>781.47249999999997</v>
      </c>
      <c r="O64" s="171">
        <f>SUM(P3:P63)</f>
        <v>5470307.5</v>
      </c>
      <c r="P64" s="171"/>
      <c r="Q64" s="150">
        <f>SUM(Q3:Q63)</f>
        <v>61</v>
      </c>
    </row>
    <row r="65" spans="1:16" ht="18" customHeight="1" x14ac:dyDescent="0.2">
      <c r="A65" s="86"/>
      <c r="B65" s="57" t="s">
        <v>42</v>
      </c>
      <c r="C65" s="56"/>
      <c r="D65" s="58" t="s">
        <v>43</v>
      </c>
      <c r="E65" s="86"/>
      <c r="F65" s="86"/>
      <c r="G65" s="86"/>
      <c r="H65" s="86"/>
      <c r="I65" s="86"/>
      <c r="J65" s="86"/>
      <c r="K65" s="86"/>
      <c r="L65" s="86"/>
      <c r="M65" s="87"/>
      <c r="N65" s="88" t="s">
        <v>51</v>
      </c>
      <c r="O65" s="89"/>
      <c r="P65" s="89">
        <f>O64*10%</f>
        <v>547030.75</v>
      </c>
    </row>
    <row r="66" spans="1:16" ht="18" customHeight="1" thickBot="1" x14ac:dyDescent="0.25">
      <c r="A66" s="86"/>
      <c r="B66" s="57"/>
      <c r="C66" s="56"/>
      <c r="D66" s="58"/>
      <c r="E66" s="86"/>
      <c r="F66" s="86"/>
      <c r="G66" s="86"/>
      <c r="H66" s="86"/>
      <c r="I66" s="86"/>
      <c r="J66" s="86"/>
      <c r="K66" s="86"/>
      <c r="L66" s="86"/>
      <c r="M66" s="87"/>
      <c r="N66" s="90" t="s">
        <v>52</v>
      </c>
      <c r="O66" s="91"/>
      <c r="P66" s="91">
        <f>O64-P65</f>
        <v>4923276.75</v>
      </c>
    </row>
    <row r="67" spans="1:16" ht="18" customHeight="1" x14ac:dyDescent="0.2">
      <c r="A67" s="11"/>
      <c r="H67" s="64"/>
      <c r="N67" s="63" t="s">
        <v>31</v>
      </c>
      <c r="P67" s="70">
        <f>P66*1%</f>
        <v>49232.767500000002</v>
      </c>
    </row>
    <row r="68" spans="1:16" ht="18" customHeight="1" thickBot="1" x14ac:dyDescent="0.25">
      <c r="A68" s="11"/>
      <c r="H68" s="64"/>
      <c r="N68" s="63" t="s">
        <v>53</v>
      </c>
      <c r="P68" s="72">
        <f>P66*2%</f>
        <v>98465.535000000003</v>
      </c>
    </row>
    <row r="69" spans="1:16" ht="18" customHeight="1" x14ac:dyDescent="0.2">
      <c r="A69" s="11"/>
      <c r="H69" s="64"/>
      <c r="N69" s="67" t="s">
        <v>32</v>
      </c>
      <c r="O69" s="68"/>
      <c r="P69" s="71">
        <f>P66+P67-P68</f>
        <v>4874043.9824999999</v>
      </c>
    </row>
    <row r="71" spans="1:16" x14ac:dyDescent="0.2">
      <c r="A71" s="11"/>
      <c r="H71" s="64"/>
      <c r="P71" s="72"/>
    </row>
    <row r="72" spans="1:16" x14ac:dyDescent="0.2">
      <c r="A72" s="11"/>
      <c r="H72" s="64"/>
      <c r="O72" s="59"/>
      <c r="P72" s="72"/>
    </row>
    <row r="73" spans="1:16" s="3" customFormat="1" x14ac:dyDescent="0.25">
      <c r="A73" s="11"/>
      <c r="B73" s="2"/>
      <c r="C73" s="2"/>
      <c r="E73" s="12"/>
      <c r="H73" s="64"/>
      <c r="N73" s="15"/>
      <c r="O73" s="15"/>
      <c r="P73" s="15"/>
    </row>
    <row r="74" spans="1:16" s="3" customFormat="1" x14ac:dyDescent="0.25">
      <c r="A74" s="11"/>
      <c r="B74" s="2"/>
      <c r="C74" s="2"/>
      <c r="E74" s="12"/>
      <c r="H74" s="64"/>
      <c r="N74" s="15"/>
      <c r="O74" s="15"/>
      <c r="P74" s="15"/>
    </row>
    <row r="75" spans="1:16" s="3" customFormat="1" x14ac:dyDescent="0.25">
      <c r="A75" s="11"/>
      <c r="B75" s="2"/>
      <c r="C75" s="2"/>
      <c r="E75" s="12"/>
      <c r="H75" s="64"/>
      <c r="N75" s="15"/>
      <c r="O75" s="15"/>
      <c r="P75" s="15"/>
    </row>
    <row r="76" spans="1:16" s="3" customFormat="1" x14ac:dyDescent="0.25">
      <c r="A76" s="11"/>
      <c r="B76" s="2"/>
      <c r="C76" s="2"/>
      <c r="E76" s="12"/>
      <c r="H76" s="64"/>
      <c r="N76" s="15"/>
      <c r="O76" s="15"/>
      <c r="P76" s="15"/>
    </row>
    <row r="77" spans="1:16" s="3" customFormat="1" x14ac:dyDescent="0.25">
      <c r="A77" s="11"/>
      <c r="B77" s="2"/>
      <c r="C77" s="2"/>
      <c r="E77" s="12"/>
      <c r="H77" s="64"/>
      <c r="N77" s="15"/>
      <c r="O77" s="15"/>
      <c r="P77" s="15"/>
    </row>
    <row r="78" spans="1:16" s="3" customFormat="1" x14ac:dyDescent="0.25">
      <c r="A78" s="11"/>
      <c r="B78" s="2"/>
      <c r="C78" s="2"/>
      <c r="E78" s="12"/>
      <c r="H78" s="64"/>
      <c r="N78" s="15"/>
      <c r="O78" s="15"/>
      <c r="P78" s="15"/>
    </row>
    <row r="79" spans="1:16" s="3" customFormat="1" x14ac:dyDescent="0.25">
      <c r="A79" s="11"/>
      <c r="B79" s="2"/>
      <c r="C79" s="2"/>
      <c r="E79" s="12"/>
      <c r="H79" s="64"/>
      <c r="N79" s="15"/>
      <c r="O79" s="15"/>
      <c r="P79" s="15"/>
    </row>
    <row r="80" spans="1:16" s="3" customFormat="1" x14ac:dyDescent="0.25">
      <c r="A80" s="11"/>
      <c r="B80" s="2"/>
      <c r="C80" s="2"/>
      <c r="E80" s="12"/>
      <c r="H80" s="64"/>
      <c r="N80" s="15"/>
      <c r="O80" s="15"/>
      <c r="P80" s="15"/>
    </row>
    <row r="81" spans="1:16" s="3" customFormat="1" x14ac:dyDescent="0.25">
      <c r="A81" s="11"/>
      <c r="B81" s="2"/>
      <c r="C81" s="2"/>
      <c r="E81" s="12"/>
      <c r="H81" s="64"/>
      <c r="N81" s="15"/>
      <c r="O81" s="15"/>
      <c r="P81" s="15"/>
    </row>
    <row r="82" spans="1:16" s="3" customFormat="1" x14ac:dyDescent="0.25">
      <c r="A82" s="11"/>
      <c r="B82" s="2"/>
      <c r="C82" s="2"/>
      <c r="E82" s="12"/>
      <c r="H82" s="64"/>
      <c r="N82" s="15"/>
      <c r="O82" s="15"/>
      <c r="P82" s="15"/>
    </row>
    <row r="83" spans="1:16" s="3" customFormat="1" x14ac:dyDescent="0.25">
      <c r="A83" s="11"/>
      <c r="B83" s="2"/>
      <c r="C83" s="2"/>
      <c r="E83" s="12"/>
      <c r="H83" s="64"/>
      <c r="N83" s="15"/>
      <c r="O83" s="15"/>
      <c r="P83" s="15"/>
    </row>
    <row r="84" spans="1:16" s="3" customFormat="1" x14ac:dyDescent="0.25">
      <c r="A84" s="11"/>
      <c r="B84" s="2"/>
      <c r="C84" s="2"/>
      <c r="E84" s="12"/>
      <c r="H84" s="64"/>
      <c r="N84" s="15"/>
      <c r="O84" s="15"/>
      <c r="P84" s="15"/>
    </row>
  </sheetData>
  <mergeCells count="9">
    <mergeCell ref="Q3:Q4"/>
    <mergeCell ref="A64:L64"/>
    <mergeCell ref="O64:P64"/>
    <mergeCell ref="Q5:Q12"/>
    <mergeCell ref="Q13:Q33"/>
    <mergeCell ref="Q34:Q38"/>
    <mergeCell ref="Q39:Q40"/>
    <mergeCell ref="Q41:Q48"/>
    <mergeCell ref="Q49:Q63"/>
  </mergeCells>
  <conditionalFormatting sqref="B3">
    <cfRule type="duplicateValues" dxfId="157" priority="19"/>
  </conditionalFormatting>
  <conditionalFormatting sqref="B4">
    <cfRule type="duplicateValues" dxfId="156" priority="18"/>
  </conditionalFormatting>
  <conditionalFormatting sqref="B5">
    <cfRule type="duplicateValues" dxfId="155" priority="16"/>
  </conditionalFormatting>
  <conditionalFormatting sqref="B6">
    <cfRule type="duplicateValues" dxfId="154" priority="15"/>
  </conditionalFormatting>
  <conditionalFormatting sqref="B7:B12">
    <cfRule type="duplicateValues" dxfId="153" priority="17"/>
  </conditionalFormatting>
  <conditionalFormatting sqref="B13">
    <cfRule type="duplicateValues" dxfId="152" priority="13"/>
  </conditionalFormatting>
  <conditionalFormatting sqref="B14">
    <cfRule type="duplicateValues" dxfId="151" priority="12"/>
  </conditionalFormatting>
  <conditionalFormatting sqref="B15:B33">
    <cfRule type="duplicateValues" dxfId="150" priority="14"/>
  </conditionalFormatting>
  <conditionalFormatting sqref="B34">
    <cfRule type="duplicateValues" dxfId="149" priority="10"/>
  </conditionalFormatting>
  <conditionalFormatting sqref="B35">
    <cfRule type="duplicateValues" dxfId="148" priority="9"/>
  </conditionalFormatting>
  <conditionalFormatting sqref="B36:B38">
    <cfRule type="duplicateValues" dxfId="147" priority="11"/>
  </conditionalFormatting>
  <conditionalFormatting sqref="B39">
    <cfRule type="duplicateValues" dxfId="146" priority="8"/>
  </conditionalFormatting>
  <conditionalFormatting sqref="B40">
    <cfRule type="duplicateValues" dxfId="145" priority="7"/>
  </conditionalFormatting>
  <conditionalFormatting sqref="B41">
    <cfRule type="duplicateValues" dxfId="144" priority="5"/>
  </conditionalFormatting>
  <conditionalFormatting sqref="B42">
    <cfRule type="duplicateValues" dxfId="143" priority="4"/>
  </conditionalFormatting>
  <conditionalFormatting sqref="B43:B48">
    <cfRule type="duplicateValues" dxfId="142" priority="6"/>
  </conditionalFormatting>
  <conditionalFormatting sqref="B49">
    <cfRule type="duplicateValues" dxfId="141" priority="2"/>
  </conditionalFormatting>
  <conditionalFormatting sqref="B50">
    <cfRule type="duplicateValues" dxfId="140" priority="1"/>
  </conditionalFormatting>
  <conditionalFormatting sqref="B51:B63">
    <cfRule type="duplicateValues" dxfId="139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G7" sqref="G7"/>
    </sheetView>
  </sheetViews>
  <sheetFormatPr defaultRowHeight="15" x14ac:dyDescent="0.2"/>
  <cols>
    <col min="1" max="1" width="6.85546875" style="4" customWidth="1"/>
    <col min="2" max="2" width="19.5703125" style="2" customWidth="1"/>
    <col min="3" max="3" width="14.5703125" style="2" customWidth="1"/>
    <col min="4" max="4" width="11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7.5703125" style="6" customWidth="1"/>
    <col min="9" max="11" width="3.140625" style="3" customWidth="1"/>
    <col min="12" max="12" width="5" style="3" customWidth="1"/>
    <col min="13" max="13" width="8.5703125" style="3" customWidth="1"/>
    <col min="14" max="14" width="12.140625" style="15" customWidth="1"/>
    <col min="15" max="15" width="8.140625" style="15" customWidth="1"/>
    <col min="16" max="16" width="12.28515625" style="15" customWidth="1"/>
    <col min="17" max="17" width="6.42578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6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3">
        <v>403386</v>
      </c>
      <c r="B3" s="75" t="s">
        <v>59</v>
      </c>
      <c r="C3" s="9" t="s">
        <v>60</v>
      </c>
      <c r="D3" s="77" t="s">
        <v>64</v>
      </c>
      <c r="E3" s="13">
        <v>44596</v>
      </c>
      <c r="F3" s="77" t="s">
        <v>62</v>
      </c>
      <c r="G3" s="13">
        <v>44606</v>
      </c>
      <c r="H3" s="10" t="s">
        <v>63</v>
      </c>
      <c r="I3" s="1">
        <v>70</v>
      </c>
      <c r="J3" s="1">
        <v>57</v>
      </c>
      <c r="K3" s="1">
        <v>56</v>
      </c>
      <c r="L3" s="1">
        <v>8</v>
      </c>
      <c r="M3" s="97">
        <v>55.86</v>
      </c>
      <c r="N3" s="8">
        <v>56</v>
      </c>
      <c r="O3" s="65">
        <v>7000</v>
      </c>
      <c r="P3" s="66">
        <f>Table224578910112[[#This Row],[PEMBULATAN]]*O3</f>
        <v>392000</v>
      </c>
      <c r="Q3" s="98">
        <v>2</v>
      </c>
    </row>
    <row r="4" spans="1:17" ht="26.25" customHeight="1" x14ac:dyDescent="0.2">
      <c r="A4" s="14"/>
      <c r="B4" s="76"/>
      <c r="C4" s="9" t="s">
        <v>61</v>
      </c>
      <c r="D4" s="77" t="s">
        <v>64</v>
      </c>
      <c r="E4" s="13">
        <v>44596</v>
      </c>
      <c r="F4" s="77" t="s">
        <v>62</v>
      </c>
      <c r="G4" s="13">
        <v>44606</v>
      </c>
      <c r="H4" s="10" t="s">
        <v>63</v>
      </c>
      <c r="I4" s="1">
        <v>88</v>
      </c>
      <c r="J4" s="1">
        <v>46</v>
      </c>
      <c r="K4" s="1">
        <v>20</v>
      </c>
      <c r="L4" s="1">
        <v>5</v>
      </c>
      <c r="M4" s="97">
        <v>20.239999999999998</v>
      </c>
      <c r="N4" s="8">
        <v>20</v>
      </c>
      <c r="O4" s="65">
        <v>7000</v>
      </c>
      <c r="P4" s="66">
        <f>Table224578910112[[#This Row],[PEMBULATAN]]*O4</f>
        <v>140000</v>
      </c>
      <c r="Q4" s="99"/>
    </row>
    <row r="5" spans="1:17" ht="22.5" customHeight="1" x14ac:dyDescent="0.2">
      <c r="A5" s="175" t="s">
        <v>30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7"/>
      <c r="M5" s="79">
        <f>SUBTOTAL(109,Table224578910112[KG VOLUME])</f>
        <v>76.099999999999994</v>
      </c>
      <c r="N5" s="69">
        <f>SUM(N3:N4)</f>
        <v>76</v>
      </c>
      <c r="O5" s="178">
        <f>SUM(P3:P4)</f>
        <v>532000</v>
      </c>
      <c r="P5" s="179"/>
    </row>
    <row r="6" spans="1:17" ht="18" customHeight="1" x14ac:dyDescent="0.2">
      <c r="A6" s="86"/>
      <c r="B6" s="57" t="s">
        <v>42</v>
      </c>
      <c r="C6" s="56"/>
      <c r="D6" s="58" t="s">
        <v>43</v>
      </c>
      <c r="E6" s="86"/>
      <c r="F6" s="86"/>
      <c r="G6" s="86"/>
      <c r="H6" s="86"/>
      <c r="I6" s="86"/>
      <c r="J6" s="86"/>
      <c r="K6" s="86"/>
      <c r="L6" s="86"/>
      <c r="M6" s="87"/>
      <c r="N6" s="88" t="s">
        <v>51</v>
      </c>
      <c r="O6" s="89"/>
      <c r="P6" s="89">
        <f>O5*10%</f>
        <v>53200</v>
      </c>
    </row>
    <row r="7" spans="1:17" ht="18" customHeight="1" thickBot="1" x14ac:dyDescent="0.25">
      <c r="A7" s="86"/>
      <c r="B7" s="57"/>
      <c r="C7" s="56"/>
      <c r="D7" s="58"/>
      <c r="E7" s="86"/>
      <c r="F7" s="86"/>
      <c r="G7" s="86"/>
      <c r="H7" s="86"/>
      <c r="I7" s="86"/>
      <c r="J7" s="86"/>
      <c r="K7" s="86"/>
      <c r="L7" s="86"/>
      <c r="M7" s="87"/>
      <c r="N7" s="90" t="s">
        <v>52</v>
      </c>
      <c r="O7" s="91"/>
      <c r="P7" s="91">
        <f>O5-P6</f>
        <v>478800</v>
      </c>
    </row>
    <row r="8" spans="1:17" ht="18" customHeight="1" x14ac:dyDescent="0.2">
      <c r="A8" s="11"/>
      <c r="H8" s="64"/>
      <c r="N8" s="63" t="s">
        <v>31</v>
      </c>
      <c r="P8" s="70">
        <f>P7*1%</f>
        <v>4788</v>
      </c>
    </row>
    <row r="9" spans="1:17" ht="18" customHeight="1" thickBot="1" x14ac:dyDescent="0.25">
      <c r="A9" s="11"/>
      <c r="H9" s="64"/>
      <c r="N9" s="63" t="s">
        <v>53</v>
      </c>
      <c r="P9" s="72">
        <f>P7*2%</f>
        <v>9576</v>
      </c>
    </row>
    <row r="10" spans="1:17" ht="18" customHeight="1" x14ac:dyDescent="0.2">
      <c r="A10" s="11"/>
      <c r="H10" s="64"/>
      <c r="N10" s="67" t="s">
        <v>32</v>
      </c>
      <c r="O10" s="68"/>
      <c r="P10" s="71">
        <f>P7+P8-P9</f>
        <v>474012</v>
      </c>
    </row>
    <row r="12" spans="1:17" x14ac:dyDescent="0.2">
      <c r="A12" s="11"/>
      <c r="H12" s="64"/>
      <c r="P12" s="72"/>
    </row>
    <row r="13" spans="1:17" x14ac:dyDescent="0.2">
      <c r="A13" s="11"/>
      <c r="H13" s="64"/>
      <c r="O13" s="59"/>
      <c r="P13" s="72"/>
    </row>
    <row r="14" spans="1:17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123" priority="2"/>
  </conditionalFormatting>
  <conditionalFormatting sqref="B4">
    <cfRule type="duplicateValues" dxfId="122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6" sqref="K6"/>
    </sheetView>
  </sheetViews>
  <sheetFormatPr defaultRowHeight="15" x14ac:dyDescent="0.2"/>
  <cols>
    <col min="1" max="1" width="7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1.85546875" style="3" customWidth="1"/>
    <col min="7" max="7" width="9.5703125" style="3" customWidth="1"/>
    <col min="8" max="8" width="19.5703125" style="6" customWidth="1"/>
    <col min="9" max="11" width="3.710937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5.8554687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6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103">
        <v>403394</v>
      </c>
      <c r="B3" s="75" t="s">
        <v>65</v>
      </c>
      <c r="C3" s="9" t="s">
        <v>66</v>
      </c>
      <c r="D3" s="77" t="s">
        <v>64</v>
      </c>
      <c r="E3" s="13">
        <v>44599</v>
      </c>
      <c r="F3" s="77" t="s">
        <v>62</v>
      </c>
      <c r="G3" s="13">
        <v>44606</v>
      </c>
      <c r="H3" s="10" t="s">
        <v>63</v>
      </c>
      <c r="I3" s="1">
        <v>86</v>
      </c>
      <c r="J3" s="1">
        <v>45</v>
      </c>
      <c r="K3" s="1">
        <v>8</v>
      </c>
      <c r="L3" s="1">
        <v>10</v>
      </c>
      <c r="M3" s="80">
        <v>7.74</v>
      </c>
      <c r="N3" s="8">
        <v>10</v>
      </c>
      <c r="O3" s="65">
        <v>7000</v>
      </c>
      <c r="P3" s="66">
        <f>Table22457891011234[[#This Row],[PEMBULATAN]]*O3</f>
        <v>70000</v>
      </c>
      <c r="Q3" s="98">
        <v>8</v>
      </c>
    </row>
    <row r="4" spans="1:17" ht="26.25" customHeight="1" x14ac:dyDescent="0.2">
      <c r="A4" s="14"/>
      <c r="B4" s="76"/>
      <c r="C4" s="9" t="s">
        <v>67</v>
      </c>
      <c r="D4" s="77" t="s">
        <v>64</v>
      </c>
      <c r="E4" s="13">
        <v>44599</v>
      </c>
      <c r="F4" s="77" t="s">
        <v>62</v>
      </c>
      <c r="G4" s="13">
        <v>44606</v>
      </c>
      <c r="H4" s="10" t="s">
        <v>63</v>
      </c>
      <c r="I4" s="1">
        <v>86</v>
      </c>
      <c r="J4" s="1">
        <v>45</v>
      </c>
      <c r="K4" s="1">
        <v>8</v>
      </c>
      <c r="L4" s="1">
        <v>10</v>
      </c>
      <c r="M4" s="80">
        <v>7.74</v>
      </c>
      <c r="N4" s="8">
        <v>10</v>
      </c>
      <c r="O4" s="65">
        <v>7000</v>
      </c>
      <c r="P4" s="66">
        <f>Table22457891011234[[#This Row],[PEMBULATAN]]*O4</f>
        <v>70000</v>
      </c>
      <c r="Q4" s="100"/>
    </row>
    <row r="5" spans="1:17" ht="26.25" customHeight="1" x14ac:dyDescent="0.2">
      <c r="A5" s="14"/>
      <c r="B5" s="14"/>
      <c r="C5" s="9" t="s">
        <v>68</v>
      </c>
      <c r="D5" s="77" t="s">
        <v>64</v>
      </c>
      <c r="E5" s="13">
        <v>44599</v>
      </c>
      <c r="F5" s="77" t="s">
        <v>62</v>
      </c>
      <c r="G5" s="13">
        <v>44606</v>
      </c>
      <c r="H5" s="10" t="s">
        <v>63</v>
      </c>
      <c r="I5" s="1">
        <v>21</v>
      </c>
      <c r="J5" s="1">
        <v>20</v>
      </c>
      <c r="K5" s="1">
        <v>12</v>
      </c>
      <c r="L5" s="1">
        <v>4</v>
      </c>
      <c r="M5" s="80">
        <v>1.26</v>
      </c>
      <c r="N5" s="8">
        <v>4</v>
      </c>
      <c r="O5" s="65">
        <v>7000</v>
      </c>
      <c r="P5" s="66">
        <f>Table22457891011234[[#This Row],[PEMBULATAN]]*O5</f>
        <v>28000</v>
      </c>
      <c r="Q5" s="100"/>
    </row>
    <row r="6" spans="1:17" ht="26.25" customHeight="1" x14ac:dyDescent="0.2">
      <c r="A6" s="14"/>
      <c r="B6" s="14"/>
      <c r="C6" s="74" t="s">
        <v>69</v>
      </c>
      <c r="D6" s="77" t="s">
        <v>64</v>
      </c>
      <c r="E6" s="13">
        <v>44599</v>
      </c>
      <c r="F6" s="77" t="s">
        <v>62</v>
      </c>
      <c r="G6" s="13">
        <v>44606</v>
      </c>
      <c r="H6" s="78" t="s">
        <v>63</v>
      </c>
      <c r="I6" s="16">
        <v>21</v>
      </c>
      <c r="J6" s="16">
        <v>20</v>
      </c>
      <c r="K6" s="16">
        <v>12</v>
      </c>
      <c r="L6" s="16">
        <v>4</v>
      </c>
      <c r="M6" s="81">
        <v>1.26</v>
      </c>
      <c r="N6" s="73">
        <v>4</v>
      </c>
      <c r="O6" s="65">
        <v>7000</v>
      </c>
      <c r="P6" s="66">
        <f>Table22457891011234[[#This Row],[PEMBULATAN]]*O6</f>
        <v>28000</v>
      </c>
      <c r="Q6" s="100"/>
    </row>
    <row r="7" spans="1:17" ht="26.25" customHeight="1" x14ac:dyDescent="0.2">
      <c r="A7" s="14"/>
      <c r="B7" s="14"/>
      <c r="C7" s="74" t="s">
        <v>70</v>
      </c>
      <c r="D7" s="77" t="s">
        <v>64</v>
      </c>
      <c r="E7" s="13">
        <v>44599</v>
      </c>
      <c r="F7" s="77" t="s">
        <v>62</v>
      </c>
      <c r="G7" s="13">
        <v>44606</v>
      </c>
      <c r="H7" s="78" t="s">
        <v>63</v>
      </c>
      <c r="I7" s="16">
        <v>70</v>
      </c>
      <c r="J7" s="16">
        <v>53</v>
      </c>
      <c r="K7" s="16">
        <v>53</v>
      </c>
      <c r="L7" s="16">
        <v>6</v>
      </c>
      <c r="M7" s="81">
        <v>49.157499999999999</v>
      </c>
      <c r="N7" s="101">
        <v>49.157499999999999</v>
      </c>
      <c r="O7" s="65">
        <v>7000</v>
      </c>
      <c r="P7" s="66">
        <f>Table22457891011234[[#This Row],[PEMBULATAN]]*O7</f>
        <v>344102.5</v>
      </c>
      <c r="Q7" s="100"/>
    </row>
    <row r="8" spans="1:17" ht="26.25" customHeight="1" x14ac:dyDescent="0.2">
      <c r="A8" s="14"/>
      <c r="B8" s="14"/>
      <c r="C8" s="74" t="s">
        <v>71</v>
      </c>
      <c r="D8" s="77" t="s">
        <v>64</v>
      </c>
      <c r="E8" s="13">
        <v>44599</v>
      </c>
      <c r="F8" s="77" t="s">
        <v>62</v>
      </c>
      <c r="G8" s="13">
        <v>44606</v>
      </c>
      <c r="H8" s="78" t="s">
        <v>63</v>
      </c>
      <c r="I8" s="16">
        <v>70</v>
      </c>
      <c r="J8" s="16">
        <v>53</v>
      </c>
      <c r="K8" s="16">
        <v>53</v>
      </c>
      <c r="L8" s="16">
        <v>6</v>
      </c>
      <c r="M8" s="81">
        <v>49.157499999999999</v>
      </c>
      <c r="N8" s="101">
        <v>49.157499999999999</v>
      </c>
      <c r="O8" s="65">
        <v>7000</v>
      </c>
      <c r="P8" s="66">
        <f>Table22457891011234[[#This Row],[PEMBULATAN]]*O8</f>
        <v>344102.5</v>
      </c>
      <c r="Q8" s="100"/>
    </row>
    <row r="9" spans="1:17" ht="26.25" customHeight="1" x14ac:dyDescent="0.2">
      <c r="A9" s="14"/>
      <c r="B9" s="102"/>
      <c r="C9" s="74" t="s">
        <v>72</v>
      </c>
      <c r="D9" s="77" t="s">
        <v>64</v>
      </c>
      <c r="E9" s="13">
        <v>44599</v>
      </c>
      <c r="F9" s="77" t="s">
        <v>62</v>
      </c>
      <c r="G9" s="13">
        <v>44606</v>
      </c>
      <c r="H9" s="78" t="s">
        <v>63</v>
      </c>
      <c r="I9" s="16">
        <v>70</v>
      </c>
      <c r="J9" s="16">
        <v>53</v>
      </c>
      <c r="K9" s="16">
        <v>53</v>
      </c>
      <c r="L9" s="16">
        <v>6</v>
      </c>
      <c r="M9" s="81">
        <v>49.157499999999999</v>
      </c>
      <c r="N9" s="101">
        <v>49.157499999999999</v>
      </c>
      <c r="O9" s="65">
        <v>7000</v>
      </c>
      <c r="P9" s="66">
        <f>Table22457891011234[[#This Row],[PEMBULATAN]]*O9</f>
        <v>344102.5</v>
      </c>
      <c r="Q9" s="100"/>
    </row>
    <row r="10" spans="1:17" ht="26.25" customHeight="1" x14ac:dyDescent="0.2">
      <c r="A10" s="14"/>
      <c r="B10" s="14" t="s">
        <v>73</v>
      </c>
      <c r="C10" s="74" t="s">
        <v>74</v>
      </c>
      <c r="D10" s="77" t="s">
        <v>64</v>
      </c>
      <c r="E10" s="13">
        <v>44599</v>
      </c>
      <c r="F10" s="77" t="s">
        <v>62</v>
      </c>
      <c r="G10" s="13">
        <v>44606</v>
      </c>
      <c r="H10" s="78" t="s">
        <v>63</v>
      </c>
      <c r="I10" s="16">
        <v>54</v>
      </c>
      <c r="J10" s="16">
        <v>46</v>
      </c>
      <c r="K10" s="16">
        <v>11</v>
      </c>
      <c r="L10" s="16">
        <v>10</v>
      </c>
      <c r="M10" s="81">
        <v>6.8310000000000004</v>
      </c>
      <c r="N10" s="73">
        <v>10</v>
      </c>
      <c r="O10" s="65">
        <v>7000</v>
      </c>
      <c r="P10" s="66">
        <f>Table22457891011234[[#This Row],[PEMBULATAN]]*O10</f>
        <v>70000</v>
      </c>
      <c r="Q10" s="99"/>
    </row>
    <row r="11" spans="1:17" ht="22.5" customHeight="1" x14ac:dyDescent="0.2">
      <c r="A11" s="175" t="s">
        <v>30</v>
      </c>
      <c r="B11" s="176"/>
      <c r="C11" s="176"/>
      <c r="D11" s="176"/>
      <c r="E11" s="176"/>
      <c r="F11" s="176"/>
      <c r="G11" s="176"/>
      <c r="H11" s="176"/>
      <c r="I11" s="176"/>
      <c r="J11" s="176"/>
      <c r="K11" s="176"/>
      <c r="L11" s="177"/>
      <c r="M11" s="79">
        <f>SUBTOTAL(109,Table22457891011234[KG VOLUME])</f>
        <v>172.30349999999999</v>
      </c>
      <c r="N11" s="69">
        <f>SUM(N3:N10)</f>
        <v>185.4725</v>
      </c>
      <c r="O11" s="178">
        <f>SUM(P3:P10)</f>
        <v>1298307.5</v>
      </c>
      <c r="P11" s="179"/>
    </row>
    <row r="12" spans="1:17" ht="18" customHeight="1" x14ac:dyDescent="0.2">
      <c r="A12" s="86"/>
      <c r="B12" s="57" t="s">
        <v>42</v>
      </c>
      <c r="C12" s="56"/>
      <c r="D12" s="58" t="s">
        <v>43</v>
      </c>
      <c r="E12" s="86"/>
      <c r="F12" s="86"/>
      <c r="G12" s="86"/>
      <c r="H12" s="86"/>
      <c r="I12" s="86"/>
      <c r="J12" s="86"/>
      <c r="K12" s="86"/>
      <c r="L12" s="86"/>
      <c r="M12" s="87"/>
      <c r="N12" s="88" t="s">
        <v>51</v>
      </c>
      <c r="O12" s="89"/>
      <c r="P12" s="89">
        <f>O11*10%</f>
        <v>129830.75</v>
      </c>
    </row>
    <row r="13" spans="1:17" ht="18" customHeight="1" thickBot="1" x14ac:dyDescent="0.25">
      <c r="A13" s="86"/>
      <c r="B13" s="57"/>
      <c r="C13" s="56"/>
      <c r="D13" s="58"/>
      <c r="E13" s="86"/>
      <c r="F13" s="86"/>
      <c r="G13" s="86"/>
      <c r="H13" s="86"/>
      <c r="I13" s="86"/>
      <c r="J13" s="86"/>
      <c r="K13" s="86"/>
      <c r="L13" s="86"/>
      <c r="M13" s="87"/>
      <c r="N13" s="90" t="s">
        <v>52</v>
      </c>
      <c r="O13" s="91"/>
      <c r="P13" s="91">
        <f>O11-P12</f>
        <v>1168476.75</v>
      </c>
    </row>
    <row r="14" spans="1:17" ht="18" customHeight="1" x14ac:dyDescent="0.2">
      <c r="A14" s="11"/>
      <c r="H14" s="64"/>
      <c r="N14" s="63" t="s">
        <v>31</v>
      </c>
      <c r="P14" s="70">
        <f>P13*1%</f>
        <v>11684.7675</v>
      </c>
    </row>
    <row r="15" spans="1:17" ht="18" customHeight="1" thickBot="1" x14ac:dyDescent="0.25">
      <c r="A15" s="11"/>
      <c r="H15" s="64"/>
      <c r="N15" s="63" t="s">
        <v>53</v>
      </c>
      <c r="P15" s="72">
        <f>P13*2%</f>
        <v>23369.535</v>
      </c>
    </row>
    <row r="16" spans="1:17" ht="18" customHeight="1" x14ac:dyDescent="0.2">
      <c r="A16" s="11"/>
      <c r="H16" s="64"/>
      <c r="N16" s="67" t="s">
        <v>32</v>
      </c>
      <c r="O16" s="68"/>
      <c r="P16" s="71">
        <f>P13+P14-P15</f>
        <v>1156791.9825000002</v>
      </c>
    </row>
    <row r="18" spans="1:16" x14ac:dyDescent="0.2">
      <c r="A18" s="11"/>
      <c r="H18" s="64"/>
      <c r="P18" s="72"/>
    </row>
    <row r="19" spans="1:16" x14ac:dyDescent="0.2">
      <c r="A19" s="11"/>
      <c r="H19" s="64"/>
      <c r="O19" s="59"/>
      <c r="P19" s="72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4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4"/>
      <c r="N31" s="15"/>
      <c r="O31" s="15"/>
      <c r="P31" s="15"/>
    </row>
  </sheetData>
  <mergeCells count="2">
    <mergeCell ref="A11:L11"/>
    <mergeCell ref="O11:P11"/>
  </mergeCells>
  <conditionalFormatting sqref="B3">
    <cfRule type="duplicateValues" dxfId="106" priority="2"/>
  </conditionalFormatting>
  <conditionalFormatting sqref="B4">
    <cfRule type="duplicateValues" dxfId="105" priority="1"/>
  </conditionalFormatting>
  <conditionalFormatting sqref="B5:B10">
    <cfRule type="duplicateValues" dxfId="104" priority="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4"/>
  <sheetViews>
    <sheetView zoomScale="110" zoomScaleNormal="110" workbookViewId="0">
      <pane xSplit="3" ySplit="2" topLeftCell="D23" activePane="bottomRight" state="frozen"/>
      <selection pane="topRight" activeCell="B1" sqref="B1"/>
      <selection pane="bottomLeft" activeCell="A3" sqref="A3"/>
      <selection pane="bottomRight" activeCell="D25" sqref="D25"/>
    </sheetView>
  </sheetViews>
  <sheetFormatPr defaultRowHeight="15" x14ac:dyDescent="0.2"/>
  <cols>
    <col min="1" max="1" width="7" style="4" customWidth="1"/>
    <col min="2" max="2" width="19.5703125" style="2" customWidth="1"/>
    <col min="3" max="3" width="15.28515625" style="2" customWidth="1"/>
    <col min="4" max="4" width="10" style="3" customWidth="1"/>
    <col min="5" max="5" width="8" style="12" customWidth="1"/>
    <col min="6" max="6" width="11.85546875" style="3" customWidth="1"/>
    <col min="7" max="7" width="9.5703125" style="3" customWidth="1"/>
    <col min="8" max="8" width="20" style="6" customWidth="1"/>
    <col min="9" max="11" width="3.5703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425781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6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5.5" customHeight="1" x14ac:dyDescent="0.2">
      <c r="A3" s="83">
        <v>403399</v>
      </c>
      <c r="B3" s="75" t="s">
        <v>75</v>
      </c>
      <c r="C3" s="9" t="s">
        <v>76</v>
      </c>
      <c r="D3" s="77" t="s">
        <v>64</v>
      </c>
      <c r="E3" s="13">
        <v>44599</v>
      </c>
      <c r="F3" s="77" t="s">
        <v>62</v>
      </c>
      <c r="G3" s="13">
        <v>44606</v>
      </c>
      <c r="H3" s="10" t="s">
        <v>63</v>
      </c>
      <c r="I3" s="1">
        <v>33</v>
      </c>
      <c r="J3" s="1">
        <v>23</v>
      </c>
      <c r="K3" s="1">
        <v>18</v>
      </c>
      <c r="L3" s="1">
        <v>8</v>
      </c>
      <c r="M3" s="80">
        <v>3.4155000000000002</v>
      </c>
      <c r="N3" s="8">
        <v>8</v>
      </c>
      <c r="O3" s="65">
        <v>7000</v>
      </c>
      <c r="P3" s="66">
        <f>Table224578910112345[[#This Row],[PEMBULATAN]]*O3</f>
        <v>56000</v>
      </c>
      <c r="Q3" s="98">
        <v>21</v>
      </c>
    </row>
    <row r="4" spans="1:17" ht="25.5" customHeight="1" x14ac:dyDescent="0.2">
      <c r="A4" s="14"/>
      <c r="B4" s="76"/>
      <c r="C4" s="9" t="s">
        <v>77</v>
      </c>
      <c r="D4" s="77" t="s">
        <v>64</v>
      </c>
      <c r="E4" s="13">
        <v>44599</v>
      </c>
      <c r="F4" s="77" t="s">
        <v>62</v>
      </c>
      <c r="G4" s="13">
        <v>44606</v>
      </c>
      <c r="H4" s="10" t="s">
        <v>63</v>
      </c>
      <c r="I4" s="1">
        <v>33</v>
      </c>
      <c r="J4" s="1">
        <v>23</v>
      </c>
      <c r="K4" s="1">
        <v>18</v>
      </c>
      <c r="L4" s="1">
        <v>8</v>
      </c>
      <c r="M4" s="80">
        <v>3.4155000000000002</v>
      </c>
      <c r="N4" s="8">
        <v>8</v>
      </c>
      <c r="O4" s="65">
        <v>7000</v>
      </c>
      <c r="P4" s="66">
        <f>Table224578910112345[[#This Row],[PEMBULATAN]]*O4</f>
        <v>56000</v>
      </c>
      <c r="Q4" s="100"/>
    </row>
    <row r="5" spans="1:17" ht="25.5" customHeight="1" x14ac:dyDescent="0.2">
      <c r="A5" s="14"/>
      <c r="B5" s="14"/>
      <c r="C5" s="9" t="s">
        <v>78</v>
      </c>
      <c r="D5" s="77" t="s">
        <v>64</v>
      </c>
      <c r="E5" s="13">
        <v>44599</v>
      </c>
      <c r="F5" s="77" t="s">
        <v>62</v>
      </c>
      <c r="G5" s="13">
        <v>44606</v>
      </c>
      <c r="H5" s="10" t="s">
        <v>63</v>
      </c>
      <c r="I5" s="1">
        <v>33</v>
      </c>
      <c r="J5" s="1">
        <v>23</v>
      </c>
      <c r="K5" s="1">
        <v>18</v>
      </c>
      <c r="L5" s="1">
        <v>8</v>
      </c>
      <c r="M5" s="80">
        <v>3.4155000000000002</v>
      </c>
      <c r="N5" s="8">
        <v>8</v>
      </c>
      <c r="O5" s="65">
        <v>7000</v>
      </c>
      <c r="P5" s="66">
        <f>Table224578910112345[[#This Row],[PEMBULATAN]]*O5</f>
        <v>56000</v>
      </c>
      <c r="Q5" s="100"/>
    </row>
    <row r="6" spans="1:17" ht="25.5" customHeight="1" x14ac:dyDescent="0.2">
      <c r="A6" s="14"/>
      <c r="B6" s="14"/>
      <c r="C6" s="74" t="s">
        <v>79</v>
      </c>
      <c r="D6" s="77" t="s">
        <v>64</v>
      </c>
      <c r="E6" s="13">
        <v>44599</v>
      </c>
      <c r="F6" s="77" t="s">
        <v>62</v>
      </c>
      <c r="G6" s="13">
        <v>44606</v>
      </c>
      <c r="H6" s="78" t="s">
        <v>63</v>
      </c>
      <c r="I6" s="16">
        <v>33</v>
      </c>
      <c r="J6" s="16">
        <v>23</v>
      </c>
      <c r="K6" s="16">
        <v>18</v>
      </c>
      <c r="L6" s="16">
        <v>8</v>
      </c>
      <c r="M6" s="81">
        <v>3.4155000000000002</v>
      </c>
      <c r="N6" s="73">
        <v>8</v>
      </c>
      <c r="O6" s="65">
        <v>7000</v>
      </c>
      <c r="P6" s="66">
        <f>Table224578910112345[[#This Row],[PEMBULATAN]]*O6</f>
        <v>56000</v>
      </c>
      <c r="Q6" s="100"/>
    </row>
    <row r="7" spans="1:17" ht="25.5" customHeight="1" x14ac:dyDescent="0.2">
      <c r="A7" s="14"/>
      <c r="B7" s="14"/>
      <c r="C7" s="74" t="s">
        <v>80</v>
      </c>
      <c r="D7" s="77" t="s">
        <v>64</v>
      </c>
      <c r="E7" s="13">
        <v>44599</v>
      </c>
      <c r="F7" s="77" t="s">
        <v>62</v>
      </c>
      <c r="G7" s="13">
        <v>44606</v>
      </c>
      <c r="H7" s="78" t="s">
        <v>63</v>
      </c>
      <c r="I7" s="16">
        <v>33</v>
      </c>
      <c r="J7" s="16">
        <v>23</v>
      </c>
      <c r="K7" s="16">
        <v>18</v>
      </c>
      <c r="L7" s="16">
        <v>8</v>
      </c>
      <c r="M7" s="81">
        <v>3.4155000000000002</v>
      </c>
      <c r="N7" s="73">
        <v>8</v>
      </c>
      <c r="O7" s="65">
        <v>7000</v>
      </c>
      <c r="P7" s="66">
        <f>Table224578910112345[[#This Row],[PEMBULATAN]]*O7</f>
        <v>56000</v>
      </c>
      <c r="Q7" s="100"/>
    </row>
    <row r="8" spans="1:17" ht="25.5" customHeight="1" x14ac:dyDescent="0.2">
      <c r="A8" s="14"/>
      <c r="B8" s="14"/>
      <c r="C8" s="74" t="s">
        <v>81</v>
      </c>
      <c r="D8" s="77" t="s">
        <v>64</v>
      </c>
      <c r="E8" s="13">
        <v>44599</v>
      </c>
      <c r="F8" s="77" t="s">
        <v>62</v>
      </c>
      <c r="G8" s="13">
        <v>44606</v>
      </c>
      <c r="H8" s="78" t="s">
        <v>63</v>
      </c>
      <c r="I8" s="16">
        <v>40</v>
      </c>
      <c r="J8" s="16">
        <v>32</v>
      </c>
      <c r="K8" s="16">
        <v>28</v>
      </c>
      <c r="L8" s="16">
        <v>9</v>
      </c>
      <c r="M8" s="81">
        <v>8.9600000000000009</v>
      </c>
      <c r="N8" s="73">
        <v>9</v>
      </c>
      <c r="O8" s="65">
        <v>7000</v>
      </c>
      <c r="P8" s="66">
        <f>Table224578910112345[[#This Row],[PEMBULATAN]]*O8</f>
        <v>63000</v>
      </c>
      <c r="Q8" s="100"/>
    </row>
    <row r="9" spans="1:17" ht="25.5" customHeight="1" x14ac:dyDescent="0.2">
      <c r="A9" s="14"/>
      <c r="B9" s="14"/>
      <c r="C9" s="74" t="s">
        <v>82</v>
      </c>
      <c r="D9" s="77" t="s">
        <v>64</v>
      </c>
      <c r="E9" s="13">
        <v>44599</v>
      </c>
      <c r="F9" s="77" t="s">
        <v>62</v>
      </c>
      <c r="G9" s="13">
        <v>44606</v>
      </c>
      <c r="H9" s="78" t="s">
        <v>63</v>
      </c>
      <c r="I9" s="16">
        <v>40</v>
      </c>
      <c r="J9" s="16">
        <v>32</v>
      </c>
      <c r="K9" s="16">
        <v>28</v>
      </c>
      <c r="L9" s="16">
        <v>9</v>
      </c>
      <c r="M9" s="81">
        <v>8.9600000000000009</v>
      </c>
      <c r="N9" s="73">
        <v>9</v>
      </c>
      <c r="O9" s="65">
        <v>7000</v>
      </c>
      <c r="P9" s="66">
        <f>Table224578910112345[[#This Row],[PEMBULATAN]]*O9</f>
        <v>63000</v>
      </c>
      <c r="Q9" s="100"/>
    </row>
    <row r="10" spans="1:17" ht="25.5" customHeight="1" x14ac:dyDescent="0.2">
      <c r="A10" s="14"/>
      <c r="B10" s="14"/>
      <c r="C10" s="74" t="s">
        <v>83</v>
      </c>
      <c r="D10" s="77" t="s">
        <v>64</v>
      </c>
      <c r="E10" s="13">
        <v>44599</v>
      </c>
      <c r="F10" s="77" t="s">
        <v>62</v>
      </c>
      <c r="G10" s="13">
        <v>44606</v>
      </c>
      <c r="H10" s="78" t="s">
        <v>63</v>
      </c>
      <c r="I10" s="16">
        <v>40</v>
      </c>
      <c r="J10" s="16">
        <v>32</v>
      </c>
      <c r="K10" s="16">
        <v>28</v>
      </c>
      <c r="L10" s="16">
        <v>9</v>
      </c>
      <c r="M10" s="81">
        <v>8.9600000000000009</v>
      </c>
      <c r="N10" s="73">
        <v>9</v>
      </c>
      <c r="O10" s="65">
        <v>7000</v>
      </c>
      <c r="P10" s="66">
        <f>Table224578910112345[[#This Row],[PEMBULATAN]]*O10</f>
        <v>63000</v>
      </c>
      <c r="Q10" s="100"/>
    </row>
    <row r="11" spans="1:17" ht="25.5" customHeight="1" x14ac:dyDescent="0.2">
      <c r="A11" s="14"/>
      <c r="B11" s="14"/>
      <c r="C11" s="74" t="s">
        <v>84</v>
      </c>
      <c r="D11" s="77" t="s">
        <v>64</v>
      </c>
      <c r="E11" s="13">
        <v>44599</v>
      </c>
      <c r="F11" s="77" t="s">
        <v>62</v>
      </c>
      <c r="G11" s="13">
        <v>44606</v>
      </c>
      <c r="H11" s="78" t="s">
        <v>63</v>
      </c>
      <c r="I11" s="16">
        <v>40</v>
      </c>
      <c r="J11" s="16">
        <v>32</v>
      </c>
      <c r="K11" s="16">
        <v>28</v>
      </c>
      <c r="L11" s="16">
        <v>9</v>
      </c>
      <c r="M11" s="81">
        <v>8.9600000000000009</v>
      </c>
      <c r="N11" s="73">
        <v>9</v>
      </c>
      <c r="O11" s="65">
        <v>7000</v>
      </c>
      <c r="P11" s="66">
        <f>Table224578910112345[[#This Row],[PEMBULATAN]]*O11</f>
        <v>63000</v>
      </c>
      <c r="Q11" s="100"/>
    </row>
    <row r="12" spans="1:17" ht="25.5" customHeight="1" x14ac:dyDescent="0.2">
      <c r="A12" s="14"/>
      <c r="B12" s="14"/>
      <c r="C12" s="74" t="s">
        <v>85</v>
      </c>
      <c r="D12" s="77" t="s">
        <v>64</v>
      </c>
      <c r="E12" s="13">
        <v>44599</v>
      </c>
      <c r="F12" s="77" t="s">
        <v>62</v>
      </c>
      <c r="G12" s="13">
        <v>44606</v>
      </c>
      <c r="H12" s="78" t="s">
        <v>63</v>
      </c>
      <c r="I12" s="16">
        <v>40</v>
      </c>
      <c r="J12" s="16">
        <v>32</v>
      </c>
      <c r="K12" s="16">
        <v>28</v>
      </c>
      <c r="L12" s="16">
        <v>9</v>
      </c>
      <c r="M12" s="81">
        <v>8.9600000000000009</v>
      </c>
      <c r="N12" s="73">
        <v>9</v>
      </c>
      <c r="O12" s="65">
        <v>7000</v>
      </c>
      <c r="P12" s="66">
        <f>Table224578910112345[[#This Row],[PEMBULATAN]]*O12</f>
        <v>63000</v>
      </c>
      <c r="Q12" s="100"/>
    </row>
    <row r="13" spans="1:17" ht="25.5" customHeight="1" x14ac:dyDescent="0.2">
      <c r="A13" s="14"/>
      <c r="B13" s="14"/>
      <c r="C13" s="74" t="s">
        <v>86</v>
      </c>
      <c r="D13" s="77" t="s">
        <v>64</v>
      </c>
      <c r="E13" s="13">
        <v>44599</v>
      </c>
      <c r="F13" s="77" t="s">
        <v>62</v>
      </c>
      <c r="G13" s="13">
        <v>44606</v>
      </c>
      <c r="H13" s="78" t="s">
        <v>63</v>
      </c>
      <c r="I13" s="16">
        <v>42</v>
      </c>
      <c r="J13" s="16">
        <v>35</v>
      </c>
      <c r="K13" s="16">
        <v>16</v>
      </c>
      <c r="L13" s="16">
        <v>10</v>
      </c>
      <c r="M13" s="81">
        <v>5.88</v>
      </c>
      <c r="N13" s="73">
        <v>10</v>
      </c>
      <c r="O13" s="65">
        <v>7000</v>
      </c>
      <c r="P13" s="66">
        <f>Table224578910112345[[#This Row],[PEMBULATAN]]*O13</f>
        <v>70000</v>
      </c>
      <c r="Q13" s="100"/>
    </row>
    <row r="14" spans="1:17" ht="25.5" customHeight="1" x14ac:dyDescent="0.2">
      <c r="A14" s="14"/>
      <c r="B14" s="14"/>
      <c r="C14" s="74" t="s">
        <v>87</v>
      </c>
      <c r="D14" s="77" t="s">
        <v>64</v>
      </c>
      <c r="E14" s="13">
        <v>44599</v>
      </c>
      <c r="F14" s="77" t="s">
        <v>62</v>
      </c>
      <c r="G14" s="13">
        <v>44606</v>
      </c>
      <c r="H14" s="78" t="s">
        <v>63</v>
      </c>
      <c r="I14" s="16">
        <v>42</v>
      </c>
      <c r="J14" s="16">
        <v>35</v>
      </c>
      <c r="K14" s="16">
        <v>16</v>
      </c>
      <c r="L14" s="16">
        <v>10</v>
      </c>
      <c r="M14" s="81">
        <v>5.88</v>
      </c>
      <c r="N14" s="73">
        <v>10</v>
      </c>
      <c r="O14" s="65">
        <v>7000</v>
      </c>
      <c r="P14" s="66">
        <f>Table224578910112345[[#This Row],[PEMBULATAN]]*O14</f>
        <v>70000</v>
      </c>
      <c r="Q14" s="100"/>
    </row>
    <row r="15" spans="1:17" ht="25.5" customHeight="1" x14ac:dyDescent="0.2">
      <c r="A15" s="14"/>
      <c r="B15" s="14"/>
      <c r="C15" s="74" t="s">
        <v>88</v>
      </c>
      <c r="D15" s="77" t="s">
        <v>64</v>
      </c>
      <c r="E15" s="13">
        <v>44599</v>
      </c>
      <c r="F15" s="77" t="s">
        <v>62</v>
      </c>
      <c r="G15" s="13">
        <v>44606</v>
      </c>
      <c r="H15" s="78" t="s">
        <v>63</v>
      </c>
      <c r="I15" s="16">
        <v>42</v>
      </c>
      <c r="J15" s="16">
        <v>35</v>
      </c>
      <c r="K15" s="16">
        <v>16</v>
      </c>
      <c r="L15" s="16">
        <v>10</v>
      </c>
      <c r="M15" s="81">
        <v>5.88</v>
      </c>
      <c r="N15" s="73">
        <v>10</v>
      </c>
      <c r="O15" s="65">
        <v>7000</v>
      </c>
      <c r="P15" s="66">
        <f>Table224578910112345[[#This Row],[PEMBULATAN]]*O15</f>
        <v>70000</v>
      </c>
      <c r="Q15" s="100"/>
    </row>
    <row r="16" spans="1:17" ht="25.5" customHeight="1" x14ac:dyDescent="0.2">
      <c r="A16" s="14"/>
      <c r="B16" s="14"/>
      <c r="C16" s="74" t="s">
        <v>89</v>
      </c>
      <c r="D16" s="77" t="s">
        <v>64</v>
      </c>
      <c r="E16" s="13">
        <v>44599</v>
      </c>
      <c r="F16" s="77" t="s">
        <v>62</v>
      </c>
      <c r="G16" s="13">
        <v>44606</v>
      </c>
      <c r="H16" s="78" t="s">
        <v>63</v>
      </c>
      <c r="I16" s="16">
        <v>42</v>
      </c>
      <c r="J16" s="16">
        <v>35</v>
      </c>
      <c r="K16" s="16">
        <v>16</v>
      </c>
      <c r="L16" s="16">
        <v>10</v>
      </c>
      <c r="M16" s="81">
        <v>5.88</v>
      </c>
      <c r="N16" s="73">
        <v>10</v>
      </c>
      <c r="O16" s="65">
        <v>7000</v>
      </c>
      <c r="P16" s="66">
        <f>Table224578910112345[[#This Row],[PEMBULATAN]]*O16</f>
        <v>70000</v>
      </c>
      <c r="Q16" s="100"/>
    </row>
    <row r="17" spans="1:17" ht="25.5" customHeight="1" x14ac:dyDescent="0.2">
      <c r="A17" s="14"/>
      <c r="B17" s="14"/>
      <c r="C17" s="74" t="s">
        <v>90</v>
      </c>
      <c r="D17" s="77" t="s">
        <v>64</v>
      </c>
      <c r="E17" s="13">
        <v>44599</v>
      </c>
      <c r="F17" s="77" t="s">
        <v>62</v>
      </c>
      <c r="G17" s="13">
        <v>44606</v>
      </c>
      <c r="H17" s="78" t="s">
        <v>63</v>
      </c>
      <c r="I17" s="16">
        <v>42</v>
      </c>
      <c r="J17" s="16">
        <v>35</v>
      </c>
      <c r="K17" s="16">
        <v>16</v>
      </c>
      <c r="L17" s="16">
        <v>10</v>
      </c>
      <c r="M17" s="81">
        <v>5.88</v>
      </c>
      <c r="N17" s="73">
        <v>10</v>
      </c>
      <c r="O17" s="65">
        <v>7000</v>
      </c>
      <c r="P17" s="66">
        <f>Table224578910112345[[#This Row],[PEMBULATAN]]*O17</f>
        <v>70000</v>
      </c>
      <c r="Q17" s="100"/>
    </row>
    <row r="18" spans="1:17" ht="25.5" customHeight="1" x14ac:dyDescent="0.2">
      <c r="A18" s="14"/>
      <c r="B18" s="14"/>
      <c r="C18" s="74" t="s">
        <v>91</v>
      </c>
      <c r="D18" s="77" t="s">
        <v>64</v>
      </c>
      <c r="E18" s="13">
        <v>44599</v>
      </c>
      <c r="F18" s="77" t="s">
        <v>62</v>
      </c>
      <c r="G18" s="13">
        <v>44606</v>
      </c>
      <c r="H18" s="78" t="s">
        <v>63</v>
      </c>
      <c r="I18" s="16">
        <v>53</v>
      </c>
      <c r="J18" s="16">
        <v>36</v>
      </c>
      <c r="K18" s="16">
        <v>12</v>
      </c>
      <c r="L18" s="16">
        <v>10</v>
      </c>
      <c r="M18" s="81">
        <v>5.7240000000000002</v>
      </c>
      <c r="N18" s="73">
        <v>10</v>
      </c>
      <c r="O18" s="65">
        <v>7000</v>
      </c>
      <c r="P18" s="66">
        <f>Table224578910112345[[#This Row],[PEMBULATAN]]*O18</f>
        <v>70000</v>
      </c>
      <c r="Q18" s="100"/>
    </row>
    <row r="19" spans="1:17" ht="25.5" customHeight="1" x14ac:dyDescent="0.2">
      <c r="A19" s="14"/>
      <c r="B19" s="14"/>
      <c r="C19" s="74" t="s">
        <v>92</v>
      </c>
      <c r="D19" s="77" t="s">
        <v>64</v>
      </c>
      <c r="E19" s="13">
        <v>44599</v>
      </c>
      <c r="F19" s="77" t="s">
        <v>62</v>
      </c>
      <c r="G19" s="13">
        <v>44606</v>
      </c>
      <c r="H19" s="78" t="s">
        <v>63</v>
      </c>
      <c r="I19" s="16">
        <v>53</v>
      </c>
      <c r="J19" s="16">
        <v>36</v>
      </c>
      <c r="K19" s="16">
        <v>12</v>
      </c>
      <c r="L19" s="16">
        <v>10</v>
      </c>
      <c r="M19" s="81">
        <v>5.7240000000000002</v>
      </c>
      <c r="N19" s="73">
        <v>10</v>
      </c>
      <c r="O19" s="65">
        <v>7000</v>
      </c>
      <c r="P19" s="66">
        <f>Table224578910112345[[#This Row],[PEMBULATAN]]*O19</f>
        <v>70000</v>
      </c>
      <c r="Q19" s="100"/>
    </row>
    <row r="20" spans="1:17" ht="25.5" customHeight="1" x14ac:dyDescent="0.2">
      <c r="A20" s="14"/>
      <c r="B20" s="14"/>
      <c r="C20" s="74" t="s">
        <v>93</v>
      </c>
      <c r="D20" s="77" t="s">
        <v>64</v>
      </c>
      <c r="E20" s="13">
        <v>44599</v>
      </c>
      <c r="F20" s="77" t="s">
        <v>62</v>
      </c>
      <c r="G20" s="13">
        <v>44606</v>
      </c>
      <c r="H20" s="78" t="s">
        <v>63</v>
      </c>
      <c r="I20" s="16">
        <v>53</v>
      </c>
      <c r="J20" s="16">
        <v>36</v>
      </c>
      <c r="K20" s="16">
        <v>12</v>
      </c>
      <c r="L20" s="16">
        <v>10</v>
      </c>
      <c r="M20" s="81">
        <v>5.7240000000000002</v>
      </c>
      <c r="N20" s="73">
        <v>10</v>
      </c>
      <c r="O20" s="65">
        <v>7000</v>
      </c>
      <c r="P20" s="66">
        <f>Table224578910112345[[#This Row],[PEMBULATAN]]*O20</f>
        <v>70000</v>
      </c>
      <c r="Q20" s="100"/>
    </row>
    <row r="21" spans="1:17" ht="25.5" customHeight="1" x14ac:dyDescent="0.2">
      <c r="A21" s="14"/>
      <c r="B21" s="14"/>
      <c r="C21" s="74" t="s">
        <v>94</v>
      </c>
      <c r="D21" s="77" t="s">
        <v>64</v>
      </c>
      <c r="E21" s="13">
        <v>44599</v>
      </c>
      <c r="F21" s="77" t="s">
        <v>62</v>
      </c>
      <c r="G21" s="13">
        <v>44606</v>
      </c>
      <c r="H21" s="78" t="s">
        <v>63</v>
      </c>
      <c r="I21" s="16">
        <v>53</v>
      </c>
      <c r="J21" s="16">
        <v>36</v>
      </c>
      <c r="K21" s="16">
        <v>12</v>
      </c>
      <c r="L21" s="16">
        <v>10</v>
      </c>
      <c r="M21" s="81">
        <v>5.7240000000000002</v>
      </c>
      <c r="N21" s="73">
        <v>10</v>
      </c>
      <c r="O21" s="65">
        <v>7000</v>
      </c>
      <c r="P21" s="66">
        <f>Table224578910112345[[#This Row],[PEMBULATAN]]*O21</f>
        <v>70000</v>
      </c>
      <c r="Q21" s="100"/>
    </row>
    <row r="22" spans="1:17" ht="25.5" customHeight="1" x14ac:dyDescent="0.2">
      <c r="A22" s="14"/>
      <c r="B22" s="14"/>
      <c r="C22" s="74" t="s">
        <v>95</v>
      </c>
      <c r="D22" s="77" t="s">
        <v>64</v>
      </c>
      <c r="E22" s="13">
        <v>44599</v>
      </c>
      <c r="F22" s="77" t="s">
        <v>62</v>
      </c>
      <c r="G22" s="13">
        <v>44606</v>
      </c>
      <c r="H22" s="78" t="s">
        <v>63</v>
      </c>
      <c r="I22" s="16">
        <v>53</v>
      </c>
      <c r="J22" s="16">
        <v>36</v>
      </c>
      <c r="K22" s="16">
        <v>12</v>
      </c>
      <c r="L22" s="16">
        <v>10</v>
      </c>
      <c r="M22" s="81">
        <v>5.7240000000000002</v>
      </c>
      <c r="N22" s="73">
        <v>10</v>
      </c>
      <c r="O22" s="65">
        <v>7000</v>
      </c>
      <c r="P22" s="66">
        <f>Table224578910112345[[#This Row],[PEMBULATAN]]*O22</f>
        <v>70000</v>
      </c>
      <c r="Q22" s="100"/>
    </row>
    <row r="23" spans="1:17" ht="25.5" customHeight="1" x14ac:dyDescent="0.2">
      <c r="A23" s="14"/>
      <c r="B23" s="14"/>
      <c r="C23" s="74" t="s">
        <v>96</v>
      </c>
      <c r="D23" s="77" t="s">
        <v>64</v>
      </c>
      <c r="E23" s="13">
        <v>44599</v>
      </c>
      <c r="F23" s="77" t="s">
        <v>62</v>
      </c>
      <c r="G23" s="13">
        <v>44606</v>
      </c>
      <c r="H23" s="78" t="s">
        <v>63</v>
      </c>
      <c r="I23" s="16">
        <v>53</v>
      </c>
      <c r="J23" s="16">
        <v>36</v>
      </c>
      <c r="K23" s="16">
        <v>12</v>
      </c>
      <c r="L23" s="16">
        <v>10</v>
      </c>
      <c r="M23" s="81">
        <v>5.7240000000000002</v>
      </c>
      <c r="N23" s="73">
        <v>10</v>
      </c>
      <c r="O23" s="65">
        <v>7000</v>
      </c>
      <c r="P23" s="66">
        <f>Table224578910112345[[#This Row],[PEMBULATAN]]*O23</f>
        <v>70000</v>
      </c>
      <c r="Q23" s="99"/>
    </row>
    <row r="24" spans="1:17" ht="22.5" customHeight="1" x14ac:dyDescent="0.2">
      <c r="A24" s="175" t="s">
        <v>30</v>
      </c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7"/>
      <c r="M24" s="79">
        <f>SUBTOTAL(109,Table224578910112345[KG VOLUME])</f>
        <v>125.62150000000001</v>
      </c>
      <c r="N24" s="69">
        <f>SUM(N3:N23)</f>
        <v>195</v>
      </c>
      <c r="O24" s="178">
        <f>SUM(P3:P23)</f>
        <v>1365000</v>
      </c>
      <c r="P24" s="179"/>
    </row>
    <row r="25" spans="1:17" ht="18" customHeight="1" x14ac:dyDescent="0.2">
      <c r="A25" s="86"/>
      <c r="B25" s="57" t="s">
        <v>42</v>
      </c>
      <c r="C25" s="56"/>
      <c r="D25" s="58" t="s">
        <v>43</v>
      </c>
      <c r="E25" s="86"/>
      <c r="F25" s="86"/>
      <c r="G25" s="86"/>
      <c r="H25" s="86"/>
      <c r="I25" s="86"/>
      <c r="J25" s="86"/>
      <c r="K25" s="86"/>
      <c r="L25" s="86"/>
      <c r="M25" s="87"/>
      <c r="N25" s="88" t="s">
        <v>51</v>
      </c>
      <c r="O25" s="89"/>
      <c r="P25" s="89">
        <f>O24*10%</f>
        <v>136500</v>
      </c>
    </row>
    <row r="26" spans="1:17" ht="18" customHeight="1" thickBot="1" x14ac:dyDescent="0.25">
      <c r="A26" s="86"/>
      <c r="B26" s="57"/>
      <c r="C26" s="56"/>
      <c r="D26" s="58"/>
      <c r="E26" s="86"/>
      <c r="F26" s="86"/>
      <c r="G26" s="86"/>
      <c r="H26" s="86"/>
      <c r="I26" s="86"/>
      <c r="J26" s="86"/>
      <c r="K26" s="86"/>
      <c r="L26" s="86"/>
      <c r="M26" s="87"/>
      <c r="N26" s="90" t="s">
        <v>52</v>
      </c>
      <c r="O26" s="91"/>
      <c r="P26" s="91">
        <f>O24-P25</f>
        <v>1228500</v>
      </c>
    </row>
    <row r="27" spans="1:17" ht="18" customHeight="1" x14ac:dyDescent="0.2">
      <c r="A27" s="11"/>
      <c r="H27" s="64"/>
      <c r="N27" s="63" t="s">
        <v>31</v>
      </c>
      <c r="P27" s="70">
        <f>P26*1%</f>
        <v>12285</v>
      </c>
    </row>
    <row r="28" spans="1:17" ht="18" customHeight="1" thickBot="1" x14ac:dyDescent="0.25">
      <c r="A28" s="11"/>
      <c r="H28" s="64"/>
      <c r="N28" s="63" t="s">
        <v>53</v>
      </c>
      <c r="P28" s="72">
        <f>P26*2%</f>
        <v>24570</v>
      </c>
    </row>
    <row r="29" spans="1:17" ht="18" customHeight="1" x14ac:dyDescent="0.2">
      <c r="A29" s="11"/>
      <c r="H29" s="64"/>
      <c r="N29" s="67" t="s">
        <v>32</v>
      </c>
      <c r="O29" s="68"/>
      <c r="P29" s="71">
        <f>P26+P27-P28</f>
        <v>1216215</v>
      </c>
    </row>
    <row r="31" spans="1:17" x14ac:dyDescent="0.2">
      <c r="A31" s="11"/>
      <c r="H31" s="64"/>
      <c r="P31" s="72"/>
    </row>
    <row r="32" spans="1:17" x14ac:dyDescent="0.2">
      <c r="A32" s="11"/>
      <c r="H32" s="64"/>
      <c r="O32" s="59"/>
      <c r="P32" s="72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4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4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4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4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4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4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4"/>
      <c r="N44" s="15"/>
      <c r="O44" s="15"/>
      <c r="P44" s="15"/>
    </row>
  </sheetData>
  <mergeCells count="2">
    <mergeCell ref="A24:L24"/>
    <mergeCell ref="O24:P24"/>
  </mergeCells>
  <conditionalFormatting sqref="B3">
    <cfRule type="duplicateValues" dxfId="88" priority="2"/>
  </conditionalFormatting>
  <conditionalFormatting sqref="B4">
    <cfRule type="duplicateValues" dxfId="87" priority="1"/>
  </conditionalFormatting>
  <conditionalFormatting sqref="B5:B23">
    <cfRule type="duplicateValues" dxfId="86" priority="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N7" sqref="N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5703125" style="3" customWidth="1"/>
    <col min="5" max="5" width="7.42578125" style="12" customWidth="1"/>
    <col min="6" max="6" width="9.7109375" style="3" customWidth="1"/>
    <col min="7" max="7" width="8.42578125" style="3" customWidth="1"/>
    <col min="8" max="8" width="18" style="6" customWidth="1"/>
    <col min="9" max="11" width="3.8554687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" style="4" customWidth="1"/>
    <col min="18" max="16384" width="9.140625" style="4"/>
  </cols>
  <sheetData>
    <row r="1" spans="1:17" x14ac:dyDescent="0.2">
      <c r="H1" s="5"/>
    </row>
    <row r="2" spans="1:17" ht="25.5" x14ac:dyDescent="0.2">
      <c r="A2" s="60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3">
        <v>403321</v>
      </c>
      <c r="B3" s="75" t="s">
        <v>97</v>
      </c>
      <c r="C3" s="9" t="s">
        <v>98</v>
      </c>
      <c r="D3" s="77" t="s">
        <v>64</v>
      </c>
      <c r="E3" s="13">
        <v>44602</v>
      </c>
      <c r="F3" s="77" t="s">
        <v>62</v>
      </c>
      <c r="G3" s="13">
        <v>44614</v>
      </c>
      <c r="H3" s="10" t="s">
        <v>103</v>
      </c>
      <c r="I3" s="1">
        <v>41</v>
      </c>
      <c r="J3" s="1">
        <v>38</v>
      </c>
      <c r="K3" s="1">
        <v>12</v>
      </c>
      <c r="L3" s="1">
        <v>10</v>
      </c>
      <c r="M3" s="80">
        <v>4.6740000000000004</v>
      </c>
      <c r="N3" s="8">
        <v>10</v>
      </c>
      <c r="O3" s="65">
        <v>7000</v>
      </c>
      <c r="P3" s="66">
        <f>Table2245789101123456[[#This Row],[PEMBULATAN]]*O3</f>
        <v>70000</v>
      </c>
      <c r="Q3" s="98">
        <v>5</v>
      </c>
    </row>
    <row r="4" spans="1:17" ht="26.25" customHeight="1" x14ac:dyDescent="0.2">
      <c r="A4" s="14"/>
      <c r="B4" s="76"/>
      <c r="C4" s="9" t="s">
        <v>99</v>
      </c>
      <c r="D4" s="77" t="s">
        <v>64</v>
      </c>
      <c r="E4" s="13">
        <v>44602</v>
      </c>
      <c r="F4" s="77" t="s">
        <v>62</v>
      </c>
      <c r="G4" s="13">
        <v>44614</v>
      </c>
      <c r="H4" s="10" t="s">
        <v>103</v>
      </c>
      <c r="I4" s="1">
        <v>41</v>
      </c>
      <c r="J4" s="1">
        <v>38</v>
      </c>
      <c r="K4" s="1">
        <v>12</v>
      </c>
      <c r="L4" s="1">
        <v>10</v>
      </c>
      <c r="M4" s="80">
        <v>4.6740000000000004</v>
      </c>
      <c r="N4" s="8">
        <v>10</v>
      </c>
      <c r="O4" s="65">
        <v>7000</v>
      </c>
      <c r="P4" s="66">
        <f>Table2245789101123456[[#This Row],[PEMBULATAN]]*O4</f>
        <v>70000</v>
      </c>
      <c r="Q4" s="100"/>
    </row>
    <row r="5" spans="1:17" ht="26.25" customHeight="1" x14ac:dyDescent="0.2">
      <c r="A5" s="14"/>
      <c r="B5" s="14"/>
      <c r="C5" s="9" t="s">
        <v>100</v>
      </c>
      <c r="D5" s="77" t="s">
        <v>64</v>
      </c>
      <c r="E5" s="13">
        <v>44602</v>
      </c>
      <c r="F5" s="77" t="s">
        <v>62</v>
      </c>
      <c r="G5" s="13">
        <v>44614</v>
      </c>
      <c r="H5" s="10" t="s">
        <v>103</v>
      </c>
      <c r="I5" s="1">
        <v>41</v>
      </c>
      <c r="J5" s="1">
        <v>38</v>
      </c>
      <c r="K5" s="1">
        <v>12</v>
      </c>
      <c r="L5" s="1">
        <v>10</v>
      </c>
      <c r="M5" s="80">
        <v>4.6740000000000004</v>
      </c>
      <c r="N5" s="8">
        <v>10</v>
      </c>
      <c r="O5" s="65">
        <v>7000</v>
      </c>
      <c r="P5" s="66">
        <f>Table2245789101123456[[#This Row],[PEMBULATAN]]*O5</f>
        <v>70000</v>
      </c>
      <c r="Q5" s="100"/>
    </row>
    <row r="6" spans="1:17" ht="26.25" customHeight="1" x14ac:dyDescent="0.2">
      <c r="A6" s="14"/>
      <c r="B6" s="14"/>
      <c r="C6" s="74" t="s">
        <v>101</v>
      </c>
      <c r="D6" s="77" t="s">
        <v>64</v>
      </c>
      <c r="E6" s="13">
        <v>44602</v>
      </c>
      <c r="F6" s="77" t="s">
        <v>62</v>
      </c>
      <c r="G6" s="13">
        <v>44614</v>
      </c>
      <c r="H6" s="78" t="s">
        <v>103</v>
      </c>
      <c r="I6" s="16">
        <v>41</v>
      </c>
      <c r="J6" s="16">
        <v>38</v>
      </c>
      <c r="K6" s="16">
        <v>12</v>
      </c>
      <c r="L6" s="16">
        <v>10</v>
      </c>
      <c r="M6" s="81">
        <v>4.6740000000000004</v>
      </c>
      <c r="N6" s="73">
        <v>10</v>
      </c>
      <c r="O6" s="65">
        <v>7000</v>
      </c>
      <c r="P6" s="66">
        <f>Table2245789101123456[[#This Row],[PEMBULATAN]]*O6</f>
        <v>70000</v>
      </c>
      <c r="Q6" s="100"/>
    </row>
    <row r="7" spans="1:17" ht="26.25" customHeight="1" x14ac:dyDescent="0.2">
      <c r="A7" s="14"/>
      <c r="B7" s="14"/>
      <c r="C7" s="74" t="s">
        <v>102</v>
      </c>
      <c r="D7" s="77" t="s">
        <v>64</v>
      </c>
      <c r="E7" s="13">
        <v>44602</v>
      </c>
      <c r="F7" s="77" t="s">
        <v>62</v>
      </c>
      <c r="G7" s="13">
        <v>44614</v>
      </c>
      <c r="H7" s="78" t="s">
        <v>103</v>
      </c>
      <c r="I7" s="16">
        <v>28</v>
      </c>
      <c r="J7" s="16">
        <v>31</v>
      </c>
      <c r="K7" s="16">
        <v>17</v>
      </c>
      <c r="L7" s="16">
        <v>5</v>
      </c>
      <c r="M7" s="81">
        <v>3.6890000000000001</v>
      </c>
      <c r="N7" s="73">
        <v>5</v>
      </c>
      <c r="O7" s="65">
        <v>7000</v>
      </c>
      <c r="P7" s="66">
        <f>Table2245789101123456[[#This Row],[PEMBULATAN]]*O7</f>
        <v>35000</v>
      </c>
      <c r="Q7" s="99"/>
    </row>
    <row r="8" spans="1:17" ht="22.5" customHeight="1" x14ac:dyDescent="0.2">
      <c r="A8" s="175" t="s">
        <v>30</v>
      </c>
      <c r="B8" s="176"/>
      <c r="C8" s="176"/>
      <c r="D8" s="176"/>
      <c r="E8" s="176"/>
      <c r="F8" s="176"/>
      <c r="G8" s="176"/>
      <c r="H8" s="176"/>
      <c r="I8" s="176"/>
      <c r="J8" s="176"/>
      <c r="K8" s="176"/>
      <c r="L8" s="177"/>
      <c r="M8" s="79">
        <f>SUBTOTAL(109,Table2245789101123456[KG VOLUME])</f>
        <v>22.385000000000002</v>
      </c>
      <c r="N8" s="69">
        <f>SUM(N3:N7)</f>
        <v>45</v>
      </c>
      <c r="O8" s="178">
        <f>SUM(P3:P7)</f>
        <v>315000</v>
      </c>
      <c r="P8" s="179"/>
    </row>
    <row r="9" spans="1:17" ht="18" customHeight="1" x14ac:dyDescent="0.2">
      <c r="A9" s="86"/>
      <c r="B9" s="57" t="s">
        <v>42</v>
      </c>
      <c r="C9" s="56"/>
      <c r="D9" s="58" t="s">
        <v>43</v>
      </c>
      <c r="E9" s="86"/>
      <c r="F9" s="86"/>
      <c r="G9" s="86"/>
      <c r="H9" s="86"/>
      <c r="I9" s="86"/>
      <c r="J9" s="86"/>
      <c r="K9" s="86"/>
      <c r="L9" s="86"/>
      <c r="M9" s="87"/>
      <c r="N9" s="88" t="s">
        <v>51</v>
      </c>
      <c r="O9" s="89"/>
      <c r="P9" s="89">
        <f>O8*10%</f>
        <v>31500</v>
      </c>
    </row>
    <row r="10" spans="1:17" ht="18" customHeight="1" thickBot="1" x14ac:dyDescent="0.25">
      <c r="A10" s="86"/>
      <c r="B10" s="57"/>
      <c r="C10" s="56"/>
      <c r="D10" s="58"/>
      <c r="E10" s="86"/>
      <c r="F10" s="86"/>
      <c r="G10" s="86"/>
      <c r="H10" s="86"/>
      <c r="I10" s="86"/>
      <c r="J10" s="86"/>
      <c r="K10" s="86"/>
      <c r="L10" s="86"/>
      <c r="M10" s="87"/>
      <c r="N10" s="90" t="s">
        <v>52</v>
      </c>
      <c r="O10" s="91"/>
      <c r="P10" s="91">
        <f>O8-P9</f>
        <v>283500</v>
      </c>
    </row>
    <row r="11" spans="1:17" ht="18" customHeight="1" x14ac:dyDescent="0.2">
      <c r="A11" s="11"/>
      <c r="H11" s="64"/>
      <c r="N11" s="63" t="s">
        <v>31</v>
      </c>
      <c r="P11" s="70">
        <f>P10*1%</f>
        <v>2835</v>
      </c>
    </row>
    <row r="12" spans="1:17" ht="18" customHeight="1" thickBot="1" x14ac:dyDescent="0.25">
      <c r="A12" s="11"/>
      <c r="H12" s="64"/>
      <c r="N12" s="63" t="s">
        <v>53</v>
      </c>
      <c r="P12" s="72">
        <f>P10*2%</f>
        <v>5670</v>
      </c>
    </row>
    <row r="13" spans="1:17" ht="18" customHeight="1" x14ac:dyDescent="0.2">
      <c r="A13" s="11"/>
      <c r="H13" s="64"/>
      <c r="N13" s="67" t="s">
        <v>32</v>
      </c>
      <c r="O13" s="68"/>
      <c r="P13" s="71">
        <f>P10+P11-P12</f>
        <v>280665</v>
      </c>
    </row>
    <row r="15" spans="1:17" x14ac:dyDescent="0.2">
      <c r="A15" s="11"/>
      <c r="H15" s="64"/>
      <c r="P15" s="72"/>
    </row>
    <row r="16" spans="1:17" x14ac:dyDescent="0.2">
      <c r="A16" s="11"/>
      <c r="H16" s="64"/>
      <c r="O16" s="59"/>
      <c r="P16" s="72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70" priority="2"/>
  </conditionalFormatting>
  <conditionalFormatting sqref="B4">
    <cfRule type="duplicateValues" dxfId="69" priority="1"/>
  </conditionalFormatting>
  <conditionalFormatting sqref="B5:B7">
    <cfRule type="duplicateValues" dxfId="68" priority="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C10" sqref="C10"/>
    </sheetView>
  </sheetViews>
  <sheetFormatPr defaultRowHeight="15" x14ac:dyDescent="0.2"/>
  <cols>
    <col min="1" max="1" width="6.85546875" style="4" customWidth="1"/>
    <col min="2" max="2" width="20.28515625" style="2" customWidth="1"/>
    <col min="3" max="3" width="14.5703125" style="2" customWidth="1"/>
    <col min="4" max="4" width="10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8.7109375" style="6" customWidth="1"/>
    <col min="9" max="11" width="3.5703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7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6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3">
        <v>403341</v>
      </c>
      <c r="B3" s="75" t="s">
        <v>104</v>
      </c>
      <c r="C3" s="9" t="s">
        <v>105</v>
      </c>
      <c r="D3" s="77" t="s">
        <v>64</v>
      </c>
      <c r="E3" s="13">
        <v>44607</v>
      </c>
      <c r="F3" s="77" t="s">
        <v>62</v>
      </c>
      <c r="G3" s="13">
        <v>44613</v>
      </c>
      <c r="H3" s="10" t="s">
        <v>103</v>
      </c>
      <c r="I3" s="1">
        <v>23</v>
      </c>
      <c r="J3" s="1">
        <v>18</v>
      </c>
      <c r="K3" s="1">
        <v>16</v>
      </c>
      <c r="L3" s="1">
        <v>6</v>
      </c>
      <c r="M3" s="80">
        <v>1.6559999999999999</v>
      </c>
      <c r="N3" s="8">
        <v>6</v>
      </c>
      <c r="O3" s="65">
        <v>7000</v>
      </c>
      <c r="P3" s="66">
        <f>Table22457891011234567[[#This Row],[PEMBULATAN]]*O3</f>
        <v>42000</v>
      </c>
      <c r="Q3" s="98">
        <v>2</v>
      </c>
    </row>
    <row r="4" spans="1:17" ht="26.25" customHeight="1" x14ac:dyDescent="0.2">
      <c r="A4" s="14"/>
      <c r="B4" s="76"/>
      <c r="C4" s="9" t="s">
        <v>106</v>
      </c>
      <c r="D4" s="77" t="s">
        <v>64</v>
      </c>
      <c r="E4" s="13">
        <v>44607</v>
      </c>
      <c r="F4" s="77" t="s">
        <v>62</v>
      </c>
      <c r="G4" s="13">
        <v>44613</v>
      </c>
      <c r="H4" s="10" t="s">
        <v>103</v>
      </c>
      <c r="I4" s="1">
        <v>71</v>
      </c>
      <c r="J4" s="1">
        <v>54</v>
      </c>
      <c r="K4" s="1">
        <v>58</v>
      </c>
      <c r="L4" s="1">
        <v>13</v>
      </c>
      <c r="M4" s="80">
        <v>55.593000000000004</v>
      </c>
      <c r="N4" s="8">
        <v>56</v>
      </c>
      <c r="O4" s="65">
        <v>7000</v>
      </c>
      <c r="P4" s="66">
        <f>Table22457891011234567[[#This Row],[PEMBULATAN]]*O4</f>
        <v>392000</v>
      </c>
      <c r="Q4" s="99"/>
    </row>
    <row r="5" spans="1:17" ht="22.5" customHeight="1" x14ac:dyDescent="0.2">
      <c r="A5" s="175" t="s">
        <v>30</v>
      </c>
      <c r="B5" s="176"/>
      <c r="C5" s="176"/>
      <c r="D5" s="176"/>
      <c r="E5" s="176"/>
      <c r="F5" s="176"/>
      <c r="G5" s="176"/>
      <c r="H5" s="176"/>
      <c r="I5" s="176"/>
      <c r="J5" s="176"/>
      <c r="K5" s="176"/>
      <c r="L5" s="177"/>
      <c r="M5" s="79">
        <f>SUBTOTAL(109,Table22457891011234567[KG VOLUME])</f>
        <v>57.249000000000002</v>
      </c>
      <c r="N5" s="69">
        <f>SUM(N3:N4)</f>
        <v>62</v>
      </c>
      <c r="O5" s="178">
        <f>SUM(P3:P4)</f>
        <v>434000</v>
      </c>
      <c r="P5" s="179"/>
    </row>
    <row r="6" spans="1:17" ht="18" customHeight="1" x14ac:dyDescent="0.2">
      <c r="A6" s="86"/>
      <c r="B6" s="57" t="s">
        <v>42</v>
      </c>
      <c r="C6" s="56"/>
      <c r="D6" s="58" t="s">
        <v>43</v>
      </c>
      <c r="E6" s="86"/>
      <c r="F6" s="86"/>
      <c r="G6" s="86"/>
      <c r="H6" s="86"/>
      <c r="I6" s="86"/>
      <c r="J6" s="86"/>
      <c r="K6" s="86"/>
      <c r="L6" s="86"/>
      <c r="M6" s="87"/>
      <c r="N6" s="88" t="s">
        <v>51</v>
      </c>
      <c r="O6" s="89"/>
      <c r="P6" s="89">
        <f>O5*10%</f>
        <v>43400</v>
      </c>
    </row>
    <row r="7" spans="1:17" ht="18" customHeight="1" thickBot="1" x14ac:dyDescent="0.25">
      <c r="A7" s="86"/>
      <c r="B7" s="57"/>
      <c r="C7" s="56"/>
      <c r="D7" s="58"/>
      <c r="E7" s="86"/>
      <c r="F7" s="86"/>
      <c r="G7" s="86"/>
      <c r="H7" s="86"/>
      <c r="I7" s="86"/>
      <c r="J7" s="86"/>
      <c r="K7" s="86"/>
      <c r="L7" s="86"/>
      <c r="M7" s="87"/>
      <c r="N7" s="90" t="s">
        <v>52</v>
      </c>
      <c r="O7" s="91"/>
      <c r="P7" s="91">
        <f>O5-P6</f>
        <v>390600</v>
      </c>
    </row>
    <row r="8" spans="1:17" ht="18" customHeight="1" x14ac:dyDescent="0.2">
      <c r="A8" s="11"/>
      <c r="H8" s="64"/>
      <c r="N8" s="63" t="s">
        <v>31</v>
      </c>
      <c r="P8" s="70">
        <f>P7*1%</f>
        <v>3906</v>
      </c>
    </row>
    <row r="9" spans="1:17" ht="18" customHeight="1" thickBot="1" x14ac:dyDescent="0.25">
      <c r="A9" s="11"/>
      <c r="H9" s="64"/>
      <c r="N9" s="63" t="s">
        <v>53</v>
      </c>
      <c r="P9" s="72">
        <f>P7*2%</f>
        <v>7812</v>
      </c>
    </row>
    <row r="10" spans="1:17" ht="18" customHeight="1" x14ac:dyDescent="0.2">
      <c r="A10" s="11"/>
      <c r="H10" s="64"/>
      <c r="N10" s="67" t="s">
        <v>32</v>
      </c>
      <c r="O10" s="68"/>
      <c r="P10" s="71">
        <f>P7+P8-P9</f>
        <v>386694</v>
      </c>
    </row>
    <row r="12" spans="1:17" x14ac:dyDescent="0.2">
      <c r="A12" s="11"/>
      <c r="H12" s="64"/>
      <c r="P12" s="72"/>
    </row>
    <row r="13" spans="1:17" x14ac:dyDescent="0.2">
      <c r="A13" s="11"/>
      <c r="H13" s="64"/>
      <c r="O13" s="59"/>
      <c r="P13" s="72"/>
    </row>
    <row r="14" spans="1:17" s="3" customFormat="1" x14ac:dyDescent="0.25">
      <c r="A14" s="11"/>
      <c r="B14" s="2"/>
      <c r="C14" s="2"/>
      <c r="E14" s="12"/>
      <c r="H14" s="64"/>
      <c r="N14" s="15"/>
      <c r="O14" s="15"/>
      <c r="P14" s="15"/>
    </row>
    <row r="15" spans="1:17" s="3" customFormat="1" x14ac:dyDescent="0.25">
      <c r="A15" s="11"/>
      <c r="B15" s="2"/>
      <c r="C15" s="2"/>
      <c r="E15" s="12"/>
      <c r="H15" s="64"/>
      <c r="N15" s="15"/>
      <c r="O15" s="15"/>
      <c r="P15" s="15"/>
    </row>
    <row r="16" spans="1:17" s="3" customFormat="1" x14ac:dyDescent="0.25">
      <c r="A16" s="11"/>
      <c r="B16" s="2"/>
      <c r="C16" s="2"/>
      <c r="E16" s="12"/>
      <c r="H16" s="64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4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4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4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52" priority="2"/>
  </conditionalFormatting>
  <conditionalFormatting sqref="B4">
    <cfRule type="duplicateValues" dxfId="51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1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B5" sqref="B5"/>
    </sheetView>
  </sheetViews>
  <sheetFormatPr defaultRowHeight="15" x14ac:dyDescent="0.2"/>
  <cols>
    <col min="1" max="1" width="7.140625" style="4" customWidth="1"/>
    <col min="2" max="2" width="19.5703125" style="2" customWidth="1"/>
    <col min="3" max="3" width="14.5703125" style="2" customWidth="1"/>
    <col min="4" max="4" width="9.7109375" style="3" customWidth="1"/>
    <col min="5" max="5" width="8" style="12" customWidth="1"/>
    <col min="6" max="6" width="11.85546875" style="3" customWidth="1"/>
    <col min="7" max="7" width="9.5703125" style="3" customWidth="1"/>
    <col min="8" max="8" width="19.28515625" style="6" customWidth="1"/>
    <col min="9" max="11" width="3.710937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6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3">
        <v>403164</v>
      </c>
      <c r="B3" s="75" t="s">
        <v>107</v>
      </c>
      <c r="C3" s="9" t="s">
        <v>108</v>
      </c>
      <c r="D3" s="77" t="s">
        <v>64</v>
      </c>
      <c r="E3" s="13">
        <v>44611</v>
      </c>
      <c r="F3" s="77" t="s">
        <v>62</v>
      </c>
      <c r="G3" s="13">
        <v>44616</v>
      </c>
      <c r="H3" s="10" t="s">
        <v>103</v>
      </c>
      <c r="I3" s="1">
        <v>80</v>
      </c>
      <c r="J3" s="1">
        <v>49</v>
      </c>
      <c r="K3" s="1">
        <v>12</v>
      </c>
      <c r="L3" s="1">
        <v>10</v>
      </c>
      <c r="M3" s="80">
        <v>11.76</v>
      </c>
      <c r="N3" s="8">
        <v>12</v>
      </c>
      <c r="O3" s="65">
        <v>7000</v>
      </c>
      <c r="P3" s="66">
        <f>Table224578910112345678[[#This Row],[PEMBULATAN]]*O3</f>
        <v>84000</v>
      </c>
      <c r="Q3" s="98">
        <v>8</v>
      </c>
    </row>
    <row r="4" spans="1:17" ht="26.25" customHeight="1" x14ac:dyDescent="0.2">
      <c r="A4" s="14"/>
      <c r="B4" s="76"/>
      <c r="C4" s="9" t="s">
        <v>109</v>
      </c>
      <c r="D4" s="77" t="s">
        <v>64</v>
      </c>
      <c r="E4" s="13">
        <v>44611</v>
      </c>
      <c r="F4" s="77" t="s">
        <v>62</v>
      </c>
      <c r="G4" s="13">
        <v>44616</v>
      </c>
      <c r="H4" s="10" t="s">
        <v>103</v>
      </c>
      <c r="I4" s="1">
        <v>80</v>
      </c>
      <c r="J4" s="1">
        <v>49</v>
      </c>
      <c r="K4" s="1">
        <v>12</v>
      </c>
      <c r="L4" s="1">
        <v>10</v>
      </c>
      <c r="M4" s="80">
        <v>11.76</v>
      </c>
      <c r="N4" s="8">
        <v>12</v>
      </c>
      <c r="O4" s="65">
        <v>7000</v>
      </c>
      <c r="P4" s="66">
        <f>Table224578910112345678[[#This Row],[PEMBULATAN]]*O4</f>
        <v>84000</v>
      </c>
      <c r="Q4" s="100"/>
    </row>
    <row r="5" spans="1:17" ht="26.25" customHeight="1" x14ac:dyDescent="0.2">
      <c r="A5" s="14"/>
      <c r="B5" s="14"/>
      <c r="C5" s="9" t="s">
        <v>110</v>
      </c>
      <c r="D5" s="77" t="s">
        <v>64</v>
      </c>
      <c r="E5" s="13">
        <v>44611</v>
      </c>
      <c r="F5" s="77" t="s">
        <v>62</v>
      </c>
      <c r="G5" s="13">
        <v>44616</v>
      </c>
      <c r="H5" s="10" t="s">
        <v>103</v>
      </c>
      <c r="I5" s="1">
        <v>80</v>
      </c>
      <c r="J5" s="1">
        <v>49</v>
      </c>
      <c r="K5" s="1">
        <v>12</v>
      </c>
      <c r="L5" s="1">
        <v>10</v>
      </c>
      <c r="M5" s="80">
        <v>11.76</v>
      </c>
      <c r="N5" s="8">
        <v>12</v>
      </c>
      <c r="O5" s="65">
        <v>7000</v>
      </c>
      <c r="P5" s="66">
        <f>Table224578910112345678[[#This Row],[PEMBULATAN]]*O5</f>
        <v>84000</v>
      </c>
      <c r="Q5" s="100"/>
    </row>
    <row r="6" spans="1:17" ht="26.25" customHeight="1" x14ac:dyDescent="0.2">
      <c r="A6" s="14"/>
      <c r="B6" s="14"/>
      <c r="C6" s="74" t="s">
        <v>111</v>
      </c>
      <c r="D6" s="77" t="s">
        <v>64</v>
      </c>
      <c r="E6" s="13">
        <v>44611</v>
      </c>
      <c r="F6" s="77" t="s">
        <v>62</v>
      </c>
      <c r="G6" s="13">
        <v>44616</v>
      </c>
      <c r="H6" s="78" t="s">
        <v>103</v>
      </c>
      <c r="I6" s="16">
        <v>80</v>
      </c>
      <c r="J6" s="16">
        <v>49</v>
      </c>
      <c r="K6" s="16">
        <v>12</v>
      </c>
      <c r="L6" s="16">
        <v>10</v>
      </c>
      <c r="M6" s="81">
        <v>11.76</v>
      </c>
      <c r="N6" s="8">
        <v>12</v>
      </c>
      <c r="O6" s="65">
        <v>7000</v>
      </c>
      <c r="P6" s="66">
        <f>Table224578910112345678[[#This Row],[PEMBULATAN]]*O6</f>
        <v>84000</v>
      </c>
      <c r="Q6" s="100"/>
    </row>
    <row r="7" spans="1:17" ht="26.25" customHeight="1" x14ac:dyDescent="0.2">
      <c r="A7" s="14"/>
      <c r="B7" s="14"/>
      <c r="C7" s="74" t="s">
        <v>112</v>
      </c>
      <c r="D7" s="77" t="s">
        <v>64</v>
      </c>
      <c r="E7" s="13">
        <v>44611</v>
      </c>
      <c r="F7" s="77" t="s">
        <v>62</v>
      </c>
      <c r="G7" s="13">
        <v>44616</v>
      </c>
      <c r="H7" s="78" t="s">
        <v>103</v>
      </c>
      <c r="I7" s="16">
        <v>80</v>
      </c>
      <c r="J7" s="16">
        <v>49</v>
      </c>
      <c r="K7" s="16">
        <v>12</v>
      </c>
      <c r="L7" s="16">
        <v>10</v>
      </c>
      <c r="M7" s="81">
        <v>11.76</v>
      </c>
      <c r="N7" s="8">
        <v>12</v>
      </c>
      <c r="O7" s="65">
        <v>7000</v>
      </c>
      <c r="P7" s="66">
        <f>Table224578910112345678[[#This Row],[PEMBULATAN]]*O7</f>
        <v>84000</v>
      </c>
      <c r="Q7" s="100"/>
    </row>
    <row r="8" spans="1:17" ht="26.25" customHeight="1" x14ac:dyDescent="0.2">
      <c r="A8" s="14"/>
      <c r="B8" s="14"/>
      <c r="C8" s="74" t="s">
        <v>113</v>
      </c>
      <c r="D8" s="77" t="s">
        <v>64</v>
      </c>
      <c r="E8" s="13">
        <v>44611</v>
      </c>
      <c r="F8" s="77" t="s">
        <v>62</v>
      </c>
      <c r="G8" s="13">
        <v>44616</v>
      </c>
      <c r="H8" s="78" t="s">
        <v>103</v>
      </c>
      <c r="I8" s="16">
        <v>80</v>
      </c>
      <c r="J8" s="16">
        <v>49</v>
      </c>
      <c r="K8" s="16">
        <v>12</v>
      </c>
      <c r="L8" s="16">
        <v>10</v>
      </c>
      <c r="M8" s="81">
        <v>11.76</v>
      </c>
      <c r="N8" s="8">
        <v>12</v>
      </c>
      <c r="O8" s="65">
        <v>7000</v>
      </c>
      <c r="P8" s="66">
        <f>Table224578910112345678[[#This Row],[PEMBULATAN]]*O8</f>
        <v>84000</v>
      </c>
      <c r="Q8" s="100"/>
    </row>
    <row r="9" spans="1:17" ht="26.25" customHeight="1" x14ac:dyDescent="0.2">
      <c r="A9" s="14"/>
      <c r="B9" s="14"/>
      <c r="C9" s="74" t="s">
        <v>114</v>
      </c>
      <c r="D9" s="77" t="s">
        <v>64</v>
      </c>
      <c r="E9" s="13">
        <v>44611</v>
      </c>
      <c r="F9" s="77" t="s">
        <v>62</v>
      </c>
      <c r="G9" s="13">
        <v>44616</v>
      </c>
      <c r="H9" s="78" t="s">
        <v>103</v>
      </c>
      <c r="I9" s="16">
        <v>80</v>
      </c>
      <c r="J9" s="16">
        <v>49</v>
      </c>
      <c r="K9" s="16">
        <v>12</v>
      </c>
      <c r="L9" s="16">
        <v>10</v>
      </c>
      <c r="M9" s="81">
        <v>11.76</v>
      </c>
      <c r="N9" s="8">
        <v>12</v>
      </c>
      <c r="O9" s="65">
        <v>7000</v>
      </c>
      <c r="P9" s="66">
        <f>Table224578910112345678[[#This Row],[PEMBULATAN]]*O9</f>
        <v>84000</v>
      </c>
      <c r="Q9" s="100"/>
    </row>
    <row r="10" spans="1:17" ht="26.25" customHeight="1" x14ac:dyDescent="0.2">
      <c r="A10" s="14"/>
      <c r="B10" s="14"/>
      <c r="C10" s="74" t="s">
        <v>115</v>
      </c>
      <c r="D10" s="77" t="s">
        <v>64</v>
      </c>
      <c r="E10" s="13">
        <v>44611</v>
      </c>
      <c r="F10" s="77" t="s">
        <v>62</v>
      </c>
      <c r="G10" s="13">
        <v>44616</v>
      </c>
      <c r="H10" s="78" t="s">
        <v>103</v>
      </c>
      <c r="I10" s="16">
        <v>80</v>
      </c>
      <c r="J10" s="16">
        <v>49</v>
      </c>
      <c r="K10" s="16">
        <v>12</v>
      </c>
      <c r="L10" s="16">
        <v>10</v>
      </c>
      <c r="M10" s="81">
        <v>11.76</v>
      </c>
      <c r="N10" s="8">
        <v>12</v>
      </c>
      <c r="O10" s="65">
        <v>7000</v>
      </c>
      <c r="P10" s="66">
        <f>Table224578910112345678[[#This Row],[PEMBULATAN]]*O10</f>
        <v>84000</v>
      </c>
      <c r="Q10" s="99"/>
    </row>
    <row r="11" spans="1:17" ht="22.5" customHeight="1" x14ac:dyDescent="0.2">
      <c r="A11" s="175" t="s">
        <v>30</v>
      </c>
      <c r="B11" s="176"/>
      <c r="C11" s="176"/>
      <c r="D11" s="176"/>
      <c r="E11" s="176"/>
      <c r="F11" s="176"/>
      <c r="G11" s="176"/>
      <c r="H11" s="176"/>
      <c r="I11" s="176"/>
      <c r="J11" s="176"/>
      <c r="K11" s="176"/>
      <c r="L11" s="177"/>
      <c r="M11" s="79">
        <f>SUBTOTAL(109,Table224578910112345678[KG VOLUME])</f>
        <v>94.080000000000013</v>
      </c>
      <c r="N11" s="69">
        <f>SUM(N3:N10)</f>
        <v>96</v>
      </c>
      <c r="O11" s="178">
        <f>SUM(P3:P10)</f>
        <v>672000</v>
      </c>
      <c r="P11" s="179"/>
    </row>
    <row r="12" spans="1:17" ht="18" customHeight="1" x14ac:dyDescent="0.2">
      <c r="A12" s="86"/>
      <c r="B12" s="57" t="s">
        <v>42</v>
      </c>
      <c r="C12" s="56"/>
      <c r="D12" s="58" t="s">
        <v>43</v>
      </c>
      <c r="E12" s="86"/>
      <c r="F12" s="86"/>
      <c r="G12" s="86"/>
      <c r="H12" s="86"/>
      <c r="I12" s="86"/>
      <c r="J12" s="86"/>
      <c r="K12" s="86"/>
      <c r="L12" s="86"/>
      <c r="M12" s="87"/>
      <c r="N12" s="88" t="s">
        <v>51</v>
      </c>
      <c r="O12" s="89"/>
      <c r="P12" s="89">
        <f>O11*10%</f>
        <v>67200</v>
      </c>
    </row>
    <row r="13" spans="1:17" ht="18" customHeight="1" thickBot="1" x14ac:dyDescent="0.25">
      <c r="A13" s="86"/>
      <c r="B13" s="57"/>
      <c r="C13" s="56"/>
      <c r="D13" s="58"/>
      <c r="E13" s="86"/>
      <c r="F13" s="86"/>
      <c r="G13" s="86"/>
      <c r="H13" s="86"/>
      <c r="I13" s="86"/>
      <c r="J13" s="86"/>
      <c r="K13" s="86"/>
      <c r="L13" s="86"/>
      <c r="M13" s="87"/>
      <c r="N13" s="90" t="s">
        <v>52</v>
      </c>
      <c r="O13" s="91"/>
      <c r="P13" s="91">
        <f>O11-P12</f>
        <v>604800</v>
      </c>
    </row>
    <row r="14" spans="1:17" ht="18" customHeight="1" x14ac:dyDescent="0.2">
      <c r="A14" s="11"/>
      <c r="H14" s="64"/>
      <c r="N14" s="63" t="s">
        <v>31</v>
      </c>
      <c r="P14" s="70">
        <f>P13*1%</f>
        <v>6048</v>
      </c>
    </row>
    <row r="15" spans="1:17" ht="18" customHeight="1" thickBot="1" x14ac:dyDescent="0.25">
      <c r="A15" s="11"/>
      <c r="H15" s="64"/>
      <c r="N15" s="63" t="s">
        <v>53</v>
      </c>
      <c r="P15" s="72">
        <f>P13*2%</f>
        <v>12096</v>
      </c>
    </row>
    <row r="16" spans="1:17" ht="18" customHeight="1" x14ac:dyDescent="0.2">
      <c r="A16" s="11"/>
      <c r="H16" s="64"/>
      <c r="N16" s="67" t="s">
        <v>32</v>
      </c>
      <c r="O16" s="68"/>
      <c r="P16" s="71">
        <f>P13+P14-P15</f>
        <v>598752</v>
      </c>
    </row>
    <row r="18" spans="1:16" x14ac:dyDescent="0.2">
      <c r="A18" s="11"/>
      <c r="H18" s="64"/>
      <c r="P18" s="72"/>
    </row>
    <row r="19" spans="1:16" x14ac:dyDescent="0.2">
      <c r="A19" s="11"/>
      <c r="H19" s="64"/>
      <c r="O19" s="59"/>
      <c r="P19" s="72"/>
    </row>
    <row r="20" spans="1:16" s="3" customFormat="1" x14ac:dyDescent="0.25">
      <c r="A20" s="11"/>
      <c r="B20" s="2"/>
      <c r="C20" s="2"/>
      <c r="E20" s="12"/>
      <c r="H20" s="64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4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4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4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4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4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4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4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4"/>
      <c r="N31" s="15"/>
      <c r="O31" s="15"/>
      <c r="P31" s="15"/>
    </row>
  </sheetData>
  <mergeCells count="2">
    <mergeCell ref="A11:L11"/>
    <mergeCell ref="O11:P11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:B10">
    <cfRule type="duplicateValues" dxfId="33" priority="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8" sqref="H8"/>
    </sheetView>
  </sheetViews>
  <sheetFormatPr defaultRowHeight="15" x14ac:dyDescent="0.2"/>
  <cols>
    <col min="1" max="1" width="7.28515625" style="4" customWidth="1"/>
    <col min="2" max="2" width="19.5703125" style="2" customWidth="1"/>
    <col min="3" max="3" width="14.5703125" style="2" customWidth="1"/>
    <col min="4" max="4" width="10.7109375" style="3" customWidth="1"/>
    <col min="5" max="5" width="8" style="12" customWidth="1"/>
    <col min="6" max="6" width="10.85546875" style="3" customWidth="1"/>
    <col min="7" max="7" width="9.140625" style="3" customWidth="1"/>
    <col min="8" max="8" width="18" style="6" customWidth="1"/>
    <col min="9" max="11" width="3.5703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7" width="6.140625" style="4" customWidth="1"/>
    <col min="18" max="16384" width="9.140625" style="4"/>
  </cols>
  <sheetData>
    <row r="1" spans="1:17" x14ac:dyDescent="0.2">
      <c r="H1" s="5"/>
    </row>
    <row r="2" spans="1:17" ht="25.5" x14ac:dyDescent="0.2">
      <c r="A2" s="96" t="s">
        <v>44</v>
      </c>
      <c r="B2" s="7" t="s">
        <v>7</v>
      </c>
      <c r="C2" s="7" t="s">
        <v>0</v>
      </c>
      <c r="D2" s="7" t="s">
        <v>1</v>
      </c>
      <c r="E2" s="61" t="s">
        <v>4</v>
      </c>
      <c r="F2" s="7" t="s">
        <v>3</v>
      </c>
      <c r="G2" s="7" t="s">
        <v>5</v>
      </c>
      <c r="H2" s="61" t="s">
        <v>2</v>
      </c>
      <c r="I2" s="7" t="s">
        <v>39</v>
      </c>
      <c r="J2" s="7" t="s">
        <v>40</v>
      </c>
      <c r="K2" s="7" t="s">
        <v>41</v>
      </c>
      <c r="L2" s="62" t="s">
        <v>45</v>
      </c>
      <c r="M2" s="62" t="s">
        <v>46</v>
      </c>
      <c r="N2" s="62" t="s">
        <v>6</v>
      </c>
      <c r="O2" s="62" t="s">
        <v>47</v>
      </c>
      <c r="P2" s="62" t="s">
        <v>48</v>
      </c>
      <c r="Q2" s="62" t="s">
        <v>26</v>
      </c>
    </row>
    <row r="3" spans="1:17" ht="26.25" customHeight="1" x14ac:dyDescent="0.2">
      <c r="A3" s="83">
        <v>404759</v>
      </c>
      <c r="B3" s="75" t="s">
        <v>116</v>
      </c>
      <c r="C3" s="9" t="s">
        <v>117</v>
      </c>
      <c r="D3" s="77" t="s">
        <v>64</v>
      </c>
      <c r="E3" s="13">
        <v>44617</v>
      </c>
      <c r="F3" s="77" t="s">
        <v>62</v>
      </c>
      <c r="G3" s="13">
        <v>44623</v>
      </c>
      <c r="H3" s="10" t="s">
        <v>132</v>
      </c>
      <c r="I3" s="1">
        <v>44</v>
      </c>
      <c r="J3" s="1">
        <v>34</v>
      </c>
      <c r="K3" s="1">
        <v>29</v>
      </c>
      <c r="L3" s="1">
        <v>9</v>
      </c>
      <c r="M3" s="80">
        <v>10.846</v>
      </c>
      <c r="N3" s="8">
        <v>11</v>
      </c>
      <c r="O3" s="65">
        <v>7000</v>
      </c>
      <c r="P3" s="66">
        <f>Table2245789101123456789[[#This Row],[PEMBULATAN]]*O3</f>
        <v>77000</v>
      </c>
      <c r="Q3" s="98">
        <v>15</v>
      </c>
    </row>
    <row r="4" spans="1:17" ht="26.25" customHeight="1" x14ac:dyDescent="0.2">
      <c r="A4" s="14"/>
      <c r="B4" s="76"/>
      <c r="C4" s="9" t="s">
        <v>118</v>
      </c>
      <c r="D4" s="77" t="s">
        <v>64</v>
      </c>
      <c r="E4" s="13">
        <v>44617</v>
      </c>
      <c r="F4" s="77" t="s">
        <v>62</v>
      </c>
      <c r="G4" s="13">
        <v>44623</v>
      </c>
      <c r="H4" s="10" t="s">
        <v>132</v>
      </c>
      <c r="I4" s="1">
        <v>44</v>
      </c>
      <c r="J4" s="1">
        <v>34</v>
      </c>
      <c r="K4" s="1">
        <v>29</v>
      </c>
      <c r="L4" s="1">
        <v>9</v>
      </c>
      <c r="M4" s="80">
        <v>10.846</v>
      </c>
      <c r="N4" s="8">
        <v>11</v>
      </c>
      <c r="O4" s="65">
        <v>7000</v>
      </c>
      <c r="P4" s="66">
        <f>Table2245789101123456789[[#This Row],[PEMBULATAN]]*O4</f>
        <v>77000</v>
      </c>
      <c r="Q4" s="100"/>
    </row>
    <row r="5" spans="1:17" ht="26.25" customHeight="1" x14ac:dyDescent="0.2">
      <c r="A5" s="14"/>
      <c r="B5" s="14"/>
      <c r="C5" s="9" t="s">
        <v>119</v>
      </c>
      <c r="D5" s="77" t="s">
        <v>64</v>
      </c>
      <c r="E5" s="13">
        <v>44617</v>
      </c>
      <c r="F5" s="77" t="s">
        <v>62</v>
      </c>
      <c r="G5" s="13">
        <v>44623</v>
      </c>
      <c r="H5" s="10" t="s">
        <v>132</v>
      </c>
      <c r="I5" s="1">
        <v>40</v>
      </c>
      <c r="J5" s="1">
        <v>34</v>
      </c>
      <c r="K5" s="1">
        <v>13</v>
      </c>
      <c r="L5" s="1">
        <v>1</v>
      </c>
      <c r="M5" s="80">
        <v>4.42</v>
      </c>
      <c r="N5" s="8">
        <v>5</v>
      </c>
      <c r="O5" s="65">
        <v>7000</v>
      </c>
      <c r="P5" s="66">
        <f>Table2245789101123456789[[#This Row],[PEMBULATAN]]*O5</f>
        <v>35000</v>
      </c>
      <c r="Q5" s="100"/>
    </row>
    <row r="6" spans="1:17" ht="26.25" customHeight="1" x14ac:dyDescent="0.2">
      <c r="A6" s="14"/>
      <c r="B6" s="14"/>
      <c r="C6" s="74" t="s">
        <v>120</v>
      </c>
      <c r="D6" s="77" t="s">
        <v>64</v>
      </c>
      <c r="E6" s="13">
        <v>44617</v>
      </c>
      <c r="F6" s="77" t="s">
        <v>62</v>
      </c>
      <c r="G6" s="13">
        <v>44623</v>
      </c>
      <c r="H6" s="78" t="s">
        <v>132</v>
      </c>
      <c r="I6" s="16">
        <v>44</v>
      </c>
      <c r="J6" s="16">
        <v>34</v>
      </c>
      <c r="K6" s="16">
        <v>29</v>
      </c>
      <c r="L6" s="16">
        <v>9</v>
      </c>
      <c r="M6" s="81">
        <v>10.846</v>
      </c>
      <c r="N6" s="73">
        <v>11</v>
      </c>
      <c r="O6" s="65">
        <v>7000</v>
      </c>
      <c r="P6" s="66">
        <f>Table2245789101123456789[[#This Row],[PEMBULATAN]]*O6</f>
        <v>77000</v>
      </c>
      <c r="Q6" s="100"/>
    </row>
    <row r="7" spans="1:17" ht="26.25" customHeight="1" x14ac:dyDescent="0.2">
      <c r="A7" s="14"/>
      <c r="B7" s="14"/>
      <c r="C7" s="74" t="s">
        <v>121</v>
      </c>
      <c r="D7" s="77" t="s">
        <v>64</v>
      </c>
      <c r="E7" s="13">
        <v>44617</v>
      </c>
      <c r="F7" s="77" t="s">
        <v>62</v>
      </c>
      <c r="G7" s="13">
        <v>44623</v>
      </c>
      <c r="H7" s="78" t="s">
        <v>132</v>
      </c>
      <c r="I7" s="16">
        <v>33</v>
      </c>
      <c r="J7" s="16">
        <v>23</v>
      </c>
      <c r="K7" s="16">
        <v>18</v>
      </c>
      <c r="L7" s="16">
        <v>7</v>
      </c>
      <c r="M7" s="81">
        <v>3.4155000000000002</v>
      </c>
      <c r="N7" s="73">
        <v>7</v>
      </c>
      <c r="O7" s="65">
        <v>7000</v>
      </c>
      <c r="P7" s="66">
        <f>Table2245789101123456789[[#This Row],[PEMBULATAN]]*O7</f>
        <v>49000</v>
      </c>
      <c r="Q7" s="100"/>
    </row>
    <row r="8" spans="1:17" ht="26.25" customHeight="1" x14ac:dyDescent="0.2">
      <c r="A8" s="14"/>
      <c r="B8" s="14"/>
      <c r="C8" s="74" t="s">
        <v>122</v>
      </c>
      <c r="D8" s="77" t="s">
        <v>64</v>
      </c>
      <c r="E8" s="13">
        <v>44617</v>
      </c>
      <c r="F8" s="77" t="s">
        <v>62</v>
      </c>
      <c r="G8" s="13">
        <v>44623</v>
      </c>
      <c r="H8" s="78" t="s">
        <v>132</v>
      </c>
      <c r="I8" s="16">
        <v>28</v>
      </c>
      <c r="J8" s="16">
        <v>24</v>
      </c>
      <c r="K8" s="16">
        <v>13</v>
      </c>
      <c r="L8" s="16">
        <v>5</v>
      </c>
      <c r="M8" s="81">
        <v>2.1840000000000002</v>
      </c>
      <c r="N8" s="73">
        <v>5</v>
      </c>
      <c r="O8" s="65">
        <v>7000</v>
      </c>
      <c r="P8" s="66">
        <f>Table2245789101123456789[[#This Row],[PEMBULATAN]]*O8</f>
        <v>35000</v>
      </c>
      <c r="Q8" s="100"/>
    </row>
    <row r="9" spans="1:17" ht="26.25" customHeight="1" x14ac:dyDescent="0.2">
      <c r="A9" s="14"/>
      <c r="B9" s="14"/>
      <c r="C9" s="74" t="s">
        <v>123</v>
      </c>
      <c r="D9" s="77" t="s">
        <v>64</v>
      </c>
      <c r="E9" s="13">
        <v>44617</v>
      </c>
      <c r="F9" s="77" t="s">
        <v>62</v>
      </c>
      <c r="G9" s="13">
        <v>44623</v>
      </c>
      <c r="H9" s="78" t="s">
        <v>132</v>
      </c>
      <c r="I9" s="16">
        <v>33</v>
      </c>
      <c r="J9" s="16">
        <v>23</v>
      </c>
      <c r="K9" s="16">
        <v>18</v>
      </c>
      <c r="L9" s="16">
        <v>7</v>
      </c>
      <c r="M9" s="81">
        <v>3.4155000000000002</v>
      </c>
      <c r="N9" s="73">
        <v>7</v>
      </c>
      <c r="O9" s="65">
        <v>7000</v>
      </c>
      <c r="P9" s="66">
        <f>Table2245789101123456789[[#This Row],[PEMBULATAN]]*O9</f>
        <v>49000</v>
      </c>
      <c r="Q9" s="100"/>
    </row>
    <row r="10" spans="1:17" ht="26.25" customHeight="1" x14ac:dyDescent="0.2">
      <c r="A10" s="14"/>
      <c r="B10" s="14"/>
      <c r="C10" s="74" t="s">
        <v>124</v>
      </c>
      <c r="D10" s="77" t="s">
        <v>64</v>
      </c>
      <c r="E10" s="13">
        <v>44617</v>
      </c>
      <c r="F10" s="77" t="s">
        <v>62</v>
      </c>
      <c r="G10" s="13">
        <v>44623</v>
      </c>
      <c r="H10" s="78" t="s">
        <v>132</v>
      </c>
      <c r="I10" s="16">
        <v>40</v>
      </c>
      <c r="J10" s="16">
        <v>34</v>
      </c>
      <c r="K10" s="16">
        <v>13</v>
      </c>
      <c r="L10" s="16">
        <v>1</v>
      </c>
      <c r="M10" s="81">
        <v>4.42</v>
      </c>
      <c r="N10" s="73">
        <v>5</v>
      </c>
      <c r="O10" s="65">
        <v>7000</v>
      </c>
      <c r="P10" s="66">
        <f>Table2245789101123456789[[#This Row],[PEMBULATAN]]*O10</f>
        <v>35000</v>
      </c>
      <c r="Q10" s="100"/>
    </row>
    <row r="11" spans="1:17" ht="26.25" customHeight="1" x14ac:dyDescent="0.2">
      <c r="A11" s="14"/>
      <c r="B11" s="14"/>
      <c r="C11" s="74" t="s">
        <v>125</v>
      </c>
      <c r="D11" s="77" t="s">
        <v>64</v>
      </c>
      <c r="E11" s="13">
        <v>44617</v>
      </c>
      <c r="F11" s="77" t="s">
        <v>62</v>
      </c>
      <c r="G11" s="13">
        <v>44623</v>
      </c>
      <c r="H11" s="78" t="s">
        <v>132</v>
      </c>
      <c r="I11" s="16">
        <v>46</v>
      </c>
      <c r="J11" s="16">
        <v>30</v>
      </c>
      <c r="K11" s="16">
        <v>13</v>
      </c>
      <c r="L11" s="16">
        <v>10</v>
      </c>
      <c r="M11" s="81">
        <v>4.4850000000000003</v>
      </c>
      <c r="N11" s="73">
        <v>10</v>
      </c>
      <c r="O11" s="65">
        <v>7000</v>
      </c>
      <c r="P11" s="66">
        <f>Table2245789101123456789[[#This Row],[PEMBULATAN]]*O11</f>
        <v>70000</v>
      </c>
      <c r="Q11" s="100"/>
    </row>
    <row r="12" spans="1:17" ht="26.25" customHeight="1" x14ac:dyDescent="0.2">
      <c r="A12" s="14"/>
      <c r="B12" s="14"/>
      <c r="C12" s="74" t="s">
        <v>126</v>
      </c>
      <c r="D12" s="77" t="s">
        <v>64</v>
      </c>
      <c r="E12" s="13">
        <v>44617</v>
      </c>
      <c r="F12" s="77" t="s">
        <v>62</v>
      </c>
      <c r="G12" s="13">
        <v>44623</v>
      </c>
      <c r="H12" s="78" t="s">
        <v>132</v>
      </c>
      <c r="I12" s="16">
        <v>40</v>
      </c>
      <c r="J12" s="16">
        <v>34</v>
      </c>
      <c r="K12" s="16">
        <v>13</v>
      </c>
      <c r="L12" s="16">
        <v>1</v>
      </c>
      <c r="M12" s="81">
        <v>4.42</v>
      </c>
      <c r="N12" s="73">
        <v>5</v>
      </c>
      <c r="O12" s="65">
        <v>7000</v>
      </c>
      <c r="P12" s="66">
        <f>Table2245789101123456789[[#This Row],[PEMBULATAN]]*O12</f>
        <v>35000</v>
      </c>
      <c r="Q12" s="100"/>
    </row>
    <row r="13" spans="1:17" ht="26.25" customHeight="1" x14ac:dyDescent="0.2">
      <c r="A13" s="14"/>
      <c r="B13" s="14"/>
      <c r="C13" s="74" t="s">
        <v>127</v>
      </c>
      <c r="D13" s="77" t="s">
        <v>64</v>
      </c>
      <c r="E13" s="13">
        <v>44617</v>
      </c>
      <c r="F13" s="77" t="s">
        <v>62</v>
      </c>
      <c r="G13" s="13">
        <v>44623</v>
      </c>
      <c r="H13" s="78" t="s">
        <v>132</v>
      </c>
      <c r="I13" s="16">
        <v>80</v>
      </c>
      <c r="J13" s="16">
        <v>44</v>
      </c>
      <c r="K13" s="16">
        <v>10</v>
      </c>
      <c r="L13" s="16">
        <v>9</v>
      </c>
      <c r="M13" s="81">
        <v>8.8000000000000007</v>
      </c>
      <c r="N13" s="73">
        <v>9</v>
      </c>
      <c r="O13" s="65">
        <v>7000</v>
      </c>
      <c r="P13" s="66">
        <f>Table2245789101123456789[[#This Row],[PEMBULATAN]]*O13</f>
        <v>63000</v>
      </c>
      <c r="Q13" s="100"/>
    </row>
    <row r="14" spans="1:17" ht="26.25" customHeight="1" x14ac:dyDescent="0.2">
      <c r="A14" s="14"/>
      <c r="B14" s="14"/>
      <c r="C14" s="74" t="s">
        <v>128</v>
      </c>
      <c r="D14" s="77" t="s">
        <v>64</v>
      </c>
      <c r="E14" s="13">
        <v>44617</v>
      </c>
      <c r="F14" s="77" t="s">
        <v>62</v>
      </c>
      <c r="G14" s="13">
        <v>44623</v>
      </c>
      <c r="H14" s="78" t="s">
        <v>132</v>
      </c>
      <c r="I14" s="16">
        <v>80</v>
      </c>
      <c r="J14" s="16">
        <v>44</v>
      </c>
      <c r="K14" s="16">
        <v>10</v>
      </c>
      <c r="L14" s="16">
        <v>9</v>
      </c>
      <c r="M14" s="81">
        <v>8.8000000000000007</v>
      </c>
      <c r="N14" s="73">
        <v>9</v>
      </c>
      <c r="O14" s="65">
        <v>7000</v>
      </c>
      <c r="P14" s="66">
        <f>Table2245789101123456789[[#This Row],[PEMBULATAN]]*O14</f>
        <v>63000</v>
      </c>
      <c r="Q14" s="100"/>
    </row>
    <row r="15" spans="1:17" ht="26.25" customHeight="1" x14ac:dyDescent="0.2">
      <c r="A15" s="14"/>
      <c r="B15" s="14"/>
      <c r="C15" s="74" t="s">
        <v>129</v>
      </c>
      <c r="D15" s="77" t="s">
        <v>64</v>
      </c>
      <c r="E15" s="13">
        <v>44617</v>
      </c>
      <c r="F15" s="77" t="s">
        <v>62</v>
      </c>
      <c r="G15" s="13">
        <v>44623</v>
      </c>
      <c r="H15" s="78" t="s">
        <v>132</v>
      </c>
      <c r="I15" s="16">
        <v>80</v>
      </c>
      <c r="J15" s="16">
        <v>44</v>
      </c>
      <c r="K15" s="16">
        <v>10</v>
      </c>
      <c r="L15" s="16">
        <v>9</v>
      </c>
      <c r="M15" s="81">
        <v>8.8000000000000007</v>
      </c>
      <c r="N15" s="73">
        <v>9</v>
      </c>
      <c r="O15" s="65">
        <v>7000</v>
      </c>
      <c r="P15" s="66">
        <f>Table2245789101123456789[[#This Row],[PEMBULATAN]]*O15</f>
        <v>63000</v>
      </c>
      <c r="Q15" s="100"/>
    </row>
    <row r="16" spans="1:17" ht="26.25" customHeight="1" x14ac:dyDescent="0.2">
      <c r="A16" s="14"/>
      <c r="B16" s="14"/>
      <c r="C16" s="74" t="s">
        <v>130</v>
      </c>
      <c r="D16" s="77" t="s">
        <v>64</v>
      </c>
      <c r="E16" s="13">
        <v>44617</v>
      </c>
      <c r="F16" s="77" t="s">
        <v>62</v>
      </c>
      <c r="G16" s="13">
        <v>44623</v>
      </c>
      <c r="H16" s="78" t="s">
        <v>132</v>
      </c>
      <c r="I16" s="16">
        <v>80</v>
      </c>
      <c r="J16" s="16">
        <v>44</v>
      </c>
      <c r="K16" s="16">
        <v>10</v>
      </c>
      <c r="L16" s="16">
        <v>9</v>
      </c>
      <c r="M16" s="81">
        <v>8.8000000000000007</v>
      </c>
      <c r="N16" s="73">
        <v>9</v>
      </c>
      <c r="O16" s="65">
        <v>7000</v>
      </c>
      <c r="P16" s="66">
        <f>Table2245789101123456789[[#This Row],[PEMBULATAN]]*O16</f>
        <v>63000</v>
      </c>
      <c r="Q16" s="100"/>
    </row>
    <row r="17" spans="1:17" ht="26.25" customHeight="1" x14ac:dyDescent="0.2">
      <c r="A17" s="14"/>
      <c r="B17" s="14"/>
      <c r="C17" s="74" t="s">
        <v>131</v>
      </c>
      <c r="D17" s="77" t="s">
        <v>64</v>
      </c>
      <c r="E17" s="13">
        <v>44617</v>
      </c>
      <c r="F17" s="77" t="s">
        <v>62</v>
      </c>
      <c r="G17" s="13">
        <v>44623</v>
      </c>
      <c r="H17" s="78" t="s">
        <v>132</v>
      </c>
      <c r="I17" s="16">
        <v>80</v>
      </c>
      <c r="J17" s="16">
        <v>44</v>
      </c>
      <c r="K17" s="16">
        <v>10</v>
      </c>
      <c r="L17" s="16">
        <v>9</v>
      </c>
      <c r="M17" s="81">
        <v>8.8000000000000007</v>
      </c>
      <c r="N17" s="73">
        <v>9</v>
      </c>
      <c r="O17" s="65">
        <v>7000</v>
      </c>
      <c r="P17" s="66">
        <f>Table2245789101123456789[[#This Row],[PEMBULATAN]]*O17</f>
        <v>63000</v>
      </c>
      <c r="Q17" s="99"/>
    </row>
    <row r="18" spans="1:17" ht="22.5" customHeight="1" x14ac:dyDescent="0.2">
      <c r="A18" s="175" t="s">
        <v>30</v>
      </c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7"/>
      <c r="M18" s="79">
        <f>SUBTOTAL(109,Table2245789101123456789[KG VOLUME])</f>
        <v>103.29799999999999</v>
      </c>
      <c r="N18" s="69">
        <f>SUM(N3:N17)</f>
        <v>122</v>
      </c>
      <c r="O18" s="178">
        <f>SUM(P3:P17)</f>
        <v>854000</v>
      </c>
      <c r="P18" s="179"/>
    </row>
    <row r="19" spans="1:17" ht="18" customHeight="1" x14ac:dyDescent="0.2">
      <c r="A19" s="86"/>
      <c r="B19" s="57" t="s">
        <v>42</v>
      </c>
      <c r="C19" s="56"/>
      <c r="D19" s="58" t="s">
        <v>43</v>
      </c>
      <c r="E19" s="86"/>
      <c r="F19" s="86"/>
      <c r="G19" s="86"/>
      <c r="H19" s="86"/>
      <c r="I19" s="86"/>
      <c r="J19" s="86"/>
      <c r="K19" s="86"/>
      <c r="L19" s="86"/>
      <c r="M19" s="87"/>
      <c r="N19" s="88" t="s">
        <v>51</v>
      </c>
      <c r="O19" s="89"/>
      <c r="P19" s="89">
        <f>O18*10%</f>
        <v>85400</v>
      </c>
    </row>
    <row r="20" spans="1:17" ht="18" customHeight="1" thickBot="1" x14ac:dyDescent="0.25">
      <c r="A20" s="86"/>
      <c r="B20" s="57"/>
      <c r="C20" s="56"/>
      <c r="D20" s="58"/>
      <c r="E20" s="86"/>
      <c r="F20" s="86"/>
      <c r="G20" s="86"/>
      <c r="H20" s="86"/>
      <c r="I20" s="86"/>
      <c r="J20" s="86"/>
      <c r="K20" s="86"/>
      <c r="L20" s="86"/>
      <c r="M20" s="87"/>
      <c r="N20" s="90" t="s">
        <v>52</v>
      </c>
      <c r="O20" s="91"/>
      <c r="P20" s="91">
        <f>O18-P19</f>
        <v>768600</v>
      </c>
    </row>
    <row r="21" spans="1:17" ht="18" customHeight="1" x14ac:dyDescent="0.2">
      <c r="A21" s="11"/>
      <c r="H21" s="64"/>
      <c r="N21" s="63" t="s">
        <v>31</v>
      </c>
      <c r="P21" s="70">
        <f>P20*1%</f>
        <v>7686</v>
      </c>
    </row>
    <row r="22" spans="1:17" ht="18" customHeight="1" thickBot="1" x14ac:dyDescent="0.25">
      <c r="A22" s="11"/>
      <c r="H22" s="64"/>
      <c r="N22" s="63" t="s">
        <v>53</v>
      </c>
      <c r="P22" s="72">
        <f>P20*2%</f>
        <v>15372</v>
      </c>
    </row>
    <row r="23" spans="1:17" ht="18" customHeight="1" x14ac:dyDescent="0.2">
      <c r="A23" s="11"/>
      <c r="H23" s="64"/>
      <c r="N23" s="67" t="s">
        <v>32</v>
      </c>
      <c r="O23" s="68"/>
      <c r="P23" s="71">
        <f>P20+P21-P22</f>
        <v>760914</v>
      </c>
    </row>
    <row r="25" spans="1:17" x14ac:dyDescent="0.2">
      <c r="A25" s="11"/>
      <c r="H25" s="64"/>
      <c r="P25" s="72"/>
    </row>
    <row r="26" spans="1:17" x14ac:dyDescent="0.2">
      <c r="A26" s="11"/>
      <c r="H26" s="64"/>
      <c r="O26" s="59"/>
      <c r="P26" s="72"/>
    </row>
    <row r="27" spans="1:17" s="3" customFormat="1" x14ac:dyDescent="0.25">
      <c r="A27" s="11"/>
      <c r="B27" s="2"/>
      <c r="C27" s="2"/>
      <c r="E27" s="12"/>
      <c r="H27" s="64"/>
      <c r="N27" s="15"/>
      <c r="O27" s="15"/>
      <c r="P27" s="15"/>
    </row>
    <row r="28" spans="1:17" s="3" customFormat="1" x14ac:dyDescent="0.25">
      <c r="A28" s="11"/>
      <c r="B28" s="2"/>
      <c r="C28" s="2"/>
      <c r="E28" s="12"/>
      <c r="H28" s="64"/>
      <c r="N28" s="15"/>
      <c r="O28" s="15"/>
      <c r="P28" s="15"/>
    </row>
    <row r="29" spans="1:17" s="3" customFormat="1" x14ac:dyDescent="0.25">
      <c r="A29" s="11"/>
      <c r="B29" s="2"/>
      <c r="C29" s="2"/>
      <c r="E29" s="12"/>
      <c r="H29" s="64"/>
      <c r="N29" s="15"/>
      <c r="O29" s="15"/>
      <c r="P29" s="15"/>
    </row>
    <row r="30" spans="1:17" s="3" customFormat="1" x14ac:dyDescent="0.25">
      <c r="A30" s="11"/>
      <c r="B30" s="2"/>
      <c r="C30" s="2"/>
      <c r="E30" s="12"/>
      <c r="H30" s="64"/>
      <c r="N30" s="15"/>
      <c r="O30" s="15"/>
      <c r="P30" s="15"/>
    </row>
    <row r="31" spans="1:17" s="3" customFormat="1" x14ac:dyDescent="0.25">
      <c r="A31" s="11"/>
      <c r="B31" s="2"/>
      <c r="C31" s="2"/>
      <c r="E31" s="12"/>
      <c r="H31" s="64"/>
      <c r="N31" s="15"/>
      <c r="O31" s="15"/>
      <c r="P31" s="15"/>
    </row>
    <row r="32" spans="1:17" s="3" customFormat="1" x14ac:dyDescent="0.25">
      <c r="A32" s="11"/>
      <c r="B32" s="2"/>
      <c r="C32" s="2"/>
      <c r="E32" s="12"/>
      <c r="H32" s="64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4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4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4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4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4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4"/>
      <c r="N38" s="15"/>
      <c r="O38" s="15"/>
      <c r="P38" s="15"/>
    </row>
  </sheetData>
  <mergeCells count="2">
    <mergeCell ref="A18:L18"/>
    <mergeCell ref="O18:P18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17">
    <cfRule type="duplicateValues" dxfId="15" priority="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Sicepat_Tanjung Pinang_Feb 22</vt:lpstr>
      <vt:lpstr>ALL</vt:lpstr>
      <vt:lpstr>403386</vt:lpstr>
      <vt:lpstr>403394</vt:lpstr>
      <vt:lpstr>403399</vt:lpstr>
      <vt:lpstr>403321</vt:lpstr>
      <vt:lpstr>403341</vt:lpstr>
      <vt:lpstr>403164</vt:lpstr>
      <vt:lpstr>404759</vt:lpstr>
      <vt:lpstr>'403164'!Print_Titles</vt:lpstr>
      <vt:lpstr>'403321'!Print_Titles</vt:lpstr>
      <vt:lpstr>'403341'!Print_Titles</vt:lpstr>
      <vt:lpstr>'403386'!Print_Titles</vt:lpstr>
      <vt:lpstr>'403394'!Print_Titles</vt:lpstr>
      <vt:lpstr>'403399'!Print_Titles</vt:lpstr>
      <vt:lpstr>'404759'!Print_Titles</vt:lpstr>
      <vt:lpstr>ALL!Print_Titles</vt:lpstr>
      <vt:lpstr>'Sicepat_Tanjung Pinang_Feb 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2022-03-21T08:56:36Z</cp:lastPrinted>
  <dcterms:created xsi:type="dcterms:W3CDTF">2021-07-02T11:08:00Z</dcterms:created>
  <dcterms:modified xsi:type="dcterms:W3CDTF">2022-03-21T10:26:23Z</dcterms:modified>
</cp:coreProperties>
</file>