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PCI-DEDE\Users\Public\PT. PERISAI CAKRAWALA INDONESIA\INVOICE\Performa\2022\sicepat\"/>
    </mc:Choice>
  </mc:AlternateContent>
  <bookViews>
    <workbookView xWindow="-120" yWindow="-120" windowWidth="20730" windowHeight="11160" tabRatio="842" activeTab="6"/>
  </bookViews>
  <sheets>
    <sheet name="Sicepat_Jayapura Jan 22" sheetId="2" r:id="rId1"/>
    <sheet name="ALL" sheetId="92" r:id="rId2"/>
    <sheet name="402798" sheetId="58" r:id="rId3"/>
    <sheet name="403022" sheetId="59" r:id="rId4"/>
    <sheet name="403473" sheetId="60" r:id="rId5"/>
    <sheet name="403484" sheetId="61" r:id="rId6"/>
    <sheet name="403368" sheetId="62" r:id="rId7"/>
  </sheets>
  <definedNames>
    <definedName name="_xlnm.Print_Titles" localSheetId="2">'402798'!$2:$2</definedName>
    <definedName name="_xlnm.Print_Titles" localSheetId="3">'403022'!$2:$2</definedName>
    <definedName name="_xlnm.Print_Titles" localSheetId="6">'403368'!$2:$2</definedName>
    <definedName name="_xlnm.Print_Titles" localSheetId="4">'403473'!$2:$2</definedName>
    <definedName name="_xlnm.Print_Titles" localSheetId="5">'403484'!$2:$2</definedName>
    <definedName name="_xlnm.Print_Titles" localSheetId="1">ALL!$2:$2</definedName>
    <definedName name="_xlnm.Print_Titles" localSheetId="0">'Sicepat_Jayapura Jan 22'!$2:$17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2" i="2" l="1"/>
  <c r="G21" i="2"/>
  <c r="B22" i="2"/>
  <c r="B21" i="2"/>
  <c r="B20" i="2"/>
  <c r="B19" i="2"/>
  <c r="B18" i="2"/>
  <c r="M34" i="92"/>
  <c r="N34" i="92"/>
  <c r="P30" i="92"/>
  <c r="P29" i="92"/>
  <c r="P28" i="92"/>
  <c r="P27" i="92"/>
  <c r="P26" i="92"/>
  <c r="P25" i="92"/>
  <c r="P24" i="92"/>
  <c r="P23" i="92"/>
  <c r="P22" i="92"/>
  <c r="P21" i="92"/>
  <c r="P20" i="92"/>
  <c r="P19" i="92"/>
  <c r="P18" i="92"/>
  <c r="P17" i="92"/>
  <c r="P16" i="92"/>
  <c r="P15" i="92"/>
  <c r="P14" i="92"/>
  <c r="P13" i="92"/>
  <c r="P12" i="92"/>
  <c r="P11" i="92"/>
  <c r="P10" i="92"/>
  <c r="P9" i="92"/>
  <c r="P8" i="92"/>
  <c r="P7" i="92"/>
  <c r="P6" i="92"/>
  <c r="P5" i="92"/>
  <c r="P4" i="92"/>
  <c r="P3" i="92"/>
  <c r="P33" i="92"/>
  <c r="P32" i="92"/>
  <c r="P31" i="92"/>
  <c r="O34" i="92"/>
  <c r="N8" i="62"/>
  <c r="O23" i="61"/>
  <c r="M23" i="61"/>
  <c r="N23" i="61"/>
  <c r="P22" i="61"/>
  <c r="P21" i="61"/>
  <c r="P20" i="61"/>
  <c r="P19" i="61"/>
  <c r="P18" i="61"/>
  <c r="P17" i="61"/>
  <c r="P16" i="61"/>
  <c r="P15" i="61"/>
  <c r="P14" i="61"/>
  <c r="P13" i="61"/>
  <c r="P12" i="61"/>
  <c r="P11" i="61"/>
  <c r="P10" i="61"/>
  <c r="P9" i="61"/>
  <c r="P8" i="61"/>
  <c r="P7" i="61"/>
  <c r="P6" i="61"/>
  <c r="P5" i="61"/>
  <c r="P3" i="61"/>
  <c r="P4" i="61"/>
  <c r="N5" i="58"/>
  <c r="P35" i="92" l="1"/>
  <c r="P36" i="92" s="1"/>
  <c r="P38" i="92" l="1"/>
  <c r="P37" i="92"/>
  <c r="P7" i="62"/>
  <c r="P5" i="62"/>
  <c r="P4" i="62"/>
  <c r="P3" i="62"/>
  <c r="P6" i="62"/>
  <c r="P4" i="60"/>
  <c r="N5" i="59"/>
  <c r="P4" i="59"/>
  <c r="P4" i="58"/>
  <c r="P39" i="92" l="1"/>
  <c r="C22" i="2"/>
  <c r="C21" i="2"/>
  <c r="C20" i="2"/>
  <c r="C19" i="2"/>
  <c r="C18" i="2"/>
  <c r="M8" i="62" l="1"/>
  <c r="O8" i="62"/>
  <c r="N5" i="60"/>
  <c r="M5" i="60"/>
  <c r="P3" i="60"/>
  <c r="O5" i="60" s="1"/>
  <c r="M5" i="59"/>
  <c r="P3" i="59"/>
  <c r="M5" i="58"/>
  <c r="P3" i="58"/>
  <c r="P9" i="62" l="1"/>
  <c r="P10" i="62" s="1"/>
  <c r="P12" i="62" s="1"/>
  <c r="P6" i="60"/>
  <c r="P7" i="60" s="1"/>
  <c r="O5" i="58"/>
  <c r="O5" i="59"/>
  <c r="P11" i="62" l="1"/>
  <c r="P13" i="62" s="1"/>
  <c r="P24" i="61"/>
  <c r="P25" i="61" s="1"/>
  <c r="P27" i="61" s="1"/>
  <c r="P9" i="60"/>
  <c r="P8" i="60"/>
  <c r="P6" i="59"/>
  <c r="P7" i="59" s="1"/>
  <c r="P6" i="58"/>
  <c r="P7" i="58" s="1"/>
  <c r="I28" i="2"/>
  <c r="I27" i="2"/>
  <c r="I29" i="2" s="1"/>
  <c r="P10" i="60" l="1"/>
  <c r="P26" i="61"/>
  <c r="P28" i="61" s="1"/>
  <c r="P8" i="59"/>
  <c r="P9" i="59"/>
  <c r="P9" i="58"/>
  <c r="P8" i="58"/>
  <c r="P10" i="59" l="1"/>
  <c r="P10" i="58"/>
  <c r="A19" i="2"/>
  <c r="A20" i="2" s="1"/>
  <c r="A21" i="2" s="1"/>
  <c r="A22" i="2" s="1"/>
  <c r="J21" i="2"/>
  <c r="J22" i="2"/>
  <c r="J20" i="2"/>
  <c r="J19" i="2"/>
  <c r="I40" i="2" l="1"/>
  <c r="J18" i="2"/>
  <c r="J23" i="2" l="1"/>
  <c r="J25" i="2" s="1"/>
  <c r="J26" i="2" s="1"/>
  <c r="J28" i="2" l="1"/>
  <c r="J27" i="2"/>
  <c r="J29" i="2" l="1"/>
</calcChain>
</file>

<file path=xl/sharedStrings.xml><?xml version="1.0" encoding="utf-8"?>
<sst xmlns="http://schemas.openxmlformats.org/spreadsheetml/2006/main" count="461" uniqueCount="104">
  <si>
    <t>NOMOR</t>
  </si>
  <si>
    <t>TUJUAN</t>
  </si>
  <si>
    <t>KETERANGAN</t>
  </si>
  <si>
    <t>KAPAL</t>
  </si>
  <si>
    <t>Pick Up</t>
  </si>
  <si>
    <t>ETD Kapal</t>
  </si>
  <si>
    <t>PEMBULATAN</t>
  </si>
  <si>
    <t>Surat Muatan Darat</t>
  </si>
  <si>
    <t>PT. PERISAI CAKRAWALA INDONESIA</t>
  </si>
  <si>
    <t>Ruko Ifolia Blok HY47 No. 26</t>
  </si>
  <si>
    <t>Harapan Indah - Bekasi 17214</t>
  </si>
  <si>
    <t>Jawa Barat - Indonesia</t>
  </si>
  <si>
    <t>Telp/Fax : +6221 - 8944 5283</t>
  </si>
  <si>
    <t>Email : sales@pciexpress.id</t>
  </si>
  <si>
    <t>PERFORMA INVOICE</t>
  </si>
  <si>
    <t>To</t>
  </si>
  <si>
    <t>: PT. Sicepat Express Indonesia</t>
  </si>
  <si>
    <t>:</t>
  </si>
  <si>
    <t>Invoice Date</t>
  </si>
  <si>
    <t>Attn</t>
  </si>
  <si>
    <t>:  Finance Dept</t>
  </si>
  <si>
    <t>NO</t>
  </si>
  <si>
    <t>DATE</t>
  </si>
  <si>
    <t>AWB</t>
  </si>
  <si>
    <t>DESCRIPTION</t>
  </si>
  <si>
    <t>DESNATION</t>
  </si>
  <si>
    <t>COLLY</t>
  </si>
  <si>
    <t>KG</t>
  </si>
  <si>
    <t>UNIT PRICE</t>
  </si>
  <si>
    <t>AMOUNT</t>
  </si>
  <si>
    <t>SUB TOTAL</t>
  </si>
  <si>
    <t>PPN 1%</t>
  </si>
  <si>
    <t>Total</t>
  </si>
  <si>
    <t>Payment Instructions</t>
  </si>
  <si>
    <t>Pay Cheque or Transfer to :</t>
  </si>
  <si>
    <t>BANK CENTRAL ASIA (BCA)</t>
  </si>
  <si>
    <t>521-1322-455</t>
  </si>
  <si>
    <t>Bekasi,</t>
  </si>
  <si>
    <t>Dede Komalasari</t>
  </si>
  <si>
    <t>P</t>
  </si>
  <si>
    <t>L</t>
  </si>
  <si>
    <t>T</t>
  </si>
  <si>
    <t>Mengetahui,</t>
  </si>
  <si>
    <t>Menyatakan,</t>
  </si>
  <si>
    <t>AWB PCI</t>
  </si>
  <si>
    <t>ACT KG</t>
  </si>
  <si>
    <t>KG VOLUME</t>
  </si>
  <si>
    <t>RATE (Rp/KG)</t>
  </si>
  <si>
    <t>AMOUNT (Rp)</t>
  </si>
  <si>
    <t>Invoice Performa</t>
  </si>
  <si>
    <t>Periode</t>
  </si>
  <si>
    <t>Discount 10%</t>
  </si>
  <si>
    <t>Total Setelah Discount</t>
  </si>
  <si>
    <t>PPh 23  2%</t>
  </si>
  <si>
    <t>PPh 23 2%</t>
  </si>
  <si>
    <t>TOTAL</t>
  </si>
  <si>
    <t xml:space="preserve"> JANUARI 2022</t>
  </si>
  <si>
    <t xml:space="preserve"> 04 Maret 2022</t>
  </si>
  <si>
    <t>JAYAPURA</t>
  </si>
  <si>
    <t>DMD/2201/07/QZPF4569</t>
  </si>
  <si>
    <t>GSK220107WDG985</t>
  </si>
  <si>
    <t>GSK220107KPG853</t>
  </si>
  <si>
    <t>DMP DJJ (JAYAPURA)</t>
  </si>
  <si>
    <t>KM DOBONSOLO</t>
  </si>
  <si>
    <t>01/31/2022 HENDRA</t>
  </si>
  <si>
    <t>DMD/2201/13/YSWU6843</t>
  </si>
  <si>
    <t>GSK220113RAK260</t>
  </si>
  <si>
    <t>GSK220113JGU072</t>
  </si>
  <si>
    <t>BATIK AIR</t>
  </si>
  <si>
    <t>01/27/2022 INDAH</t>
  </si>
  <si>
    <t>DMD/2201/22/SHUD7384</t>
  </si>
  <si>
    <t>GSK220110URX945</t>
  </si>
  <si>
    <t>GSK220122OLA765</t>
  </si>
  <si>
    <t>DMD/2201/25/TGVS6128</t>
  </si>
  <si>
    <t>GSK220125USF356</t>
  </si>
  <si>
    <t>GSK220125POR810</t>
  </si>
  <si>
    <t>GSK220125HVB017</t>
  </si>
  <si>
    <t>GSK220125JSZ739</t>
  </si>
  <si>
    <t>GSK220125JXF103</t>
  </si>
  <si>
    <t>GSK220125WKF803</t>
  </si>
  <si>
    <t>GSK220125ATZ940</t>
  </si>
  <si>
    <t>GSK220125BCK746</t>
  </si>
  <si>
    <t>GSK220125UHJ379</t>
  </si>
  <si>
    <t>GSK220125IRW083</t>
  </si>
  <si>
    <t>GSK220125VMD217</t>
  </si>
  <si>
    <t>GSK220125OUI634</t>
  </si>
  <si>
    <t>GSK220125ZRH672</t>
  </si>
  <si>
    <t>GSK220125YIO276</t>
  </si>
  <si>
    <t>GSK220125NGT517</t>
  </si>
  <si>
    <t>GSK220125COJ349</t>
  </si>
  <si>
    <t>GSK220125MVA064</t>
  </si>
  <si>
    <t>GSK220125SJU410</t>
  </si>
  <si>
    <t>GSK220125CTU436</t>
  </si>
  <si>
    <t>GSK220125CMO561</t>
  </si>
  <si>
    <t>KM GUNUNG DEMPO</t>
  </si>
  <si>
    <t>02/14/2022 INDAH</t>
  </si>
  <si>
    <t>DMD/2201/30/IJUL0794</t>
  </si>
  <si>
    <t>GSK220130QGT057</t>
  </si>
  <si>
    <t>GSK220130SHW671</t>
  </si>
  <si>
    <t>GSK220130KJG982</t>
  </si>
  <si>
    <t>GSK220130DGH092</t>
  </si>
  <si>
    <t>GSK220130CDB124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</si>
  <si>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 xml:space="preserve">: Sembilan Juta Tujuh Ratus Enam Puluh Ribu Sembilan Ratus Lima Rupiah. </t>
    </r>
  </si>
  <si>
    <t>PENGIRIMAN BARANG TUJUAN JAYAPURA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</si>
</sst>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_(* #,##0_);_(* \(#,##0\);_(* &quot;-&quot;_);_(@_)"/>
    <numFmt numFmtId="165" formatCode="_(* #,##0.00_);_(* \(#,##0.00\);_(* &quot;-&quot;??_);_(@_)"/>
    <numFmt numFmtId="166" formatCode="dd/mm/yy;@"/>
    <numFmt numFmtId="167" formatCode="_(* #,##0_);_(* \(#,##0\);_(* &quot;-&quot;??_);_(@_)"/>
    <numFmt numFmtId="168" formatCode="[$-F800]dddd\,\ mmmm\ dd\,\ yyyy"/>
    <numFmt numFmtId="169" formatCode="_(&quot;Rp&quot;* #,##0_);_(&quot;Rp&quot;* \(#,##0\);_(&quot;Rp&quot;* &quot;-&quot;_);_(@_)"/>
  </numFmts>
  <fonts count="20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2" tint="-0.749992370372631"/>
      <name val="Calibri"/>
      <family val="2"/>
      <scheme val="minor"/>
    </font>
    <font>
      <sz val="12"/>
      <color theme="2" tint="-0.749992370372631"/>
      <name val="Calibri"/>
      <family val="2"/>
      <scheme val="minor"/>
    </font>
    <font>
      <sz val="10"/>
      <color theme="2" tint="-0.749992370372631"/>
      <name val="Calibri"/>
      <family val="2"/>
      <scheme val="minor"/>
    </font>
    <font>
      <b/>
      <sz val="14"/>
      <color theme="2" tint="-0.74999237037263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2"/>
      <color theme="2" tint="-0.749992370372631"/>
      <name val="Calibri"/>
      <family val="2"/>
      <scheme val="minor"/>
    </font>
    <font>
      <sz val="12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b/>
      <sz val="11"/>
      <color theme="2" tint="-0.749992370372631"/>
      <name val="Calibri"/>
      <family val="2"/>
      <scheme val="minor"/>
    </font>
    <font>
      <sz val="9"/>
      <name val="Calibri"/>
      <scheme val="minor"/>
    </font>
    <font>
      <b/>
      <sz val="10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</cellStyleXfs>
  <cellXfs count="174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166" fontId="1" fillId="0" borderId="0" xfId="0" applyNumberFormat="1" applyFont="1" applyAlignment="1">
      <alignment horizontal="left" vertical="center"/>
    </xf>
    <xf numFmtId="166" fontId="1" fillId="0" borderId="0" xfId="0" applyNumberFormat="1" applyFont="1"/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166" fontId="2" fillId="0" borderId="1" xfId="0" applyNumberFormat="1" applyFont="1" applyBorder="1" applyAlignment="1">
      <alignment vertical="center" wrapText="1"/>
    </xf>
    <xf numFmtId="0" fontId="1" fillId="0" borderId="0" xfId="0" applyFont="1" applyAlignment="1">
      <alignment vertical="center"/>
    </xf>
    <xf numFmtId="166" fontId="1" fillId="0" borderId="0" xfId="0" applyNumberFormat="1" applyFont="1" applyAlignment="1">
      <alignment horizontal="center" vertical="center"/>
    </xf>
    <xf numFmtId="166" fontId="2" fillId="0" borderId="1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8" fillId="0" borderId="0" xfId="0" applyFont="1"/>
    <xf numFmtId="0" fontId="9" fillId="0" borderId="0" xfId="0" applyFont="1"/>
    <xf numFmtId="167" fontId="9" fillId="0" borderId="0" xfId="3" applyNumberFormat="1" applyFont="1"/>
    <xf numFmtId="0" fontId="10" fillId="0" borderId="0" xfId="0" applyFont="1"/>
    <xf numFmtId="0" fontId="9" fillId="0" borderId="5" xfId="0" applyFont="1" applyBorder="1"/>
    <xf numFmtId="167" fontId="9" fillId="0" borderId="5" xfId="3" applyNumberFormat="1" applyFont="1" applyBorder="1"/>
    <xf numFmtId="167" fontId="9" fillId="0" borderId="0" xfId="3" applyNumberFormat="1" applyFont="1" applyAlignment="1">
      <alignment horizontal="center"/>
    </xf>
    <xf numFmtId="0" fontId="12" fillId="0" borderId="0" xfId="0" applyFont="1"/>
    <xf numFmtId="168" fontId="9" fillId="0" borderId="0" xfId="0" quotePrefix="1" applyNumberFormat="1" applyFont="1"/>
    <xf numFmtId="0" fontId="8" fillId="3" borderId="9" xfId="0" applyFont="1" applyFill="1" applyBorder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0" fontId="8" fillId="3" borderId="13" xfId="0" applyFont="1" applyFill="1" applyBorder="1" applyAlignment="1">
      <alignment horizontal="center" vertical="center"/>
    </xf>
    <xf numFmtId="0" fontId="9" fillId="4" borderId="14" xfId="0" applyFont="1" applyFill="1" applyBorder="1" applyAlignment="1">
      <alignment horizontal="center" vertical="center"/>
    </xf>
    <xf numFmtId="15" fontId="9" fillId="4" borderId="1" xfId="0" quotePrefix="1" applyNumberFormat="1" applyFont="1" applyFill="1" applyBorder="1" applyAlignment="1">
      <alignment horizontal="center" vertical="center"/>
    </xf>
    <xf numFmtId="167" fontId="9" fillId="4" borderId="1" xfId="3" applyNumberFormat="1" applyFont="1" applyFill="1" applyBorder="1" applyAlignment="1">
      <alignment horizontal="center" vertical="center" wrapText="1"/>
    </xf>
    <xf numFmtId="0" fontId="9" fillId="4" borderId="4" xfId="3" applyNumberFormat="1" applyFont="1" applyFill="1" applyBorder="1" applyAlignment="1">
      <alignment horizontal="center" vertical="center" wrapText="1"/>
    </xf>
    <xf numFmtId="167" fontId="9" fillId="0" borderId="17" xfId="3" applyNumberFormat="1" applyFont="1" applyBorder="1" applyAlignment="1">
      <alignment horizontal="center" vertical="center"/>
    </xf>
    <xf numFmtId="164" fontId="9" fillId="0" borderId="21" xfId="0" applyNumberFormat="1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167" fontId="9" fillId="0" borderId="0" xfId="3" applyNumberFormat="1" applyFont="1" applyAlignment="1">
      <alignment horizontal="center" vertical="center"/>
    </xf>
    <xf numFmtId="169" fontId="9" fillId="0" borderId="0" xfId="0" applyNumberFormat="1" applyFont="1" applyAlignment="1">
      <alignment horizontal="center" vertical="center"/>
    </xf>
    <xf numFmtId="167" fontId="8" fillId="0" borderId="0" xfId="3" applyNumberFormat="1" applyFont="1" applyAlignment="1">
      <alignment horizontal="left" vertical="center"/>
    </xf>
    <xf numFmtId="164" fontId="9" fillId="0" borderId="0" xfId="0" applyNumberFormat="1" applyFont="1"/>
    <xf numFmtId="169" fontId="9" fillId="0" borderId="5" xfId="0" applyNumberFormat="1" applyFont="1" applyBorder="1" applyAlignment="1">
      <alignment horizontal="center" vertical="center"/>
    </xf>
    <xf numFmtId="167" fontId="8" fillId="0" borderId="0" xfId="3" applyNumberFormat="1" applyFont="1"/>
    <xf numFmtId="169" fontId="8" fillId="0" borderId="0" xfId="0" applyNumberFormat="1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8" fillId="0" borderId="0" xfId="0" applyFont="1" applyBorder="1"/>
    <xf numFmtId="0" fontId="9" fillId="0" borderId="0" xfId="0" applyFont="1" applyBorder="1"/>
    <xf numFmtId="0" fontId="15" fillId="0" borderId="0" xfId="0" applyFont="1" applyAlignment="1">
      <alignment horizontal="left"/>
    </xf>
    <xf numFmtId="0" fontId="9" fillId="0" borderId="0" xfId="0" applyFont="1" applyBorder="1" applyAlignment="1">
      <alignment horizontal="left"/>
    </xf>
    <xf numFmtId="0" fontId="15" fillId="0" borderId="0" xfId="0" quotePrefix="1" applyFont="1" applyAlignment="1">
      <alignment horizontal="left"/>
    </xf>
    <xf numFmtId="0" fontId="8" fillId="0" borderId="0" xfId="0" quotePrefix="1" applyFont="1" applyBorder="1" applyAlignment="1">
      <alignment horizontal="left"/>
    </xf>
    <xf numFmtId="0" fontId="8" fillId="0" borderId="0" xfId="0" quotePrefix="1" applyFont="1" applyAlignment="1">
      <alignment horizontal="left"/>
    </xf>
    <xf numFmtId="0" fontId="9" fillId="0" borderId="0" xfId="0" applyFont="1" applyAlignment="1">
      <alignment horizontal="right"/>
    </xf>
    <xf numFmtId="166" fontId="7" fillId="0" borderId="0" xfId="0" applyNumberFormat="1" applyFont="1"/>
    <xf numFmtId="166" fontId="16" fillId="0" borderId="0" xfId="0" applyNumberFormat="1" applyFont="1"/>
    <xf numFmtId="0" fontId="16" fillId="0" borderId="0" xfId="0" applyFont="1"/>
    <xf numFmtId="164" fontId="5" fillId="0" borderId="0" xfId="0" applyNumberFormat="1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166" fontId="1" fillId="0" borderId="0" xfId="0" applyNumberFormat="1" applyFont="1" applyAlignment="1">
      <alignment vertical="center"/>
    </xf>
    <xf numFmtId="164" fontId="3" fillId="0" borderId="1" xfId="2" applyFont="1" applyBorder="1" applyAlignment="1">
      <alignment horizontal="center" vertical="center"/>
    </xf>
    <xf numFmtId="167" fontId="3" fillId="0" borderId="1" xfId="1" applyNumberFormat="1" applyFont="1" applyBorder="1" applyAlignment="1">
      <alignment horizontal="center" vertical="center"/>
    </xf>
    <xf numFmtId="0" fontId="5" fillId="0" borderId="23" xfId="0" applyFont="1" applyBorder="1" applyAlignment="1">
      <alignment horizontal="left" vertical="center"/>
    </xf>
    <xf numFmtId="0" fontId="5" fillId="0" borderId="23" xfId="0" applyFont="1" applyBorder="1" applyAlignment="1">
      <alignment horizontal="center" vertical="center"/>
    </xf>
    <xf numFmtId="167" fontId="5" fillId="0" borderId="1" xfId="1" applyNumberFormat="1" applyFont="1" applyBorder="1" applyAlignment="1">
      <alignment vertical="center"/>
    </xf>
    <xf numFmtId="167" fontId="5" fillId="0" borderId="0" xfId="0" applyNumberFormat="1" applyFont="1" applyAlignment="1">
      <alignment horizontal="center" vertical="center"/>
    </xf>
    <xf numFmtId="167" fontId="5" fillId="0" borderId="23" xfId="0" applyNumberFormat="1" applyFont="1" applyBorder="1" applyAlignment="1">
      <alignment horizontal="center" vertical="center"/>
    </xf>
    <xf numFmtId="167" fontId="5" fillId="0" borderId="0" xfId="1" applyNumberFormat="1" applyFont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0" fontId="1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166" fontId="2" fillId="0" borderId="1" xfId="0" applyNumberFormat="1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center" vertical="center" wrapText="1"/>
    </xf>
    <xf numFmtId="2" fontId="0" fillId="0" borderId="1" xfId="0" applyNumberFormat="1" applyFont="1" applyBorder="1" applyAlignment="1">
      <alignment vertical="center"/>
    </xf>
    <xf numFmtId="2" fontId="2" fillId="0" borderId="1" xfId="0" applyNumberFormat="1" applyFont="1" applyBorder="1" applyAlignment="1">
      <alignment horizontal="center" vertical="center"/>
    </xf>
    <xf numFmtId="2" fontId="2" fillId="0" borderId="1" xfId="0" applyNumberFormat="1" applyFont="1" applyFill="1" applyBorder="1" applyAlignment="1">
      <alignment horizontal="center" vertical="center"/>
    </xf>
    <xf numFmtId="167" fontId="9" fillId="0" borderId="0" xfId="1" applyNumberFormat="1" applyFont="1"/>
    <xf numFmtId="0" fontId="1" fillId="0" borderId="2" xfId="0" applyFont="1" applyBorder="1" applyAlignment="1">
      <alignment vertical="center" wrapText="1"/>
    </xf>
    <xf numFmtId="0" fontId="9" fillId="4" borderId="1" xfId="0" quotePrefix="1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2" fontId="0" fillId="0" borderId="0" xfId="0" applyNumberFormat="1" applyFont="1" applyBorder="1" applyAlignment="1">
      <alignment vertical="center"/>
    </xf>
    <xf numFmtId="0" fontId="5" fillId="0" borderId="0" xfId="1" applyNumberFormat="1" applyFont="1" applyBorder="1" applyAlignment="1">
      <alignment horizontal="left" vertical="center"/>
    </xf>
    <xf numFmtId="167" fontId="5" fillId="0" borderId="0" xfId="1" applyNumberFormat="1" applyFont="1" applyBorder="1" applyAlignment="1">
      <alignment horizontal="center" vertical="center"/>
    </xf>
    <xf numFmtId="0" fontId="5" fillId="0" borderId="5" xfId="1" applyNumberFormat="1" applyFont="1" applyBorder="1" applyAlignment="1">
      <alignment horizontal="left" vertical="center"/>
    </xf>
    <xf numFmtId="167" fontId="5" fillId="0" borderId="5" xfId="1" applyNumberFormat="1" applyFont="1" applyBorder="1" applyAlignment="1">
      <alignment horizontal="center" vertical="center"/>
    </xf>
    <xf numFmtId="167" fontId="17" fillId="0" borderId="0" xfId="3" applyNumberFormat="1" applyFont="1" applyBorder="1" applyAlignment="1">
      <alignment horizontal="left" vertical="center"/>
    </xf>
    <xf numFmtId="167" fontId="9" fillId="0" borderId="0" xfId="3" applyNumberFormat="1" applyFont="1" applyBorder="1" applyAlignment="1">
      <alignment horizontal="center" vertical="center"/>
    </xf>
    <xf numFmtId="167" fontId="8" fillId="0" borderId="5" xfId="3" applyNumberFormat="1" applyFont="1" applyBorder="1" applyAlignment="1">
      <alignment horizontal="left" vertical="center"/>
    </xf>
    <xf numFmtId="169" fontId="8" fillId="0" borderId="0" xfId="0" applyNumberFormat="1" applyFont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/>
    </xf>
    <xf numFmtId="166" fontId="3" fillId="2" borderId="1" xfId="0" applyNumberFormat="1" applyFont="1" applyFill="1" applyBorder="1" applyAlignment="1">
      <alignment horizontal="center" vertical="center" wrapText="1"/>
    </xf>
    <xf numFmtId="1" fontId="9" fillId="4" borderId="4" xfId="3" applyNumberFormat="1" applyFont="1" applyFill="1" applyBorder="1" applyAlignment="1">
      <alignment horizontal="center" vertical="center" wrapText="1"/>
    </xf>
    <xf numFmtId="1" fontId="9" fillId="4" borderId="1" xfId="3" applyNumberFormat="1" applyFont="1" applyFill="1" applyBorder="1" applyAlignment="1">
      <alignment horizontal="center" vertical="center" wrapText="1"/>
    </xf>
    <xf numFmtId="0" fontId="2" fillId="0" borderId="24" xfId="0" applyFont="1" applyFill="1" applyBorder="1" applyAlignment="1">
      <alignment horizontal="center" vertical="center" wrapText="1"/>
    </xf>
    <xf numFmtId="166" fontId="2" fillId="0" borderId="24" xfId="0" applyNumberFormat="1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 wrapText="1"/>
    </xf>
    <xf numFmtId="0" fontId="2" fillId="0" borderId="24" xfId="0" applyFont="1" applyFill="1" applyBorder="1" applyAlignment="1">
      <alignment horizontal="center" vertical="center"/>
    </xf>
    <xf numFmtId="2" fontId="2" fillId="0" borderId="24" xfId="0" applyNumberFormat="1" applyFont="1" applyFill="1" applyBorder="1" applyAlignment="1">
      <alignment horizontal="center" vertical="center"/>
    </xf>
    <xf numFmtId="1" fontId="3" fillId="0" borderId="24" xfId="0" applyNumberFormat="1" applyFont="1" applyBorder="1" applyAlignment="1">
      <alignment horizontal="center" vertical="center"/>
    </xf>
    <xf numFmtId="164" fontId="3" fillId="0" borderId="24" xfId="2" applyFont="1" applyBorder="1" applyAlignment="1">
      <alignment horizontal="center" vertical="center"/>
    </xf>
    <xf numFmtId="167" fontId="3" fillId="0" borderId="24" xfId="1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166" fontId="2" fillId="0" borderId="4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2" fontId="2" fillId="0" borderId="4" xfId="0" applyNumberFormat="1" applyFont="1" applyBorder="1" applyAlignment="1">
      <alignment horizontal="center" vertical="center"/>
    </xf>
    <xf numFmtId="1" fontId="3" fillId="0" borderId="4" xfId="0" applyNumberFormat="1" applyFont="1" applyBorder="1" applyAlignment="1">
      <alignment horizontal="center" vertical="center"/>
    </xf>
    <xf numFmtId="164" fontId="3" fillId="0" borderId="4" xfId="2" applyFont="1" applyBorder="1" applyAlignment="1">
      <alignment horizontal="center" vertical="center"/>
    </xf>
    <xf numFmtId="167" fontId="3" fillId="0" borderId="4" xfId="1" applyNumberFormat="1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2" fontId="2" fillId="0" borderId="2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8" fillId="0" borderId="1" xfId="0" applyFont="1" applyFill="1" applyBorder="1" applyAlignment="1">
      <alignment vertical="center"/>
    </xf>
    <xf numFmtId="0" fontId="18" fillId="0" borderId="1" xfId="0" applyFont="1" applyFill="1" applyBorder="1" applyAlignment="1">
      <alignment horizontal="center" vertical="center" wrapText="1"/>
    </xf>
    <xf numFmtId="166" fontId="18" fillId="0" borderId="1" xfId="0" applyNumberFormat="1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 wrapText="1"/>
    </xf>
    <xf numFmtId="166" fontId="18" fillId="0" borderId="1" xfId="0" applyNumberFormat="1" applyFont="1" applyFill="1" applyBorder="1" applyAlignment="1">
      <alignment vertical="center" wrapText="1"/>
    </xf>
    <xf numFmtId="0" fontId="18" fillId="0" borderId="1" xfId="0" applyFont="1" applyFill="1" applyBorder="1" applyAlignment="1">
      <alignment horizontal="center" vertical="center"/>
    </xf>
    <xf numFmtId="2" fontId="18" fillId="0" borderId="1" xfId="0" applyNumberFormat="1" applyFont="1" applyFill="1" applyBorder="1" applyAlignment="1">
      <alignment horizontal="center" vertical="center"/>
    </xf>
    <xf numFmtId="1" fontId="19" fillId="0" borderId="1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left" vertical="center" wrapText="1"/>
    </xf>
    <xf numFmtId="0" fontId="1" fillId="0" borderId="4" xfId="0" applyFont="1" applyBorder="1" applyAlignment="1">
      <alignment vertical="center" wrapText="1"/>
    </xf>
    <xf numFmtId="0" fontId="1" fillId="0" borderId="25" xfId="0" applyFont="1" applyBorder="1" applyAlignment="1">
      <alignment vertical="center" wrapText="1"/>
    </xf>
    <xf numFmtId="0" fontId="2" fillId="0" borderId="24" xfId="0" applyFont="1" applyFill="1" applyBorder="1" applyAlignment="1">
      <alignment vertical="center"/>
    </xf>
    <xf numFmtId="166" fontId="2" fillId="0" borderId="24" xfId="0" applyNumberFormat="1" applyFont="1" applyFill="1" applyBorder="1" applyAlignment="1">
      <alignment vertical="center" wrapText="1"/>
    </xf>
    <xf numFmtId="0" fontId="2" fillId="0" borderId="4" xfId="0" applyFont="1" applyBorder="1" applyAlignment="1">
      <alignment vertical="center"/>
    </xf>
    <xf numFmtId="166" fontId="2" fillId="0" borderId="4" xfId="0" applyNumberFormat="1" applyFont="1" applyBorder="1" applyAlignment="1">
      <alignment vertical="center" wrapText="1"/>
    </xf>
    <xf numFmtId="0" fontId="1" fillId="0" borderId="25" xfId="0" applyFont="1" applyBorder="1" applyAlignment="1">
      <alignment horizontal="left" vertical="center" wrapText="1"/>
    </xf>
    <xf numFmtId="0" fontId="2" fillId="0" borderId="24" xfId="0" applyFont="1" applyBorder="1" applyAlignment="1">
      <alignment vertical="center"/>
    </xf>
    <xf numFmtId="166" fontId="2" fillId="0" borderId="24" xfId="0" applyNumberFormat="1" applyFont="1" applyBorder="1" applyAlignment="1">
      <alignment vertical="center" wrapText="1"/>
    </xf>
    <xf numFmtId="2" fontId="0" fillId="0" borderId="4" xfId="0" applyNumberFormat="1" applyFont="1" applyBorder="1" applyAlignment="1">
      <alignment vertical="center"/>
    </xf>
    <xf numFmtId="167" fontId="5" fillId="0" borderId="4" xfId="1" applyNumberFormat="1" applyFont="1" applyBorder="1" applyAlignment="1">
      <alignment vertical="center"/>
    </xf>
    <xf numFmtId="0" fontId="18" fillId="0" borderId="24" xfId="0" applyFont="1" applyFill="1" applyBorder="1" applyAlignment="1">
      <alignment vertical="center"/>
    </xf>
    <xf numFmtId="0" fontId="18" fillId="0" borderId="24" xfId="0" applyFont="1" applyFill="1" applyBorder="1" applyAlignment="1">
      <alignment horizontal="center" vertical="center" wrapText="1"/>
    </xf>
    <xf numFmtId="166" fontId="18" fillId="0" borderId="24" xfId="0" applyNumberFormat="1" applyFont="1" applyBorder="1" applyAlignment="1">
      <alignment horizontal="center" vertical="center"/>
    </xf>
    <xf numFmtId="0" fontId="18" fillId="0" borderId="24" xfId="0" applyFont="1" applyBorder="1" applyAlignment="1">
      <alignment horizontal="center" vertical="center" wrapText="1"/>
    </xf>
    <xf numFmtId="166" fontId="18" fillId="0" borderId="24" xfId="0" applyNumberFormat="1" applyFont="1" applyFill="1" applyBorder="1" applyAlignment="1">
      <alignment vertical="center" wrapText="1"/>
    </xf>
    <xf numFmtId="0" fontId="18" fillId="0" borderId="24" xfId="0" applyFont="1" applyFill="1" applyBorder="1" applyAlignment="1">
      <alignment horizontal="center" vertical="center"/>
    </xf>
    <xf numFmtId="2" fontId="18" fillId="0" borderId="24" xfId="0" applyNumberFormat="1" applyFont="1" applyFill="1" applyBorder="1" applyAlignment="1">
      <alignment horizontal="center" vertical="center"/>
    </xf>
    <xf numFmtId="1" fontId="19" fillId="0" borderId="24" xfId="0" applyNumberFormat="1" applyFont="1" applyBorder="1" applyAlignment="1">
      <alignment horizontal="center" vertical="center"/>
    </xf>
    <xf numFmtId="168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167" fontId="9" fillId="0" borderId="0" xfId="3" applyNumberFormat="1" applyFont="1" applyAlignment="1">
      <alignment horizontal="left"/>
    </xf>
    <xf numFmtId="0" fontId="11" fillId="0" borderId="6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0" fontId="8" fillId="3" borderId="12" xfId="0" applyFont="1" applyFill="1" applyBorder="1" applyAlignment="1">
      <alignment horizontal="center" vertical="center"/>
    </xf>
    <xf numFmtId="167" fontId="9" fillId="0" borderId="15" xfId="3" applyNumberFormat="1" applyFont="1" applyBorder="1" applyAlignment="1">
      <alignment horizontal="center" vertical="center"/>
    </xf>
    <xf numFmtId="167" fontId="9" fillId="0" borderId="16" xfId="3" applyNumberFormat="1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15" fillId="0" borderId="26" xfId="0" applyFont="1" applyBorder="1" applyAlignment="1">
      <alignment horizontal="center" vertical="center"/>
    </xf>
    <xf numFmtId="0" fontId="15" fillId="0" borderId="27" xfId="0" applyFont="1" applyBorder="1" applyAlignment="1">
      <alignment horizontal="center" vertical="center"/>
    </xf>
    <xf numFmtId="0" fontId="15" fillId="0" borderId="28" xfId="0" applyFont="1" applyBorder="1" applyAlignment="1">
      <alignment horizontal="center" vertical="center"/>
    </xf>
    <xf numFmtId="167" fontId="5" fillId="0" borderId="26" xfId="1" applyNumberFormat="1" applyFont="1" applyBorder="1" applyAlignment="1">
      <alignment horizontal="center" vertical="center"/>
    </xf>
    <xf numFmtId="167" fontId="5" fillId="0" borderId="28" xfId="1" applyNumberFormat="1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24" xfId="0" applyFont="1" applyBorder="1" applyAlignment="1">
      <alignment horizontal="center" vertical="center"/>
    </xf>
    <xf numFmtId="0" fontId="15" fillId="0" borderId="15" xfId="0" applyFont="1" applyBorder="1" applyAlignment="1">
      <alignment horizontal="center" vertical="center"/>
    </xf>
    <xf numFmtId="0" fontId="15" fillId="0" borderId="22" xfId="0" applyFont="1" applyBorder="1" applyAlignment="1">
      <alignment horizontal="center" vertical="center"/>
    </xf>
    <xf numFmtId="0" fontId="15" fillId="0" borderId="16" xfId="0" applyFont="1" applyBorder="1" applyAlignment="1">
      <alignment horizontal="center" vertical="center"/>
    </xf>
    <xf numFmtId="167" fontId="5" fillId="0" borderId="15" xfId="1" applyNumberFormat="1" applyFont="1" applyBorder="1" applyAlignment="1">
      <alignment horizontal="center" vertical="center"/>
    </xf>
    <xf numFmtId="167" fontId="5" fillId="0" borderId="16" xfId="1" applyNumberFormat="1" applyFont="1" applyBorder="1" applyAlignment="1">
      <alignment horizontal="center" vertical="center"/>
    </xf>
  </cellXfs>
  <cellStyles count="4">
    <cellStyle name="Comma" xfId="1" builtinId="3"/>
    <cellStyle name="Comma [0]" xfId="2" builtinId="6"/>
    <cellStyle name="Comma 2" xfId="3"/>
    <cellStyle name="Normal" xfId="0" builtinId="0"/>
  </cellStyles>
  <dxfs count="104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Table Style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180975</xdr:colOff>
      <xdr:row>1</xdr:row>
      <xdr:rowOff>108138</xdr:rowOff>
    </xdr:from>
    <xdr:ext cx="2460768" cy="1225362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91125" y="308163"/>
          <a:ext cx="2460768" cy="1225362"/>
        </a:xfrm>
        <a:prstGeom prst="rect">
          <a:avLst/>
        </a:prstGeom>
      </xdr:spPr>
    </xdr:pic>
    <xdr:clientData/>
  </xdr:oneCellAnchor>
</xdr:wsDr>
</file>

<file path=xl/tables/table1.xml><?xml version="1.0" encoding="utf-8"?>
<table xmlns="http://schemas.openxmlformats.org/spreadsheetml/2006/main" id="1" name="Table224578910112342" displayName="Table224578910112342" ref="C2:N4" totalsRowShown="0" headerRowDxfId="96" dataDxfId="94" headerRowBorderDxfId="95">
  <tableColumns count="12">
    <tableColumn id="1" name="NOMOR" dataDxfId="93" dataCellStyle="Normal"/>
    <tableColumn id="3" name="TUJUAN" dataDxfId="92" dataCellStyle="Normal"/>
    <tableColumn id="16" name="Pick Up" dataDxfId="91"/>
    <tableColumn id="14" name="KAPAL" dataDxfId="90"/>
    <tableColumn id="15" name="ETD Kapal" dataDxfId="89"/>
    <tableColumn id="10" name="KETERANGAN" dataDxfId="88" dataCellStyle="Normal"/>
    <tableColumn id="5" name="P" dataDxfId="87" dataCellStyle="Normal"/>
    <tableColumn id="6" name="L" dataDxfId="86" dataCellStyle="Normal"/>
    <tableColumn id="7" name="T" dataDxfId="85" dataCellStyle="Normal"/>
    <tableColumn id="4" name="ACT KG" dataDxfId="84" dataCellStyle="Normal"/>
    <tableColumn id="8" name="KG VOLUME" dataDxfId="83" dataCellStyle="Normal"/>
    <tableColumn id="19" name="PEMBULATAN" dataDxfId="82"/>
  </tableColumns>
  <tableStyleInfo name="Table Style 1" showFirstColumn="0" showLastColumn="0" showRowStripes="1" showColumnStripes="0"/>
</table>
</file>

<file path=xl/tables/table2.xml><?xml version="1.0" encoding="utf-8"?>
<table xmlns="http://schemas.openxmlformats.org/spreadsheetml/2006/main" id="3" name="Table22457891011234" displayName="Table22457891011234" ref="C2:N4" totalsRowShown="0" headerRowDxfId="80" dataDxfId="78" headerRowBorderDxfId="79">
  <tableColumns count="12">
    <tableColumn id="1" name="NOMOR" dataDxfId="77" dataCellStyle="Normal"/>
    <tableColumn id="3" name="TUJUAN" dataDxfId="76" dataCellStyle="Normal"/>
    <tableColumn id="16" name="Pick Up" dataDxfId="75"/>
    <tableColumn id="14" name="KAPAL" dataDxfId="74"/>
    <tableColumn id="15" name="ETD Kapal" dataDxfId="73"/>
    <tableColumn id="10" name="KETERANGAN" dataDxfId="72" dataCellStyle="Normal"/>
    <tableColumn id="5" name="P" dataDxfId="71" dataCellStyle="Normal"/>
    <tableColumn id="6" name="L" dataDxfId="70" dataCellStyle="Normal"/>
    <tableColumn id="7" name="T" dataDxfId="69" dataCellStyle="Normal"/>
    <tableColumn id="4" name="ACT KG" dataDxfId="68" dataCellStyle="Normal"/>
    <tableColumn id="8" name="KG VOLUME" dataDxfId="67" dataCellStyle="Normal"/>
    <tableColumn id="19" name="PEMBULATAN" dataDxfId="66"/>
  </tableColumns>
  <tableStyleInfo name="Table Style 1" showFirstColumn="0" showLastColumn="0" showRowStripes="1" showColumnStripes="0"/>
</table>
</file>

<file path=xl/tables/table3.xml><?xml version="1.0" encoding="utf-8"?>
<table xmlns="http://schemas.openxmlformats.org/spreadsheetml/2006/main" id="4" name="Table224578910112345" displayName="Table224578910112345" ref="C2:N4" totalsRowShown="0" headerRowDxfId="63" dataDxfId="61" headerRowBorderDxfId="62">
  <tableColumns count="12">
    <tableColumn id="1" name="NOMOR" dataDxfId="60" dataCellStyle="Normal"/>
    <tableColumn id="3" name="TUJUAN" dataDxfId="59" dataCellStyle="Normal"/>
    <tableColumn id="16" name="Pick Up" dataDxfId="58"/>
    <tableColumn id="14" name="KAPAL" dataDxfId="57"/>
    <tableColumn id="15" name="ETD Kapal" dataDxfId="56"/>
    <tableColumn id="10" name="KETERANGAN" dataDxfId="55" dataCellStyle="Normal"/>
    <tableColumn id="5" name="P" dataDxfId="54" dataCellStyle="Normal"/>
    <tableColumn id="6" name="L" dataDxfId="53" dataCellStyle="Normal"/>
    <tableColumn id="7" name="T" dataDxfId="52" dataCellStyle="Normal"/>
    <tableColumn id="4" name="ACT KG" dataDxfId="51" dataCellStyle="Normal"/>
    <tableColumn id="8" name="KG VOLUME" dataDxfId="50" dataCellStyle="Normal"/>
    <tableColumn id="19" name="PEMBULATAN" dataDxfId="49"/>
  </tableColumns>
  <tableStyleInfo name="Table Style 1" showFirstColumn="0" showLastColumn="0" showRowStripes="1" showColumnStripes="0"/>
</table>
</file>

<file path=xl/tables/table4.xml><?xml version="1.0" encoding="utf-8"?>
<table xmlns="http://schemas.openxmlformats.org/spreadsheetml/2006/main" id="5" name="Table2245789101123456" displayName="Table2245789101123456" ref="C2:N4" totalsRowShown="0" headerRowDxfId="47" dataDxfId="45" headerRowBorderDxfId="46">
  <tableColumns count="12">
    <tableColumn id="1" name="NOMOR" dataDxfId="44" dataCellStyle="Normal"/>
    <tableColumn id="3" name="TUJUAN" dataDxfId="43" dataCellStyle="Normal"/>
    <tableColumn id="16" name="Pick Up" dataDxfId="42"/>
    <tableColumn id="14" name="KAPAL" dataDxfId="41"/>
    <tableColumn id="15" name="ETD Kapal" dataDxfId="40"/>
    <tableColumn id="10" name="KETERANGAN" dataDxfId="39" dataCellStyle="Normal"/>
    <tableColumn id="5" name="P" dataDxfId="38" dataCellStyle="Normal"/>
    <tableColumn id="6" name="L" dataDxfId="37" dataCellStyle="Normal"/>
    <tableColumn id="7" name="T" dataDxfId="36" dataCellStyle="Normal"/>
    <tableColumn id="4" name="ACT KG" dataDxfId="35" dataCellStyle="Normal"/>
    <tableColumn id="8" name="KG VOLUME" dataDxfId="34" dataCellStyle="Normal"/>
    <tableColumn id="19" name="PEMBULATAN" dataDxfId="33"/>
  </tableColumns>
  <tableStyleInfo name="Table Style 1" showFirstColumn="0" showLastColumn="0" showRowStripes="1" showColumnStripes="0"/>
</table>
</file>

<file path=xl/tables/table5.xml><?xml version="1.0" encoding="utf-8"?>
<table xmlns="http://schemas.openxmlformats.org/spreadsheetml/2006/main" id="6" name="Table22457891011234567" displayName="Table22457891011234567" ref="C2:N3" totalsRowShown="0" headerRowDxfId="31" dataDxfId="29" headerRowBorderDxfId="30">
  <tableColumns count="12">
    <tableColumn id="1" name="NOMOR" dataDxfId="28" dataCellStyle="Normal"/>
    <tableColumn id="3" name="TUJUAN" dataDxfId="27" dataCellStyle="Normal"/>
    <tableColumn id="16" name="Pick Up" dataDxfId="26"/>
    <tableColumn id="14" name="KAPAL" dataDxfId="25"/>
    <tableColumn id="15" name="ETD Kapal" dataDxfId="24"/>
    <tableColumn id="10" name="KETERANGAN" dataDxfId="23" dataCellStyle="Normal"/>
    <tableColumn id="5" name="P" dataDxfId="22" dataCellStyle="Normal"/>
    <tableColumn id="6" name="L" dataDxfId="21" dataCellStyle="Normal"/>
    <tableColumn id="7" name="T" dataDxfId="20" dataCellStyle="Normal"/>
    <tableColumn id="4" name="ACT KG" dataDxfId="19" dataCellStyle="Normal"/>
    <tableColumn id="8" name="KG VOLUME" dataDxfId="18" dataCellStyle="Normal"/>
    <tableColumn id="19" name="PEMBULATAN" dataDxfId="17"/>
  </tableColumns>
  <tableStyleInfo name="Table Style 1" showFirstColumn="0" showLastColumn="0" showRowStripes="1" showColumnStripes="0"/>
</table>
</file>

<file path=xl/tables/table6.xml><?xml version="1.0" encoding="utf-8"?>
<table xmlns="http://schemas.openxmlformats.org/spreadsheetml/2006/main" id="7" name="Table224578910112345678" displayName="Table224578910112345678" ref="C2:N3" totalsRowShown="0" headerRowDxfId="14" dataDxfId="12" headerRowBorderDxfId="13">
  <tableColumns count="12">
    <tableColumn id="1" name="NOMOR" dataDxfId="11" dataCellStyle="Normal"/>
    <tableColumn id="3" name="TUJUAN" dataDxfId="10" dataCellStyle="Normal"/>
    <tableColumn id="16" name="Pick Up" dataDxfId="9"/>
    <tableColumn id="14" name="KAPAL" dataDxfId="8"/>
    <tableColumn id="15" name="ETD Kapal" dataDxfId="7"/>
    <tableColumn id="10" name="KETERANGAN" dataDxfId="6" dataCellStyle="Normal"/>
    <tableColumn id="5" name="P" dataDxfId="5" dataCellStyle="Normal"/>
    <tableColumn id="6" name="L" dataDxfId="4" dataCellStyle="Normal"/>
    <tableColumn id="7" name="T" dataDxfId="3" dataCellStyle="Normal"/>
    <tableColumn id="4" name="ACT KG" dataDxfId="2" dataCellStyle="Normal"/>
    <tableColumn id="8" name="KG VOLUME" dataDxfId="1" dataCellStyle="Normal"/>
    <tableColumn id="19" name="PEMBULATAN" dataDxfId="0"/>
  </tableColumns>
  <tableStyleInfo name="Table Style 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L47"/>
  <sheetViews>
    <sheetView topLeftCell="A6" workbookViewId="0">
      <selection activeCell="D19" sqref="D19"/>
    </sheetView>
  </sheetViews>
  <sheetFormatPr defaultRowHeight="15.75" x14ac:dyDescent="0.25"/>
  <cols>
    <col min="1" max="1" width="6.42578125" style="17" customWidth="1"/>
    <col min="2" max="2" width="11.5703125" style="17" customWidth="1"/>
    <col min="3" max="3" width="10" style="17" customWidth="1"/>
    <col min="4" max="4" width="26.42578125" style="17" customWidth="1"/>
    <col min="5" max="5" width="13.85546875" style="17" customWidth="1"/>
    <col min="6" max="6" width="6.85546875" style="17" bestFit="1" customWidth="1"/>
    <col min="7" max="7" width="6.42578125" style="17" customWidth="1"/>
    <col min="8" max="8" width="14.140625" style="18" bestFit="1" customWidth="1"/>
    <col min="9" max="9" width="1.5703125" style="18" customWidth="1"/>
    <col min="10" max="10" width="19.5703125" style="17" customWidth="1"/>
    <col min="11" max="11" width="9.140625" style="17"/>
    <col min="12" max="12" width="15.7109375" style="17" bestFit="1" customWidth="1"/>
    <col min="13" max="16384" width="9.140625" style="17"/>
  </cols>
  <sheetData>
    <row r="2" spans="1:10" x14ac:dyDescent="0.25">
      <c r="A2" s="16" t="s">
        <v>8</v>
      </c>
    </row>
    <row r="3" spans="1:10" x14ac:dyDescent="0.25">
      <c r="A3" s="19" t="s">
        <v>9</v>
      </c>
    </row>
    <row r="4" spans="1:10" x14ac:dyDescent="0.25">
      <c r="A4" s="19" t="s">
        <v>10</v>
      </c>
    </row>
    <row r="5" spans="1:10" x14ac:dyDescent="0.25">
      <c r="A5" s="19" t="s">
        <v>11</v>
      </c>
    </row>
    <row r="6" spans="1:10" x14ac:dyDescent="0.25">
      <c r="A6" s="19" t="s">
        <v>12</v>
      </c>
    </row>
    <row r="7" spans="1:10" x14ac:dyDescent="0.25">
      <c r="A7" s="19" t="s">
        <v>13</v>
      </c>
    </row>
    <row r="9" spans="1:10" ht="16.5" thickBot="1" x14ac:dyDescent="0.3">
      <c r="A9" s="20"/>
      <c r="B9" s="20"/>
      <c r="C9" s="20"/>
      <c r="D9" s="20"/>
      <c r="E9" s="20"/>
      <c r="F9" s="20"/>
      <c r="G9" s="20"/>
      <c r="H9" s="21"/>
      <c r="I9" s="21"/>
      <c r="J9" s="20"/>
    </row>
    <row r="10" spans="1:10" ht="23.25" customHeight="1" thickBot="1" x14ac:dyDescent="0.3">
      <c r="A10" s="147" t="s">
        <v>14</v>
      </c>
      <c r="B10" s="148"/>
      <c r="C10" s="148"/>
      <c r="D10" s="148"/>
      <c r="E10" s="148"/>
      <c r="F10" s="148"/>
      <c r="G10" s="148"/>
      <c r="H10" s="148"/>
      <c r="I10" s="148"/>
      <c r="J10" s="149"/>
    </row>
    <row r="12" spans="1:10" x14ac:dyDescent="0.25">
      <c r="A12" s="17" t="s">
        <v>15</v>
      </c>
      <c r="B12" s="17" t="s">
        <v>16</v>
      </c>
      <c r="G12" s="146" t="s">
        <v>49</v>
      </c>
      <c r="H12" s="146"/>
      <c r="I12" s="22" t="s">
        <v>17</v>
      </c>
      <c r="J12" s="23"/>
    </row>
    <row r="13" spans="1:10" x14ac:dyDescent="0.25">
      <c r="G13" s="146" t="s">
        <v>18</v>
      </c>
      <c r="H13" s="146"/>
      <c r="I13" s="22" t="s">
        <v>17</v>
      </c>
      <c r="J13" s="24" t="s">
        <v>57</v>
      </c>
    </row>
    <row r="14" spans="1:10" x14ac:dyDescent="0.25">
      <c r="G14" s="146" t="s">
        <v>50</v>
      </c>
      <c r="H14" s="146"/>
      <c r="I14" s="22" t="s">
        <v>17</v>
      </c>
      <c r="J14" s="17" t="s">
        <v>58</v>
      </c>
    </row>
    <row r="15" spans="1:10" x14ac:dyDescent="0.25">
      <c r="A15" s="17" t="s">
        <v>19</v>
      </c>
      <c r="B15" s="23" t="s">
        <v>20</v>
      </c>
      <c r="C15" s="23"/>
      <c r="I15" s="22"/>
      <c r="J15" s="17" t="s">
        <v>56</v>
      </c>
    </row>
    <row r="16" spans="1:10" ht="16.5" thickBot="1" x14ac:dyDescent="0.3"/>
    <row r="17" spans="1:12" ht="26.25" customHeight="1" x14ac:dyDescent="0.25">
      <c r="A17" s="25" t="s">
        <v>21</v>
      </c>
      <c r="B17" s="26" t="s">
        <v>22</v>
      </c>
      <c r="C17" s="26" t="s">
        <v>23</v>
      </c>
      <c r="D17" s="26" t="s">
        <v>24</v>
      </c>
      <c r="E17" s="26" t="s">
        <v>25</v>
      </c>
      <c r="F17" s="27" t="s">
        <v>26</v>
      </c>
      <c r="G17" s="27" t="s">
        <v>27</v>
      </c>
      <c r="H17" s="150" t="s">
        <v>28</v>
      </c>
      <c r="I17" s="151"/>
      <c r="J17" s="28" t="s">
        <v>29</v>
      </c>
    </row>
    <row r="18" spans="1:12" ht="48" customHeight="1" x14ac:dyDescent="0.25">
      <c r="A18" s="29">
        <v>1</v>
      </c>
      <c r="B18" s="30">
        <f>'402798'!E3</f>
        <v>44568</v>
      </c>
      <c r="C18" s="80">
        <f>'402798'!A3</f>
        <v>402798</v>
      </c>
      <c r="D18" s="31" t="s">
        <v>103</v>
      </c>
      <c r="E18" s="31" t="s">
        <v>58</v>
      </c>
      <c r="F18" s="32">
        <v>2</v>
      </c>
      <c r="G18" s="96">
        <v>100</v>
      </c>
      <c r="H18" s="152">
        <v>14000</v>
      </c>
      <c r="I18" s="153"/>
      <c r="J18" s="33">
        <f>G18*H18</f>
        <v>1400000</v>
      </c>
      <c r="L18"/>
    </row>
    <row r="19" spans="1:12" ht="48" customHeight="1" x14ac:dyDescent="0.25">
      <c r="A19" s="29">
        <f>A18+1</f>
        <v>2</v>
      </c>
      <c r="B19" s="30">
        <f>'403022'!E3</f>
        <v>44574</v>
      </c>
      <c r="C19" s="80">
        <f>'403022'!A3</f>
        <v>403022</v>
      </c>
      <c r="D19" s="31" t="s">
        <v>103</v>
      </c>
      <c r="E19" s="31" t="s">
        <v>58</v>
      </c>
      <c r="F19" s="32">
        <v>2</v>
      </c>
      <c r="G19" s="95">
        <v>100</v>
      </c>
      <c r="H19" s="152">
        <v>14000</v>
      </c>
      <c r="I19" s="153"/>
      <c r="J19" s="33">
        <f t="shared" ref="J19:J20" si="0">G19*H19</f>
        <v>1400000</v>
      </c>
      <c r="L19"/>
    </row>
    <row r="20" spans="1:12" ht="48" customHeight="1" x14ac:dyDescent="0.25">
      <c r="A20" s="29">
        <f t="shared" ref="A20:A22" si="1">A19+1</f>
        <v>3</v>
      </c>
      <c r="B20" s="30">
        <f>'403473'!E3</f>
        <v>44583</v>
      </c>
      <c r="C20" s="80">
        <f>'403473'!A3</f>
        <v>403473</v>
      </c>
      <c r="D20" s="31" t="s">
        <v>103</v>
      </c>
      <c r="E20" s="31" t="s">
        <v>58</v>
      </c>
      <c r="F20" s="32">
        <v>2</v>
      </c>
      <c r="G20" s="95">
        <v>100</v>
      </c>
      <c r="H20" s="152">
        <v>14000</v>
      </c>
      <c r="I20" s="153"/>
      <c r="J20" s="33">
        <f t="shared" si="0"/>
        <v>1400000</v>
      </c>
      <c r="L20"/>
    </row>
    <row r="21" spans="1:12" ht="48" customHeight="1" x14ac:dyDescent="0.25">
      <c r="A21" s="29">
        <f t="shared" si="1"/>
        <v>4</v>
      </c>
      <c r="B21" s="30">
        <f>'403484'!E20</f>
        <v>44586</v>
      </c>
      <c r="C21" s="80">
        <f>'403484'!A3</f>
        <v>403484</v>
      </c>
      <c r="D21" s="31" t="s">
        <v>103</v>
      </c>
      <c r="E21" s="31" t="s">
        <v>58</v>
      </c>
      <c r="F21" s="32">
        <v>20</v>
      </c>
      <c r="G21" s="95">
        <f>'403484'!N23</f>
        <v>302.5</v>
      </c>
      <c r="H21" s="152">
        <v>14000</v>
      </c>
      <c r="I21" s="153"/>
      <c r="J21" s="33">
        <f>G21*H21</f>
        <v>4235000</v>
      </c>
      <c r="L21"/>
    </row>
    <row r="22" spans="1:12" ht="48" customHeight="1" x14ac:dyDescent="0.25">
      <c r="A22" s="29">
        <f t="shared" si="1"/>
        <v>5</v>
      </c>
      <c r="B22" s="30">
        <f>Table224578910112345678[Pick Up]</f>
        <v>44591</v>
      </c>
      <c r="C22" s="80">
        <f>'403368'!A3</f>
        <v>403368</v>
      </c>
      <c r="D22" s="31" t="s">
        <v>103</v>
      </c>
      <c r="E22" s="31" t="s">
        <v>58</v>
      </c>
      <c r="F22" s="32">
        <v>5</v>
      </c>
      <c r="G22" s="95">
        <f>'403368'!N8</f>
        <v>180</v>
      </c>
      <c r="H22" s="152">
        <v>14000</v>
      </c>
      <c r="I22" s="153"/>
      <c r="J22" s="33">
        <f>G22*H22</f>
        <v>2520000</v>
      </c>
      <c r="L22"/>
    </row>
    <row r="23" spans="1:12" ht="32.25" customHeight="1" thickBot="1" x14ac:dyDescent="0.3">
      <c r="A23" s="154" t="s">
        <v>30</v>
      </c>
      <c r="B23" s="155"/>
      <c r="C23" s="155"/>
      <c r="D23" s="155"/>
      <c r="E23" s="155"/>
      <c r="F23" s="155"/>
      <c r="G23" s="155"/>
      <c r="H23" s="155"/>
      <c r="I23" s="156"/>
      <c r="J23" s="34">
        <f>SUM(J18:J22)</f>
        <v>10955000</v>
      </c>
      <c r="L23" s="78"/>
    </row>
    <row r="24" spans="1:12" x14ac:dyDescent="0.25">
      <c r="A24" s="157"/>
      <c r="B24" s="157"/>
      <c r="C24" s="35"/>
      <c r="D24" s="35"/>
      <c r="E24" s="35"/>
      <c r="F24" s="35"/>
      <c r="G24" s="35"/>
      <c r="H24" s="36"/>
      <c r="I24" s="36"/>
      <c r="J24" s="37"/>
    </row>
    <row r="25" spans="1:12" x14ac:dyDescent="0.25">
      <c r="A25" s="81"/>
      <c r="B25" s="81"/>
      <c r="C25" s="81"/>
      <c r="D25" s="81"/>
      <c r="E25" s="81"/>
      <c r="F25" s="81"/>
      <c r="G25" s="38" t="s">
        <v>51</v>
      </c>
      <c r="H25" s="38"/>
      <c r="I25" s="36"/>
      <c r="J25" s="37">
        <f>J23*10%</f>
        <v>1095500</v>
      </c>
      <c r="L25" s="39"/>
    </row>
    <row r="26" spans="1:12" x14ac:dyDescent="0.25">
      <c r="A26" s="81"/>
      <c r="B26" s="81"/>
      <c r="C26" s="81"/>
      <c r="D26" s="81"/>
      <c r="E26" s="81"/>
      <c r="F26" s="81"/>
      <c r="G26" s="88" t="s">
        <v>52</v>
      </c>
      <c r="H26" s="88"/>
      <c r="I26" s="89"/>
      <c r="J26" s="91">
        <f>J23-J25</f>
        <v>9859500</v>
      </c>
      <c r="L26" s="39"/>
    </row>
    <row r="27" spans="1:12" x14ac:dyDescent="0.25">
      <c r="A27" s="81"/>
      <c r="B27" s="81"/>
      <c r="C27" s="81"/>
      <c r="D27" s="81"/>
      <c r="E27" s="81"/>
      <c r="F27" s="81"/>
      <c r="G27" s="38" t="s">
        <v>31</v>
      </c>
      <c r="H27" s="38"/>
      <c r="I27" s="39" t="e">
        <f>#REF!*1%</f>
        <v>#REF!</v>
      </c>
      <c r="J27" s="37">
        <f>J26*1%</f>
        <v>98595</v>
      </c>
    </row>
    <row r="28" spans="1:12" ht="16.5" thickBot="1" x14ac:dyDescent="0.3">
      <c r="A28" s="81"/>
      <c r="B28" s="81"/>
      <c r="C28" s="81"/>
      <c r="D28" s="81"/>
      <c r="E28" s="81"/>
      <c r="F28" s="81"/>
      <c r="G28" s="90" t="s">
        <v>54</v>
      </c>
      <c r="H28" s="90"/>
      <c r="I28" s="40">
        <f>I24*10%</f>
        <v>0</v>
      </c>
      <c r="J28" s="40">
        <f>J26*2%</f>
        <v>197190</v>
      </c>
    </row>
    <row r="29" spans="1:12" x14ac:dyDescent="0.25">
      <c r="E29" s="16"/>
      <c r="F29" s="16"/>
      <c r="G29" s="41" t="s">
        <v>55</v>
      </c>
      <c r="H29" s="41"/>
      <c r="I29" s="42" t="e">
        <f>I23+I27</f>
        <v>#REF!</v>
      </c>
      <c r="J29" s="42">
        <f>J26+J27-J28</f>
        <v>9760905</v>
      </c>
    </row>
    <row r="30" spans="1:12" x14ac:dyDescent="0.25">
      <c r="E30" s="16"/>
      <c r="F30" s="16"/>
      <c r="G30" s="41"/>
      <c r="H30" s="41"/>
      <c r="I30" s="42"/>
      <c r="J30" s="42"/>
    </row>
    <row r="31" spans="1:12" x14ac:dyDescent="0.25">
      <c r="A31" s="16" t="s">
        <v>102</v>
      </c>
      <c r="D31" s="16"/>
      <c r="E31" s="16"/>
      <c r="F31" s="16"/>
      <c r="G31" s="16"/>
      <c r="H31" s="41"/>
      <c r="I31" s="41"/>
      <c r="J31" s="42"/>
    </row>
    <row r="32" spans="1:12" x14ac:dyDescent="0.25">
      <c r="A32" s="43"/>
      <c r="D32" s="16"/>
      <c r="E32" s="16"/>
      <c r="F32" s="16"/>
      <c r="G32" s="16"/>
      <c r="H32" s="41"/>
      <c r="I32" s="41"/>
      <c r="J32" s="42"/>
    </row>
    <row r="33" spans="1:10" x14ac:dyDescent="0.25">
      <c r="D33" s="16"/>
      <c r="E33" s="16"/>
      <c r="F33" s="16"/>
      <c r="G33" s="16"/>
      <c r="H33" s="41"/>
      <c r="I33" s="41"/>
      <c r="J33" s="42"/>
    </row>
    <row r="34" spans="1:10" x14ac:dyDescent="0.25">
      <c r="A34" s="44" t="s">
        <v>33</v>
      </c>
    </row>
    <row r="35" spans="1:10" x14ac:dyDescent="0.25">
      <c r="A35" s="45" t="s">
        <v>34</v>
      </c>
      <c r="B35" s="46"/>
      <c r="C35" s="46"/>
      <c r="D35" s="47"/>
      <c r="E35" s="47"/>
      <c r="F35" s="47"/>
      <c r="G35" s="47"/>
    </row>
    <row r="36" spans="1:10" x14ac:dyDescent="0.25">
      <c r="A36" s="45" t="s">
        <v>35</v>
      </c>
      <c r="B36" s="46"/>
      <c r="C36" s="46"/>
      <c r="D36" s="47"/>
      <c r="E36" s="47"/>
      <c r="F36" s="47"/>
      <c r="G36" s="47"/>
    </row>
    <row r="37" spans="1:10" x14ac:dyDescent="0.25">
      <c r="A37" s="48" t="s">
        <v>36</v>
      </c>
      <c r="B37" s="49"/>
      <c r="C37" s="49"/>
      <c r="D37" s="47"/>
      <c r="E37" s="47"/>
      <c r="F37" s="47"/>
      <c r="G37" s="47"/>
    </row>
    <row r="38" spans="1:10" x14ac:dyDescent="0.25">
      <c r="A38" s="50" t="s">
        <v>8</v>
      </c>
      <c r="B38" s="51"/>
      <c r="C38" s="51"/>
      <c r="D38" s="47"/>
      <c r="E38" s="47"/>
      <c r="F38" s="47"/>
      <c r="G38" s="47"/>
    </row>
    <row r="39" spans="1:10" x14ac:dyDescent="0.25">
      <c r="A39" s="52"/>
      <c r="B39" s="52"/>
      <c r="C39" s="52"/>
    </row>
    <row r="40" spans="1:10" x14ac:dyDescent="0.25">
      <c r="H40" s="53" t="s">
        <v>37</v>
      </c>
      <c r="I40" s="143" t="str">
        <f>+J13</f>
        <v xml:space="preserve"> 04 Maret 2022</v>
      </c>
      <c r="J40" s="144"/>
    </row>
    <row r="44" spans="1:10" ht="18" customHeight="1" x14ac:dyDescent="0.25"/>
    <row r="45" spans="1:10" ht="17.25" customHeight="1" x14ac:dyDescent="0.25"/>
    <row r="47" spans="1:10" x14ac:dyDescent="0.25">
      <c r="H47" s="145" t="s">
        <v>38</v>
      </c>
      <c r="I47" s="145"/>
      <c r="J47" s="145"/>
    </row>
  </sheetData>
  <mergeCells count="14">
    <mergeCell ref="A10:J10"/>
    <mergeCell ref="H17:I17"/>
    <mergeCell ref="H18:I18"/>
    <mergeCell ref="A23:I23"/>
    <mergeCell ref="A24:B24"/>
    <mergeCell ref="H19:I19"/>
    <mergeCell ref="H20:I20"/>
    <mergeCell ref="H22:I22"/>
    <mergeCell ref="H21:I21"/>
    <mergeCell ref="I40:J40"/>
    <mergeCell ref="H47:J47"/>
    <mergeCell ref="G14:H14"/>
    <mergeCell ref="G13:H13"/>
    <mergeCell ref="G12:H12"/>
  </mergeCells>
  <printOptions horizontalCentered="1"/>
  <pageMargins left="0.19685039370078741" right="0.19685039370078741" top="0.74803149606299213" bottom="0.74803149606299213" header="0.31496062992125984" footer="0.31496062992125984"/>
  <pageSetup paperSize="9" scale="85" orientation="portrait" horizont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54"/>
  <sheetViews>
    <sheetView zoomScale="112" zoomScaleNormal="112" workbookViewId="0">
      <pane xSplit="3" ySplit="2" topLeftCell="D30" activePane="bottomRight" state="frozen"/>
      <selection activeCell="I20" sqref="I20"/>
      <selection pane="topRight" activeCell="I20" sqref="I20"/>
      <selection pane="bottomLeft" activeCell="I20" sqref="I20"/>
      <selection pane="bottomRight" activeCell="F39" sqref="F39"/>
    </sheetView>
  </sheetViews>
  <sheetFormatPr defaultRowHeight="15" x14ac:dyDescent="0.2"/>
  <cols>
    <col min="1" max="1" width="7" style="4" customWidth="1"/>
    <col min="2" max="2" width="19.28515625" style="2" customWidth="1"/>
    <col min="3" max="3" width="15.28515625" style="2" customWidth="1"/>
    <col min="4" max="4" width="11.5703125" style="3" customWidth="1"/>
    <col min="5" max="5" width="7.7109375" style="11" customWidth="1"/>
    <col min="6" max="6" width="10.28515625" style="3" customWidth="1"/>
    <col min="7" max="7" width="10.140625" style="3" customWidth="1"/>
    <col min="8" max="8" width="19.140625" style="6" customWidth="1"/>
    <col min="9" max="10" width="3.5703125" style="3" customWidth="1"/>
    <col min="11" max="11" width="3.7109375" style="3" customWidth="1"/>
    <col min="12" max="12" width="4.28515625" style="3" customWidth="1"/>
    <col min="13" max="13" width="7.85546875" style="3" customWidth="1"/>
    <col min="14" max="14" width="12.140625" style="14" customWidth="1"/>
    <col min="15" max="15" width="8.140625" style="14" customWidth="1"/>
    <col min="16" max="16" width="11" style="14" customWidth="1"/>
    <col min="17" max="17" width="5.5703125" style="4" customWidth="1"/>
    <col min="18" max="16384" width="9.140625" style="4"/>
  </cols>
  <sheetData>
    <row r="1" spans="1:17" x14ac:dyDescent="0.2">
      <c r="H1" s="5"/>
    </row>
    <row r="2" spans="1:17" ht="25.5" x14ac:dyDescent="0.2">
      <c r="A2" s="92" t="s">
        <v>44</v>
      </c>
      <c r="B2" s="58" t="s">
        <v>7</v>
      </c>
      <c r="C2" s="58" t="s">
        <v>0</v>
      </c>
      <c r="D2" s="58" t="s">
        <v>1</v>
      </c>
      <c r="E2" s="94" t="s">
        <v>4</v>
      </c>
      <c r="F2" s="58" t="s">
        <v>3</v>
      </c>
      <c r="G2" s="58" t="s">
        <v>5</v>
      </c>
      <c r="H2" s="94" t="s">
        <v>2</v>
      </c>
      <c r="I2" s="58" t="s">
        <v>39</v>
      </c>
      <c r="J2" s="58" t="s">
        <v>40</v>
      </c>
      <c r="K2" s="58" t="s">
        <v>41</v>
      </c>
      <c r="L2" s="58" t="s">
        <v>45</v>
      </c>
      <c r="M2" s="58" t="s">
        <v>46</v>
      </c>
      <c r="N2" s="58" t="s">
        <v>6</v>
      </c>
      <c r="O2" s="58" t="s">
        <v>47</v>
      </c>
      <c r="P2" s="58" t="s">
        <v>48</v>
      </c>
      <c r="Q2" s="58" t="s">
        <v>26</v>
      </c>
    </row>
    <row r="3" spans="1:17" ht="26.25" customHeight="1" x14ac:dyDescent="0.2">
      <c r="A3" s="79">
        <v>402798</v>
      </c>
      <c r="B3" s="70" t="s">
        <v>59</v>
      </c>
      <c r="C3" s="8" t="s">
        <v>60</v>
      </c>
      <c r="D3" s="72" t="s">
        <v>62</v>
      </c>
      <c r="E3" s="12">
        <v>44568</v>
      </c>
      <c r="F3" s="72" t="s">
        <v>63</v>
      </c>
      <c r="G3" s="12">
        <v>44588</v>
      </c>
      <c r="H3" s="9" t="s">
        <v>64</v>
      </c>
      <c r="I3" s="1">
        <v>54</v>
      </c>
      <c r="J3" s="1">
        <v>48</v>
      </c>
      <c r="K3" s="1">
        <v>15</v>
      </c>
      <c r="L3" s="1">
        <v>4</v>
      </c>
      <c r="M3" s="76">
        <v>9.7200000000000006</v>
      </c>
      <c r="N3" s="93">
        <v>10</v>
      </c>
      <c r="O3" s="61">
        <v>14000</v>
      </c>
      <c r="P3" s="62">
        <f t="shared" ref="P3:P30" si="0">N3*O3</f>
        <v>140000</v>
      </c>
      <c r="Q3" s="158">
        <v>2</v>
      </c>
    </row>
    <row r="4" spans="1:17" ht="26.25" customHeight="1" thickBot="1" x14ac:dyDescent="0.25">
      <c r="A4" s="125"/>
      <c r="B4" s="130"/>
      <c r="C4" s="135" t="s">
        <v>61</v>
      </c>
      <c r="D4" s="136" t="s">
        <v>62</v>
      </c>
      <c r="E4" s="137">
        <v>44568</v>
      </c>
      <c r="F4" s="138" t="s">
        <v>63</v>
      </c>
      <c r="G4" s="137">
        <v>44588</v>
      </c>
      <c r="H4" s="139" t="s">
        <v>64</v>
      </c>
      <c r="I4" s="140">
        <v>54</v>
      </c>
      <c r="J4" s="140">
        <v>48</v>
      </c>
      <c r="K4" s="140">
        <v>15</v>
      </c>
      <c r="L4" s="140">
        <v>4</v>
      </c>
      <c r="M4" s="141">
        <v>9.7200000000000006</v>
      </c>
      <c r="N4" s="142">
        <v>10</v>
      </c>
      <c r="O4" s="103">
        <v>14000</v>
      </c>
      <c r="P4" s="104">
        <f t="shared" si="0"/>
        <v>140000</v>
      </c>
      <c r="Q4" s="159"/>
    </row>
    <row r="5" spans="1:17" ht="26.25" customHeight="1" x14ac:dyDescent="0.2">
      <c r="A5" s="13">
        <v>403022</v>
      </c>
      <c r="B5" s="71" t="s">
        <v>65</v>
      </c>
      <c r="C5" s="128" t="s">
        <v>66</v>
      </c>
      <c r="D5" s="105" t="s">
        <v>62</v>
      </c>
      <c r="E5" s="106">
        <v>44574</v>
      </c>
      <c r="F5" s="105" t="s">
        <v>68</v>
      </c>
      <c r="G5" s="106">
        <v>44589</v>
      </c>
      <c r="H5" s="129" t="s">
        <v>69</v>
      </c>
      <c r="I5" s="107">
        <v>45</v>
      </c>
      <c r="J5" s="107">
        <v>32</v>
      </c>
      <c r="K5" s="107">
        <v>26</v>
      </c>
      <c r="L5" s="107">
        <v>10</v>
      </c>
      <c r="M5" s="108">
        <v>9.36</v>
      </c>
      <c r="N5" s="109">
        <v>10</v>
      </c>
      <c r="O5" s="110">
        <v>14000</v>
      </c>
      <c r="P5" s="111">
        <f t="shared" si="0"/>
        <v>140000</v>
      </c>
      <c r="Q5" s="165">
        <v>2</v>
      </c>
    </row>
    <row r="6" spans="1:17" ht="26.25" customHeight="1" thickBot="1" x14ac:dyDescent="0.25">
      <c r="A6" s="125"/>
      <c r="B6" s="130"/>
      <c r="C6" s="131" t="s">
        <v>67</v>
      </c>
      <c r="D6" s="99" t="s">
        <v>62</v>
      </c>
      <c r="E6" s="98">
        <v>44574</v>
      </c>
      <c r="F6" s="99" t="s">
        <v>68</v>
      </c>
      <c r="G6" s="98">
        <v>44589</v>
      </c>
      <c r="H6" s="132" t="s">
        <v>69</v>
      </c>
      <c r="I6" s="112">
        <v>65</v>
      </c>
      <c r="J6" s="112">
        <v>36</v>
      </c>
      <c r="K6" s="112">
        <v>30</v>
      </c>
      <c r="L6" s="112">
        <v>10</v>
      </c>
      <c r="M6" s="113">
        <v>17.55</v>
      </c>
      <c r="N6" s="102">
        <v>17.55</v>
      </c>
      <c r="O6" s="103">
        <v>14000</v>
      </c>
      <c r="P6" s="104">
        <f t="shared" si="0"/>
        <v>245700</v>
      </c>
      <c r="Q6" s="159"/>
    </row>
    <row r="7" spans="1:17" ht="26.25" customHeight="1" x14ac:dyDescent="0.2">
      <c r="A7" s="13">
        <v>403473</v>
      </c>
      <c r="B7" s="71" t="s">
        <v>70</v>
      </c>
      <c r="C7" s="128" t="s">
        <v>71</v>
      </c>
      <c r="D7" s="105" t="s">
        <v>62</v>
      </c>
      <c r="E7" s="106">
        <v>44583</v>
      </c>
      <c r="F7" s="105" t="s">
        <v>68</v>
      </c>
      <c r="G7" s="106">
        <v>44589</v>
      </c>
      <c r="H7" s="129" t="s">
        <v>69</v>
      </c>
      <c r="I7" s="107">
        <v>35</v>
      </c>
      <c r="J7" s="107">
        <v>25</v>
      </c>
      <c r="K7" s="107">
        <v>15</v>
      </c>
      <c r="L7" s="107">
        <v>6</v>
      </c>
      <c r="M7" s="108">
        <v>3.28125</v>
      </c>
      <c r="N7" s="109">
        <v>6</v>
      </c>
      <c r="O7" s="110">
        <v>14000</v>
      </c>
      <c r="P7" s="111">
        <f t="shared" si="0"/>
        <v>84000</v>
      </c>
      <c r="Q7" s="165">
        <v>2</v>
      </c>
    </row>
    <row r="8" spans="1:17" ht="26.25" customHeight="1" thickBot="1" x14ac:dyDescent="0.25">
      <c r="A8" s="125"/>
      <c r="B8" s="130"/>
      <c r="C8" s="126" t="s">
        <v>72</v>
      </c>
      <c r="D8" s="97" t="s">
        <v>62</v>
      </c>
      <c r="E8" s="98">
        <v>44583</v>
      </c>
      <c r="F8" s="99" t="s">
        <v>68</v>
      </c>
      <c r="G8" s="98">
        <v>44589</v>
      </c>
      <c r="H8" s="127" t="s">
        <v>69</v>
      </c>
      <c r="I8" s="100">
        <v>77</v>
      </c>
      <c r="J8" s="100">
        <v>43</v>
      </c>
      <c r="K8" s="100">
        <v>32</v>
      </c>
      <c r="L8" s="100">
        <v>10</v>
      </c>
      <c r="M8" s="101">
        <v>26.488</v>
      </c>
      <c r="N8" s="102">
        <v>27</v>
      </c>
      <c r="O8" s="103">
        <v>14000</v>
      </c>
      <c r="P8" s="104">
        <f t="shared" si="0"/>
        <v>378000</v>
      </c>
      <c r="Q8" s="159"/>
    </row>
    <row r="9" spans="1:17" ht="26.25" customHeight="1" x14ac:dyDescent="0.2">
      <c r="A9" s="13">
        <v>403484</v>
      </c>
      <c r="B9" s="71" t="s">
        <v>73</v>
      </c>
      <c r="C9" s="128" t="s">
        <v>74</v>
      </c>
      <c r="D9" s="105" t="s">
        <v>62</v>
      </c>
      <c r="E9" s="106">
        <v>44586</v>
      </c>
      <c r="F9" s="105" t="s">
        <v>94</v>
      </c>
      <c r="G9" s="106">
        <v>44606</v>
      </c>
      <c r="H9" s="129" t="s">
        <v>95</v>
      </c>
      <c r="I9" s="107">
        <v>150</v>
      </c>
      <c r="J9" s="107">
        <v>64</v>
      </c>
      <c r="K9" s="107">
        <v>10</v>
      </c>
      <c r="L9" s="107">
        <v>10</v>
      </c>
      <c r="M9" s="108">
        <v>24</v>
      </c>
      <c r="N9" s="109">
        <v>24</v>
      </c>
      <c r="O9" s="110">
        <v>14000</v>
      </c>
      <c r="P9" s="111">
        <f t="shared" si="0"/>
        <v>336000</v>
      </c>
      <c r="Q9" s="165">
        <v>20</v>
      </c>
    </row>
    <row r="10" spans="1:17" ht="26.25" customHeight="1" x14ac:dyDescent="0.2">
      <c r="A10" s="13"/>
      <c r="B10" s="71"/>
      <c r="C10" s="8" t="s">
        <v>75</v>
      </c>
      <c r="D10" s="72" t="s">
        <v>62</v>
      </c>
      <c r="E10" s="12">
        <v>44586</v>
      </c>
      <c r="F10" s="72" t="s">
        <v>94</v>
      </c>
      <c r="G10" s="12">
        <v>44606</v>
      </c>
      <c r="H10" s="9" t="s">
        <v>95</v>
      </c>
      <c r="I10" s="1">
        <v>150</v>
      </c>
      <c r="J10" s="1">
        <v>64</v>
      </c>
      <c r="K10" s="1">
        <v>10</v>
      </c>
      <c r="L10" s="1">
        <v>10</v>
      </c>
      <c r="M10" s="76">
        <v>24</v>
      </c>
      <c r="N10" s="93">
        <v>24</v>
      </c>
      <c r="O10" s="61">
        <v>14000</v>
      </c>
      <c r="P10" s="62">
        <f t="shared" si="0"/>
        <v>336000</v>
      </c>
      <c r="Q10" s="165"/>
    </row>
    <row r="11" spans="1:17" ht="26.25" customHeight="1" x14ac:dyDescent="0.2">
      <c r="A11" s="13"/>
      <c r="B11" s="71"/>
      <c r="C11" s="8" t="s">
        <v>76</v>
      </c>
      <c r="D11" s="72" t="s">
        <v>62</v>
      </c>
      <c r="E11" s="12">
        <v>44586</v>
      </c>
      <c r="F11" s="72" t="s">
        <v>94</v>
      </c>
      <c r="G11" s="12">
        <v>44606</v>
      </c>
      <c r="H11" s="9" t="s">
        <v>95</v>
      </c>
      <c r="I11" s="1">
        <v>150</v>
      </c>
      <c r="J11" s="1">
        <v>64</v>
      </c>
      <c r="K11" s="1">
        <v>10</v>
      </c>
      <c r="L11" s="1">
        <v>10</v>
      </c>
      <c r="M11" s="76">
        <v>24</v>
      </c>
      <c r="N11" s="93">
        <v>24</v>
      </c>
      <c r="O11" s="61">
        <v>14000</v>
      </c>
      <c r="P11" s="62">
        <f t="shared" si="0"/>
        <v>336000</v>
      </c>
      <c r="Q11" s="165"/>
    </row>
    <row r="12" spans="1:17" ht="26.25" customHeight="1" x14ac:dyDescent="0.2">
      <c r="A12" s="13"/>
      <c r="B12" s="71"/>
      <c r="C12" s="8" t="s">
        <v>77</v>
      </c>
      <c r="D12" s="72" t="s">
        <v>62</v>
      </c>
      <c r="E12" s="12">
        <v>44586</v>
      </c>
      <c r="F12" s="72" t="s">
        <v>94</v>
      </c>
      <c r="G12" s="12">
        <v>44606</v>
      </c>
      <c r="H12" s="9" t="s">
        <v>95</v>
      </c>
      <c r="I12" s="1">
        <v>150</v>
      </c>
      <c r="J12" s="1">
        <v>64</v>
      </c>
      <c r="K12" s="1">
        <v>10</v>
      </c>
      <c r="L12" s="1">
        <v>10</v>
      </c>
      <c r="M12" s="76">
        <v>24</v>
      </c>
      <c r="N12" s="93">
        <v>24</v>
      </c>
      <c r="O12" s="61">
        <v>14000</v>
      </c>
      <c r="P12" s="62">
        <f t="shared" si="0"/>
        <v>336000</v>
      </c>
      <c r="Q12" s="165"/>
    </row>
    <row r="13" spans="1:17" ht="26.25" customHeight="1" x14ac:dyDescent="0.2">
      <c r="A13" s="13"/>
      <c r="B13" s="71"/>
      <c r="C13" s="8" t="s">
        <v>78</v>
      </c>
      <c r="D13" s="72" t="s">
        <v>62</v>
      </c>
      <c r="E13" s="12">
        <v>44586</v>
      </c>
      <c r="F13" s="72" t="s">
        <v>94</v>
      </c>
      <c r="G13" s="12">
        <v>44606</v>
      </c>
      <c r="H13" s="9" t="s">
        <v>95</v>
      </c>
      <c r="I13" s="1">
        <v>150</v>
      </c>
      <c r="J13" s="1">
        <v>64</v>
      </c>
      <c r="K13" s="1">
        <v>10</v>
      </c>
      <c r="L13" s="1">
        <v>10</v>
      </c>
      <c r="M13" s="76">
        <v>24</v>
      </c>
      <c r="N13" s="93">
        <v>24</v>
      </c>
      <c r="O13" s="61">
        <v>14000</v>
      </c>
      <c r="P13" s="62">
        <f t="shared" si="0"/>
        <v>336000</v>
      </c>
      <c r="Q13" s="165"/>
    </row>
    <row r="14" spans="1:17" ht="26.25" customHeight="1" x14ac:dyDescent="0.2">
      <c r="A14" s="13"/>
      <c r="B14" s="71"/>
      <c r="C14" s="8" t="s">
        <v>79</v>
      </c>
      <c r="D14" s="72" t="s">
        <v>62</v>
      </c>
      <c r="E14" s="12">
        <v>44586</v>
      </c>
      <c r="F14" s="72" t="s">
        <v>94</v>
      </c>
      <c r="G14" s="12">
        <v>44606</v>
      </c>
      <c r="H14" s="9" t="s">
        <v>95</v>
      </c>
      <c r="I14" s="1">
        <v>150</v>
      </c>
      <c r="J14" s="1">
        <v>64</v>
      </c>
      <c r="K14" s="1">
        <v>10</v>
      </c>
      <c r="L14" s="1">
        <v>10</v>
      </c>
      <c r="M14" s="76">
        <v>24</v>
      </c>
      <c r="N14" s="93">
        <v>24</v>
      </c>
      <c r="O14" s="61">
        <v>14000</v>
      </c>
      <c r="P14" s="62">
        <f t="shared" si="0"/>
        <v>336000</v>
      </c>
      <c r="Q14" s="165"/>
    </row>
    <row r="15" spans="1:17" ht="26.25" customHeight="1" x14ac:dyDescent="0.2">
      <c r="A15" s="13"/>
      <c r="B15" s="71"/>
      <c r="C15" s="8" t="s">
        <v>80</v>
      </c>
      <c r="D15" s="72" t="s">
        <v>62</v>
      </c>
      <c r="E15" s="12">
        <v>44586</v>
      </c>
      <c r="F15" s="72" t="s">
        <v>94</v>
      </c>
      <c r="G15" s="12">
        <v>44606</v>
      </c>
      <c r="H15" s="9" t="s">
        <v>95</v>
      </c>
      <c r="I15" s="1">
        <v>150</v>
      </c>
      <c r="J15" s="1">
        <v>64</v>
      </c>
      <c r="K15" s="1">
        <v>10</v>
      </c>
      <c r="L15" s="1">
        <v>10</v>
      </c>
      <c r="M15" s="76">
        <v>24</v>
      </c>
      <c r="N15" s="93">
        <v>24</v>
      </c>
      <c r="O15" s="61">
        <v>14000</v>
      </c>
      <c r="P15" s="62">
        <f t="shared" si="0"/>
        <v>336000</v>
      </c>
      <c r="Q15" s="165"/>
    </row>
    <row r="16" spans="1:17" ht="26.25" customHeight="1" x14ac:dyDescent="0.2">
      <c r="A16" s="13"/>
      <c r="B16" s="71"/>
      <c r="C16" s="8" t="s">
        <v>81</v>
      </c>
      <c r="D16" s="72" t="s">
        <v>62</v>
      </c>
      <c r="E16" s="12">
        <v>44586</v>
      </c>
      <c r="F16" s="72" t="s">
        <v>94</v>
      </c>
      <c r="G16" s="12">
        <v>44606</v>
      </c>
      <c r="H16" s="9" t="s">
        <v>95</v>
      </c>
      <c r="I16" s="1">
        <v>150</v>
      </c>
      <c r="J16" s="1">
        <v>64</v>
      </c>
      <c r="K16" s="1">
        <v>10</v>
      </c>
      <c r="L16" s="1">
        <v>10</v>
      </c>
      <c r="M16" s="76">
        <v>24</v>
      </c>
      <c r="N16" s="93">
        <v>24</v>
      </c>
      <c r="O16" s="61">
        <v>14000</v>
      </c>
      <c r="P16" s="62">
        <f t="shared" si="0"/>
        <v>336000</v>
      </c>
      <c r="Q16" s="165"/>
    </row>
    <row r="17" spans="1:17" ht="26.25" customHeight="1" x14ac:dyDescent="0.2">
      <c r="A17" s="13"/>
      <c r="B17" s="71"/>
      <c r="C17" s="8" t="s">
        <v>82</v>
      </c>
      <c r="D17" s="72" t="s">
        <v>62</v>
      </c>
      <c r="E17" s="12">
        <v>44586</v>
      </c>
      <c r="F17" s="72" t="s">
        <v>94</v>
      </c>
      <c r="G17" s="12">
        <v>44606</v>
      </c>
      <c r="H17" s="9" t="s">
        <v>95</v>
      </c>
      <c r="I17" s="1">
        <v>150</v>
      </c>
      <c r="J17" s="1">
        <v>64</v>
      </c>
      <c r="K17" s="1">
        <v>10</v>
      </c>
      <c r="L17" s="1">
        <v>10</v>
      </c>
      <c r="M17" s="76">
        <v>24</v>
      </c>
      <c r="N17" s="93">
        <v>24</v>
      </c>
      <c r="O17" s="61">
        <v>14000</v>
      </c>
      <c r="P17" s="62">
        <f t="shared" si="0"/>
        <v>336000</v>
      </c>
      <c r="Q17" s="165"/>
    </row>
    <row r="18" spans="1:17" ht="26.25" customHeight="1" x14ac:dyDescent="0.2">
      <c r="A18" s="13"/>
      <c r="B18" s="71"/>
      <c r="C18" s="8" t="s">
        <v>83</v>
      </c>
      <c r="D18" s="72" t="s">
        <v>62</v>
      </c>
      <c r="E18" s="12">
        <v>44586</v>
      </c>
      <c r="F18" s="72" t="s">
        <v>94</v>
      </c>
      <c r="G18" s="12">
        <v>44606</v>
      </c>
      <c r="H18" s="9" t="s">
        <v>95</v>
      </c>
      <c r="I18" s="1">
        <v>150</v>
      </c>
      <c r="J18" s="1">
        <v>64</v>
      </c>
      <c r="K18" s="1">
        <v>10</v>
      </c>
      <c r="L18" s="1">
        <v>10</v>
      </c>
      <c r="M18" s="76">
        <v>24</v>
      </c>
      <c r="N18" s="93">
        <v>24</v>
      </c>
      <c r="O18" s="61">
        <v>14000</v>
      </c>
      <c r="P18" s="62">
        <f t="shared" si="0"/>
        <v>336000</v>
      </c>
      <c r="Q18" s="165"/>
    </row>
    <row r="19" spans="1:17" ht="26.25" customHeight="1" x14ac:dyDescent="0.2">
      <c r="A19" s="13"/>
      <c r="B19" s="71"/>
      <c r="C19" s="8" t="s">
        <v>84</v>
      </c>
      <c r="D19" s="72" t="s">
        <v>62</v>
      </c>
      <c r="E19" s="12">
        <v>44586</v>
      </c>
      <c r="F19" s="72" t="s">
        <v>94</v>
      </c>
      <c r="G19" s="12">
        <v>44606</v>
      </c>
      <c r="H19" s="9" t="s">
        <v>95</v>
      </c>
      <c r="I19" s="1">
        <v>50</v>
      </c>
      <c r="J19" s="1">
        <v>50</v>
      </c>
      <c r="K19" s="1">
        <v>10</v>
      </c>
      <c r="L19" s="1">
        <v>6</v>
      </c>
      <c r="M19" s="76">
        <v>6.25</v>
      </c>
      <c r="N19" s="93">
        <v>6.25</v>
      </c>
      <c r="O19" s="61">
        <v>14000</v>
      </c>
      <c r="P19" s="62">
        <f t="shared" si="0"/>
        <v>87500</v>
      </c>
      <c r="Q19" s="165"/>
    </row>
    <row r="20" spans="1:17" ht="26.25" customHeight="1" x14ac:dyDescent="0.2">
      <c r="A20" s="13"/>
      <c r="B20" s="71"/>
      <c r="C20" s="8" t="s">
        <v>85</v>
      </c>
      <c r="D20" s="72" t="s">
        <v>62</v>
      </c>
      <c r="E20" s="12">
        <v>44586</v>
      </c>
      <c r="F20" s="72" t="s">
        <v>94</v>
      </c>
      <c r="G20" s="12">
        <v>44606</v>
      </c>
      <c r="H20" s="9" t="s">
        <v>95</v>
      </c>
      <c r="I20" s="1">
        <v>50</v>
      </c>
      <c r="J20" s="1">
        <v>50</v>
      </c>
      <c r="K20" s="1">
        <v>10</v>
      </c>
      <c r="L20" s="1">
        <v>6</v>
      </c>
      <c r="M20" s="76">
        <v>6.25</v>
      </c>
      <c r="N20" s="93">
        <v>6.25</v>
      </c>
      <c r="O20" s="61">
        <v>14000</v>
      </c>
      <c r="P20" s="62">
        <f t="shared" si="0"/>
        <v>87500</v>
      </c>
      <c r="Q20" s="165"/>
    </row>
    <row r="21" spans="1:17" ht="26.25" customHeight="1" x14ac:dyDescent="0.2">
      <c r="A21" s="13"/>
      <c r="B21" s="71"/>
      <c r="C21" s="8" t="s">
        <v>86</v>
      </c>
      <c r="D21" s="72" t="s">
        <v>62</v>
      </c>
      <c r="E21" s="12">
        <v>44586</v>
      </c>
      <c r="F21" s="72" t="s">
        <v>94</v>
      </c>
      <c r="G21" s="12">
        <v>44606</v>
      </c>
      <c r="H21" s="9" t="s">
        <v>95</v>
      </c>
      <c r="I21" s="1">
        <v>50</v>
      </c>
      <c r="J21" s="1">
        <v>50</v>
      </c>
      <c r="K21" s="1">
        <v>10</v>
      </c>
      <c r="L21" s="1">
        <v>6</v>
      </c>
      <c r="M21" s="76">
        <v>6.25</v>
      </c>
      <c r="N21" s="93">
        <v>6.25</v>
      </c>
      <c r="O21" s="61">
        <v>14000</v>
      </c>
      <c r="P21" s="62">
        <f t="shared" si="0"/>
        <v>87500</v>
      </c>
      <c r="Q21" s="165"/>
    </row>
    <row r="22" spans="1:17" ht="26.25" customHeight="1" x14ac:dyDescent="0.2">
      <c r="A22" s="13"/>
      <c r="B22" s="71"/>
      <c r="C22" s="8" t="s">
        <v>87</v>
      </c>
      <c r="D22" s="72" t="s">
        <v>62</v>
      </c>
      <c r="E22" s="12">
        <v>44586</v>
      </c>
      <c r="F22" s="72" t="s">
        <v>94</v>
      </c>
      <c r="G22" s="12">
        <v>44606</v>
      </c>
      <c r="H22" s="9" t="s">
        <v>95</v>
      </c>
      <c r="I22" s="1">
        <v>50</v>
      </c>
      <c r="J22" s="1">
        <v>50</v>
      </c>
      <c r="K22" s="1">
        <v>10</v>
      </c>
      <c r="L22" s="1">
        <v>6</v>
      </c>
      <c r="M22" s="76">
        <v>6.25</v>
      </c>
      <c r="N22" s="93">
        <v>6.25</v>
      </c>
      <c r="O22" s="61">
        <v>14000</v>
      </c>
      <c r="P22" s="62">
        <f t="shared" si="0"/>
        <v>87500</v>
      </c>
      <c r="Q22" s="165"/>
    </row>
    <row r="23" spans="1:17" ht="26.25" customHeight="1" x14ac:dyDescent="0.2">
      <c r="A23" s="13"/>
      <c r="B23" s="71"/>
      <c r="C23" s="8" t="s">
        <v>88</v>
      </c>
      <c r="D23" s="72" t="s">
        <v>62</v>
      </c>
      <c r="E23" s="12">
        <v>44586</v>
      </c>
      <c r="F23" s="72" t="s">
        <v>94</v>
      </c>
      <c r="G23" s="12">
        <v>44606</v>
      </c>
      <c r="H23" s="9" t="s">
        <v>95</v>
      </c>
      <c r="I23" s="1">
        <v>50</v>
      </c>
      <c r="J23" s="1">
        <v>50</v>
      </c>
      <c r="K23" s="1">
        <v>10</v>
      </c>
      <c r="L23" s="1">
        <v>6</v>
      </c>
      <c r="M23" s="76">
        <v>6.25</v>
      </c>
      <c r="N23" s="93">
        <v>6.25</v>
      </c>
      <c r="O23" s="61">
        <v>14000</v>
      </c>
      <c r="P23" s="62">
        <f t="shared" si="0"/>
        <v>87500</v>
      </c>
      <c r="Q23" s="165"/>
    </row>
    <row r="24" spans="1:17" ht="26.25" customHeight="1" x14ac:dyDescent="0.2">
      <c r="A24" s="13"/>
      <c r="B24" s="71"/>
      <c r="C24" s="8" t="s">
        <v>89</v>
      </c>
      <c r="D24" s="72" t="s">
        <v>62</v>
      </c>
      <c r="E24" s="12">
        <v>44586</v>
      </c>
      <c r="F24" s="72" t="s">
        <v>94</v>
      </c>
      <c r="G24" s="12">
        <v>44606</v>
      </c>
      <c r="H24" s="9" t="s">
        <v>95</v>
      </c>
      <c r="I24" s="1">
        <v>50</v>
      </c>
      <c r="J24" s="1">
        <v>50</v>
      </c>
      <c r="K24" s="1">
        <v>10</v>
      </c>
      <c r="L24" s="1">
        <v>6</v>
      </c>
      <c r="M24" s="76">
        <v>6.25</v>
      </c>
      <c r="N24" s="93">
        <v>6.25</v>
      </c>
      <c r="O24" s="61">
        <v>14000</v>
      </c>
      <c r="P24" s="62">
        <f t="shared" si="0"/>
        <v>87500</v>
      </c>
      <c r="Q24" s="165"/>
    </row>
    <row r="25" spans="1:17" ht="26.25" customHeight="1" x14ac:dyDescent="0.2">
      <c r="A25" s="13"/>
      <c r="B25" s="71"/>
      <c r="C25" s="8" t="s">
        <v>90</v>
      </c>
      <c r="D25" s="72" t="s">
        <v>62</v>
      </c>
      <c r="E25" s="12">
        <v>44586</v>
      </c>
      <c r="F25" s="72" t="s">
        <v>94</v>
      </c>
      <c r="G25" s="12">
        <v>44606</v>
      </c>
      <c r="H25" s="9" t="s">
        <v>95</v>
      </c>
      <c r="I25" s="1">
        <v>50</v>
      </c>
      <c r="J25" s="1">
        <v>50</v>
      </c>
      <c r="K25" s="1">
        <v>10</v>
      </c>
      <c r="L25" s="1">
        <v>6</v>
      </c>
      <c r="M25" s="76">
        <v>6.25</v>
      </c>
      <c r="N25" s="93">
        <v>6.25</v>
      </c>
      <c r="O25" s="61">
        <v>14000</v>
      </c>
      <c r="P25" s="62">
        <f t="shared" si="0"/>
        <v>87500</v>
      </c>
      <c r="Q25" s="165"/>
    </row>
    <row r="26" spans="1:17" ht="26.25" customHeight="1" x14ac:dyDescent="0.2">
      <c r="A26" s="13"/>
      <c r="B26" s="71"/>
      <c r="C26" s="8" t="s">
        <v>91</v>
      </c>
      <c r="D26" s="72" t="s">
        <v>62</v>
      </c>
      <c r="E26" s="12">
        <v>44586</v>
      </c>
      <c r="F26" s="72" t="s">
        <v>94</v>
      </c>
      <c r="G26" s="12">
        <v>44606</v>
      </c>
      <c r="H26" s="9" t="s">
        <v>95</v>
      </c>
      <c r="I26" s="1">
        <v>50</v>
      </c>
      <c r="J26" s="1">
        <v>50</v>
      </c>
      <c r="K26" s="1">
        <v>10</v>
      </c>
      <c r="L26" s="1">
        <v>6</v>
      </c>
      <c r="M26" s="76">
        <v>6.25</v>
      </c>
      <c r="N26" s="93">
        <v>6.25</v>
      </c>
      <c r="O26" s="61">
        <v>14000</v>
      </c>
      <c r="P26" s="62">
        <f t="shared" si="0"/>
        <v>87500</v>
      </c>
      <c r="Q26" s="165"/>
    </row>
    <row r="27" spans="1:17" ht="26.25" customHeight="1" x14ac:dyDescent="0.2">
      <c r="A27" s="13"/>
      <c r="B27" s="71"/>
      <c r="C27" s="8" t="s">
        <v>92</v>
      </c>
      <c r="D27" s="72" t="s">
        <v>62</v>
      </c>
      <c r="E27" s="12">
        <v>44586</v>
      </c>
      <c r="F27" s="72" t="s">
        <v>94</v>
      </c>
      <c r="G27" s="12">
        <v>44606</v>
      </c>
      <c r="H27" s="9" t="s">
        <v>95</v>
      </c>
      <c r="I27" s="1">
        <v>50</v>
      </c>
      <c r="J27" s="1">
        <v>50</v>
      </c>
      <c r="K27" s="1">
        <v>10</v>
      </c>
      <c r="L27" s="1">
        <v>6</v>
      </c>
      <c r="M27" s="76">
        <v>6.25</v>
      </c>
      <c r="N27" s="93">
        <v>6.25</v>
      </c>
      <c r="O27" s="61">
        <v>14000</v>
      </c>
      <c r="P27" s="62">
        <f t="shared" si="0"/>
        <v>87500</v>
      </c>
      <c r="Q27" s="165"/>
    </row>
    <row r="28" spans="1:17" ht="26.25" customHeight="1" thickBot="1" x14ac:dyDescent="0.25">
      <c r="A28" s="125"/>
      <c r="B28" s="130"/>
      <c r="C28" s="131" t="s">
        <v>93</v>
      </c>
      <c r="D28" s="99" t="s">
        <v>62</v>
      </c>
      <c r="E28" s="98">
        <v>44586</v>
      </c>
      <c r="F28" s="99" t="s">
        <v>94</v>
      </c>
      <c r="G28" s="98">
        <v>44606</v>
      </c>
      <c r="H28" s="132" t="s">
        <v>95</v>
      </c>
      <c r="I28" s="112">
        <v>50</v>
      </c>
      <c r="J28" s="112">
        <v>50</v>
      </c>
      <c r="K28" s="112">
        <v>10</v>
      </c>
      <c r="L28" s="112">
        <v>6</v>
      </c>
      <c r="M28" s="113">
        <v>6.25</v>
      </c>
      <c r="N28" s="102">
        <v>6.25</v>
      </c>
      <c r="O28" s="103">
        <v>14000</v>
      </c>
      <c r="P28" s="104">
        <f t="shared" si="0"/>
        <v>87500</v>
      </c>
      <c r="Q28" s="159"/>
    </row>
    <row r="29" spans="1:17" ht="26.25" customHeight="1" x14ac:dyDescent="0.2">
      <c r="A29" s="13">
        <v>403368</v>
      </c>
      <c r="B29" s="71" t="s">
        <v>96</v>
      </c>
      <c r="C29" s="128" t="s">
        <v>97</v>
      </c>
      <c r="D29" s="105" t="s">
        <v>62</v>
      </c>
      <c r="E29" s="106">
        <v>44591</v>
      </c>
      <c r="F29" s="105" t="s">
        <v>94</v>
      </c>
      <c r="G29" s="106">
        <v>44606</v>
      </c>
      <c r="H29" s="129" t="s">
        <v>95</v>
      </c>
      <c r="I29" s="107">
        <v>85</v>
      </c>
      <c r="J29" s="107">
        <v>60</v>
      </c>
      <c r="K29" s="107">
        <v>24</v>
      </c>
      <c r="L29" s="107">
        <v>10</v>
      </c>
      <c r="M29" s="108">
        <v>30.6</v>
      </c>
      <c r="N29" s="114">
        <v>32</v>
      </c>
      <c r="O29" s="110">
        <v>14000</v>
      </c>
      <c r="P29" s="111">
        <f t="shared" si="0"/>
        <v>448000</v>
      </c>
      <c r="Q29" s="166">
        <v>5</v>
      </c>
    </row>
    <row r="30" spans="1:17" ht="26.25" customHeight="1" x14ac:dyDescent="0.2">
      <c r="A30" s="13"/>
      <c r="B30" s="71"/>
      <c r="C30" s="8" t="s">
        <v>98</v>
      </c>
      <c r="D30" s="72" t="s">
        <v>62</v>
      </c>
      <c r="E30" s="12">
        <v>44591</v>
      </c>
      <c r="F30" s="72" t="s">
        <v>94</v>
      </c>
      <c r="G30" s="12">
        <v>44606</v>
      </c>
      <c r="H30" s="9" t="s">
        <v>95</v>
      </c>
      <c r="I30" s="1">
        <v>150</v>
      </c>
      <c r="J30" s="1">
        <v>64</v>
      </c>
      <c r="K30" s="1">
        <v>12</v>
      </c>
      <c r="L30" s="1">
        <v>18</v>
      </c>
      <c r="M30" s="76">
        <v>28.8</v>
      </c>
      <c r="N30" s="7">
        <v>30</v>
      </c>
      <c r="O30" s="61">
        <v>14000</v>
      </c>
      <c r="P30" s="62">
        <f t="shared" si="0"/>
        <v>420000</v>
      </c>
      <c r="Q30" s="167"/>
    </row>
    <row r="31" spans="1:17" ht="26.25" customHeight="1" x14ac:dyDescent="0.2">
      <c r="A31" s="13"/>
      <c r="B31" s="71"/>
      <c r="C31" s="8" t="s">
        <v>99</v>
      </c>
      <c r="D31" s="72" t="s">
        <v>62</v>
      </c>
      <c r="E31" s="12">
        <v>44591</v>
      </c>
      <c r="F31" s="72" t="s">
        <v>94</v>
      </c>
      <c r="G31" s="12">
        <v>44606</v>
      </c>
      <c r="H31" s="9" t="s">
        <v>95</v>
      </c>
      <c r="I31" s="1">
        <v>150</v>
      </c>
      <c r="J31" s="1">
        <v>64</v>
      </c>
      <c r="K31" s="1">
        <v>12</v>
      </c>
      <c r="L31" s="1">
        <v>6</v>
      </c>
      <c r="M31" s="76">
        <v>28.8</v>
      </c>
      <c r="N31" s="7">
        <v>30</v>
      </c>
      <c r="O31" s="61">
        <v>14000</v>
      </c>
      <c r="P31" s="62">
        <f>N31*O31</f>
        <v>420000</v>
      </c>
      <c r="Q31" s="167"/>
    </row>
    <row r="32" spans="1:17" ht="26.25" customHeight="1" x14ac:dyDescent="0.2">
      <c r="A32" s="13"/>
      <c r="B32" s="71"/>
      <c r="C32" s="8" t="s">
        <v>100</v>
      </c>
      <c r="D32" s="72" t="s">
        <v>62</v>
      </c>
      <c r="E32" s="12">
        <v>44591</v>
      </c>
      <c r="F32" s="72" t="s">
        <v>94</v>
      </c>
      <c r="G32" s="12">
        <v>44606</v>
      </c>
      <c r="H32" s="9" t="s">
        <v>95</v>
      </c>
      <c r="I32" s="1">
        <v>53</v>
      </c>
      <c r="J32" s="1">
        <v>43</v>
      </c>
      <c r="K32" s="1">
        <v>76</v>
      </c>
      <c r="L32" s="1">
        <v>10</v>
      </c>
      <c r="M32" s="76">
        <v>43.301000000000002</v>
      </c>
      <c r="N32" s="7">
        <v>44</v>
      </c>
      <c r="O32" s="61">
        <v>14000</v>
      </c>
      <c r="P32" s="62">
        <f t="shared" ref="P32:P33" si="1">N32*O32</f>
        <v>616000</v>
      </c>
      <c r="Q32" s="167"/>
    </row>
    <row r="33" spans="1:17" ht="26.25" customHeight="1" thickBot="1" x14ac:dyDescent="0.25">
      <c r="A33" s="125"/>
      <c r="B33" s="130"/>
      <c r="C33" s="131" t="s">
        <v>101</v>
      </c>
      <c r="D33" s="99" t="s">
        <v>62</v>
      </c>
      <c r="E33" s="98">
        <v>44591</v>
      </c>
      <c r="F33" s="99" t="s">
        <v>94</v>
      </c>
      <c r="G33" s="98">
        <v>44606</v>
      </c>
      <c r="H33" s="132" t="s">
        <v>95</v>
      </c>
      <c r="I33" s="112">
        <v>53</v>
      </c>
      <c r="J33" s="112">
        <v>43</v>
      </c>
      <c r="K33" s="112">
        <v>76</v>
      </c>
      <c r="L33" s="112">
        <v>10</v>
      </c>
      <c r="M33" s="113">
        <v>43.301000000000002</v>
      </c>
      <c r="N33" s="102">
        <v>44</v>
      </c>
      <c r="O33" s="103">
        <v>14000</v>
      </c>
      <c r="P33" s="104">
        <f t="shared" si="1"/>
        <v>616000</v>
      </c>
      <c r="Q33" s="168"/>
    </row>
    <row r="34" spans="1:17" ht="22.5" customHeight="1" x14ac:dyDescent="0.2">
      <c r="A34" s="160" t="s">
        <v>30</v>
      </c>
      <c r="B34" s="161"/>
      <c r="C34" s="161"/>
      <c r="D34" s="161"/>
      <c r="E34" s="161"/>
      <c r="F34" s="161"/>
      <c r="G34" s="161"/>
      <c r="H34" s="161"/>
      <c r="I34" s="161"/>
      <c r="J34" s="161"/>
      <c r="K34" s="161"/>
      <c r="L34" s="162"/>
      <c r="M34" s="133">
        <f>SUM(M3:M33)</f>
        <v>553.42124999999999</v>
      </c>
      <c r="N34" s="134">
        <f>SUM(N3:N33)</f>
        <v>563.04999999999995</v>
      </c>
      <c r="O34" s="163">
        <f>SUM(P3:P33)</f>
        <v>7882700</v>
      </c>
      <c r="P34" s="164"/>
    </row>
    <row r="35" spans="1:17" ht="18" customHeight="1" x14ac:dyDescent="0.2">
      <c r="A35" s="82"/>
      <c r="B35" s="55" t="s">
        <v>42</v>
      </c>
      <c r="C35" s="54"/>
      <c r="D35" s="56" t="s">
        <v>43</v>
      </c>
      <c r="E35" s="82"/>
      <c r="F35" s="82"/>
      <c r="G35" s="82"/>
      <c r="H35" s="82"/>
      <c r="I35" s="82"/>
      <c r="J35" s="82"/>
      <c r="K35" s="82"/>
      <c r="L35" s="82"/>
      <c r="M35" s="83"/>
      <c r="N35" s="84" t="s">
        <v>51</v>
      </c>
      <c r="O35" s="85"/>
      <c r="P35" s="85">
        <f>O34*10%</f>
        <v>788270</v>
      </c>
    </row>
    <row r="36" spans="1:17" ht="18" customHeight="1" thickBot="1" x14ac:dyDescent="0.25">
      <c r="A36" s="82"/>
      <c r="B36" s="55"/>
      <c r="C36" s="54"/>
      <c r="D36" s="56"/>
      <c r="E36" s="82"/>
      <c r="F36" s="82"/>
      <c r="G36" s="82"/>
      <c r="H36" s="82"/>
      <c r="I36" s="82"/>
      <c r="J36" s="82"/>
      <c r="K36" s="82"/>
      <c r="L36" s="82"/>
      <c r="M36" s="83"/>
      <c r="N36" s="86" t="s">
        <v>52</v>
      </c>
      <c r="O36" s="87"/>
      <c r="P36" s="87">
        <f>O34-P35</f>
        <v>7094430</v>
      </c>
    </row>
    <row r="37" spans="1:17" ht="18" customHeight="1" x14ac:dyDescent="0.2">
      <c r="A37" s="10"/>
      <c r="H37" s="60"/>
      <c r="N37" s="59" t="s">
        <v>31</v>
      </c>
      <c r="P37" s="66">
        <f>P36*1%</f>
        <v>70944.3</v>
      </c>
    </row>
    <row r="38" spans="1:17" ht="18" customHeight="1" thickBot="1" x14ac:dyDescent="0.25">
      <c r="A38" s="10"/>
      <c r="H38" s="60"/>
      <c r="N38" s="59" t="s">
        <v>53</v>
      </c>
      <c r="P38" s="68">
        <f>P36*2%</f>
        <v>141888.6</v>
      </c>
    </row>
    <row r="39" spans="1:17" ht="18" customHeight="1" x14ac:dyDescent="0.2">
      <c r="A39" s="10"/>
      <c r="H39" s="60"/>
      <c r="N39" s="63" t="s">
        <v>32</v>
      </c>
      <c r="O39" s="64"/>
      <c r="P39" s="67">
        <f>P36+P37-P38</f>
        <v>7023485.7000000002</v>
      </c>
    </row>
    <row r="41" spans="1:17" x14ac:dyDescent="0.2">
      <c r="A41" s="10"/>
      <c r="H41" s="60"/>
      <c r="P41" s="68"/>
    </row>
    <row r="42" spans="1:17" x14ac:dyDescent="0.2">
      <c r="A42" s="10"/>
      <c r="H42" s="60"/>
      <c r="O42" s="57"/>
      <c r="P42" s="68"/>
    </row>
    <row r="43" spans="1:17" s="3" customFormat="1" x14ac:dyDescent="0.25">
      <c r="A43" s="10"/>
      <c r="B43" s="2"/>
      <c r="C43" s="2"/>
      <c r="E43" s="11"/>
      <c r="H43" s="60"/>
      <c r="N43" s="14"/>
      <c r="O43" s="14"/>
      <c r="P43" s="14"/>
    </row>
    <row r="44" spans="1:17" s="3" customFormat="1" x14ac:dyDescent="0.25">
      <c r="A44" s="10"/>
      <c r="B44" s="2"/>
      <c r="C44" s="2"/>
      <c r="E44" s="11"/>
      <c r="H44" s="60"/>
      <c r="N44" s="14"/>
      <c r="O44" s="14"/>
      <c r="P44" s="14"/>
    </row>
    <row r="45" spans="1:17" s="3" customFormat="1" x14ac:dyDescent="0.25">
      <c r="A45" s="10"/>
      <c r="B45" s="2"/>
      <c r="C45" s="2"/>
      <c r="E45" s="11"/>
      <c r="H45" s="60"/>
      <c r="N45" s="14"/>
      <c r="O45" s="14"/>
      <c r="P45" s="14"/>
    </row>
    <row r="46" spans="1:17" s="3" customFormat="1" x14ac:dyDescent="0.25">
      <c r="A46" s="10"/>
      <c r="B46" s="2"/>
      <c r="C46" s="2"/>
      <c r="E46" s="11"/>
      <c r="H46" s="60"/>
      <c r="N46" s="14"/>
      <c r="O46" s="14"/>
      <c r="P46" s="14"/>
    </row>
    <row r="47" spans="1:17" s="3" customFormat="1" x14ac:dyDescent="0.25">
      <c r="A47" s="10"/>
      <c r="B47" s="2"/>
      <c r="C47" s="2"/>
      <c r="E47" s="11"/>
      <c r="H47" s="60"/>
      <c r="N47" s="14"/>
      <c r="O47" s="14"/>
      <c r="P47" s="14"/>
    </row>
    <row r="48" spans="1:17" s="3" customFormat="1" x14ac:dyDescent="0.25">
      <c r="A48" s="10"/>
      <c r="B48" s="2"/>
      <c r="C48" s="2"/>
      <c r="E48" s="11"/>
      <c r="H48" s="60"/>
      <c r="N48" s="14"/>
      <c r="O48" s="14"/>
      <c r="P48" s="14"/>
    </row>
    <row r="49" spans="1:16" s="3" customFormat="1" x14ac:dyDescent="0.25">
      <c r="A49" s="10"/>
      <c r="B49" s="2"/>
      <c r="C49" s="2"/>
      <c r="E49" s="11"/>
      <c r="H49" s="60"/>
      <c r="N49" s="14"/>
      <c r="O49" s="14"/>
      <c r="P49" s="14"/>
    </row>
    <row r="50" spans="1:16" s="3" customFormat="1" x14ac:dyDescent="0.25">
      <c r="A50" s="10"/>
      <c r="B50" s="2"/>
      <c r="C50" s="2"/>
      <c r="E50" s="11"/>
      <c r="H50" s="60"/>
      <c r="N50" s="14"/>
      <c r="O50" s="14"/>
      <c r="P50" s="14"/>
    </row>
    <row r="51" spans="1:16" s="3" customFormat="1" x14ac:dyDescent="0.25">
      <c r="A51" s="10"/>
      <c r="B51" s="2"/>
      <c r="C51" s="2"/>
      <c r="E51" s="11"/>
      <c r="H51" s="60"/>
      <c r="N51" s="14"/>
      <c r="O51" s="14"/>
      <c r="P51" s="14"/>
    </row>
    <row r="52" spans="1:16" s="3" customFormat="1" x14ac:dyDescent="0.25">
      <c r="A52" s="10"/>
      <c r="B52" s="2"/>
      <c r="C52" s="2"/>
      <c r="E52" s="11"/>
      <c r="H52" s="60"/>
      <c r="N52" s="14"/>
      <c r="O52" s="14"/>
      <c r="P52" s="14"/>
    </row>
    <row r="53" spans="1:16" s="3" customFormat="1" x14ac:dyDescent="0.25">
      <c r="A53" s="10"/>
      <c r="B53" s="2"/>
      <c r="C53" s="2"/>
      <c r="E53" s="11"/>
      <c r="H53" s="60"/>
      <c r="N53" s="14"/>
      <c r="O53" s="14"/>
      <c r="P53" s="14"/>
    </row>
    <row r="54" spans="1:16" s="3" customFormat="1" x14ac:dyDescent="0.25">
      <c r="A54" s="10"/>
      <c r="B54" s="2"/>
      <c r="C54" s="2"/>
      <c r="E54" s="11"/>
      <c r="H54" s="60"/>
      <c r="N54" s="14"/>
      <c r="O54" s="14"/>
      <c r="P54" s="14"/>
    </row>
  </sheetData>
  <mergeCells count="7">
    <mergeCell ref="Q3:Q4"/>
    <mergeCell ref="A34:L34"/>
    <mergeCell ref="O34:P34"/>
    <mergeCell ref="Q5:Q6"/>
    <mergeCell ref="Q7:Q8"/>
    <mergeCell ref="Q9:Q28"/>
    <mergeCell ref="Q29:Q33"/>
  </mergeCells>
  <conditionalFormatting sqref="B3:B4">
    <cfRule type="duplicateValues" dxfId="103" priority="7"/>
  </conditionalFormatting>
  <conditionalFormatting sqref="B5">
    <cfRule type="duplicateValues" dxfId="102" priority="5"/>
  </conditionalFormatting>
  <conditionalFormatting sqref="B6">
    <cfRule type="duplicateValues" dxfId="101" priority="6"/>
  </conditionalFormatting>
  <conditionalFormatting sqref="B7:B8">
    <cfRule type="duplicateValues" dxfId="100" priority="4"/>
  </conditionalFormatting>
  <conditionalFormatting sqref="B9:B28">
    <cfRule type="duplicateValues" dxfId="99" priority="3"/>
  </conditionalFormatting>
  <conditionalFormatting sqref="B29">
    <cfRule type="duplicateValues" dxfId="98" priority="1"/>
  </conditionalFormatting>
  <conditionalFormatting sqref="B30:B33">
    <cfRule type="duplicateValues" dxfId="97" priority="2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25"/>
  <sheetViews>
    <sheetView zoomScale="112" zoomScaleNormal="112" workbookViewId="0">
      <pane xSplit="3" ySplit="2" topLeftCell="D3" activePane="bottomRight" state="frozen"/>
      <selection activeCell="I20" sqref="I20"/>
      <selection pane="topRight" activeCell="I20" sqref="I20"/>
      <selection pane="bottomLeft" activeCell="I20" sqref="I20"/>
      <selection pane="bottomRight" activeCell="H14" sqref="H14"/>
    </sheetView>
  </sheetViews>
  <sheetFormatPr defaultRowHeight="15" x14ac:dyDescent="0.2"/>
  <cols>
    <col min="1" max="1" width="7" style="4" customWidth="1"/>
    <col min="2" max="2" width="19.28515625" style="2" customWidth="1"/>
    <col min="3" max="3" width="15.28515625" style="2" customWidth="1"/>
    <col min="4" max="4" width="11.5703125" style="3" customWidth="1"/>
    <col min="5" max="5" width="7.7109375" style="11" customWidth="1"/>
    <col min="6" max="6" width="10.28515625" style="3" customWidth="1"/>
    <col min="7" max="7" width="10.140625" style="3" customWidth="1"/>
    <col min="8" max="8" width="19.140625" style="6" customWidth="1"/>
    <col min="9" max="10" width="3.5703125" style="3" customWidth="1"/>
    <col min="11" max="11" width="3.7109375" style="3" customWidth="1"/>
    <col min="12" max="12" width="4.28515625" style="3" customWidth="1"/>
    <col min="13" max="13" width="7.85546875" style="3" customWidth="1"/>
    <col min="14" max="14" width="12.140625" style="14" customWidth="1"/>
    <col min="15" max="15" width="8.140625" style="14" customWidth="1"/>
    <col min="16" max="16" width="9.28515625" style="14" customWidth="1"/>
    <col min="17" max="17" width="5.5703125" style="4" customWidth="1"/>
    <col min="18" max="16384" width="9.140625" style="4"/>
  </cols>
  <sheetData>
    <row r="1" spans="1:17" x14ac:dyDescent="0.2">
      <c r="H1" s="5"/>
    </row>
    <row r="2" spans="1:17" ht="25.5" x14ac:dyDescent="0.2">
      <c r="A2" s="92" t="s">
        <v>44</v>
      </c>
      <c r="B2" s="58" t="s">
        <v>7</v>
      </c>
      <c r="C2" s="58" t="s">
        <v>0</v>
      </c>
      <c r="D2" s="58" t="s">
        <v>1</v>
      </c>
      <c r="E2" s="94" t="s">
        <v>4</v>
      </c>
      <c r="F2" s="58" t="s">
        <v>3</v>
      </c>
      <c r="G2" s="58" t="s">
        <v>5</v>
      </c>
      <c r="H2" s="94" t="s">
        <v>2</v>
      </c>
      <c r="I2" s="58" t="s">
        <v>39</v>
      </c>
      <c r="J2" s="58" t="s">
        <v>40</v>
      </c>
      <c r="K2" s="58" t="s">
        <v>41</v>
      </c>
      <c r="L2" s="58" t="s">
        <v>45</v>
      </c>
      <c r="M2" s="58" t="s">
        <v>46</v>
      </c>
      <c r="N2" s="58" t="s">
        <v>6</v>
      </c>
      <c r="O2" s="58" t="s">
        <v>47</v>
      </c>
      <c r="P2" s="58" t="s">
        <v>48</v>
      </c>
      <c r="Q2" s="58" t="s">
        <v>26</v>
      </c>
    </row>
    <row r="3" spans="1:17" ht="26.25" customHeight="1" x14ac:dyDescent="0.2">
      <c r="A3" s="79">
        <v>402798</v>
      </c>
      <c r="B3" s="70" t="s">
        <v>59</v>
      </c>
      <c r="C3" s="8" t="s">
        <v>60</v>
      </c>
      <c r="D3" s="72" t="s">
        <v>62</v>
      </c>
      <c r="E3" s="12">
        <v>44568</v>
      </c>
      <c r="F3" s="72" t="s">
        <v>63</v>
      </c>
      <c r="G3" s="12">
        <v>44588</v>
      </c>
      <c r="H3" s="9" t="s">
        <v>64</v>
      </c>
      <c r="I3" s="1">
        <v>54</v>
      </c>
      <c r="J3" s="1">
        <v>48</v>
      </c>
      <c r="K3" s="1">
        <v>15</v>
      </c>
      <c r="L3" s="1">
        <v>4</v>
      </c>
      <c r="M3" s="76">
        <v>9.7200000000000006</v>
      </c>
      <c r="N3" s="93">
        <v>10</v>
      </c>
      <c r="O3" s="61">
        <v>14000</v>
      </c>
      <c r="P3" s="62">
        <f>Table22457891011234[[#This Row],[PEMBULATAN]]*O3</f>
        <v>140000</v>
      </c>
      <c r="Q3" s="158">
        <v>2</v>
      </c>
    </row>
    <row r="4" spans="1:17" ht="26.25" customHeight="1" x14ac:dyDescent="0.2">
      <c r="A4" s="13"/>
      <c r="B4" s="71"/>
      <c r="C4" s="115" t="s">
        <v>61</v>
      </c>
      <c r="D4" s="116" t="s">
        <v>62</v>
      </c>
      <c r="E4" s="117">
        <v>44568</v>
      </c>
      <c r="F4" s="118" t="s">
        <v>63</v>
      </c>
      <c r="G4" s="117">
        <v>44588</v>
      </c>
      <c r="H4" s="119" t="s">
        <v>64</v>
      </c>
      <c r="I4" s="120">
        <v>54</v>
      </c>
      <c r="J4" s="120">
        <v>48</v>
      </c>
      <c r="K4" s="120">
        <v>15</v>
      </c>
      <c r="L4" s="120">
        <v>4</v>
      </c>
      <c r="M4" s="121">
        <v>9.7200000000000006</v>
      </c>
      <c r="N4" s="122">
        <v>10</v>
      </c>
      <c r="O4" s="61">
        <v>14000</v>
      </c>
      <c r="P4" s="62">
        <f>Table22457891011234[[#This Row],[PEMBULATAN]]*O4</f>
        <v>140000</v>
      </c>
      <c r="Q4" s="166"/>
    </row>
    <row r="5" spans="1:17" ht="22.5" customHeight="1" x14ac:dyDescent="0.2">
      <c r="A5" s="169" t="s">
        <v>30</v>
      </c>
      <c r="B5" s="170"/>
      <c r="C5" s="170"/>
      <c r="D5" s="170"/>
      <c r="E5" s="170"/>
      <c r="F5" s="170"/>
      <c r="G5" s="170"/>
      <c r="H5" s="170"/>
      <c r="I5" s="170"/>
      <c r="J5" s="170"/>
      <c r="K5" s="170"/>
      <c r="L5" s="171"/>
      <c r="M5" s="75">
        <f>SUBTOTAL(109,Table22457891011234[KG VOLUME])</f>
        <v>19.440000000000001</v>
      </c>
      <c r="N5" s="65">
        <f>SUBTOTAL(109,Table22457891011234[PEMBULATAN])</f>
        <v>20</v>
      </c>
      <c r="O5" s="172">
        <f>SUM(P3:P4)</f>
        <v>280000</v>
      </c>
      <c r="P5" s="173"/>
    </row>
    <row r="6" spans="1:17" ht="18" customHeight="1" x14ac:dyDescent="0.2">
      <c r="A6" s="82"/>
      <c r="B6" s="55" t="s">
        <v>42</v>
      </c>
      <c r="C6" s="54"/>
      <c r="D6" s="56" t="s">
        <v>43</v>
      </c>
      <c r="E6" s="82"/>
      <c r="F6" s="82"/>
      <c r="G6" s="82"/>
      <c r="H6" s="82"/>
      <c r="I6" s="82"/>
      <c r="J6" s="82"/>
      <c r="K6" s="82"/>
      <c r="L6" s="82"/>
      <c r="M6" s="83"/>
      <c r="N6" s="84" t="s">
        <v>51</v>
      </c>
      <c r="O6" s="85"/>
      <c r="P6" s="85">
        <f>O5*10%</f>
        <v>28000</v>
      </c>
    </row>
    <row r="7" spans="1:17" ht="18" customHeight="1" thickBot="1" x14ac:dyDescent="0.25">
      <c r="A7" s="82"/>
      <c r="B7" s="55"/>
      <c r="C7" s="54"/>
      <c r="D7" s="56"/>
      <c r="E7" s="82"/>
      <c r="F7" s="82"/>
      <c r="G7" s="82"/>
      <c r="H7" s="82"/>
      <c r="I7" s="82"/>
      <c r="J7" s="82"/>
      <c r="K7" s="82"/>
      <c r="L7" s="82"/>
      <c r="M7" s="83"/>
      <c r="N7" s="86" t="s">
        <v>52</v>
      </c>
      <c r="O7" s="87"/>
      <c r="P7" s="87">
        <f>O5-P6</f>
        <v>252000</v>
      </c>
    </row>
    <row r="8" spans="1:17" ht="18" customHeight="1" x14ac:dyDescent="0.2">
      <c r="A8" s="10"/>
      <c r="H8" s="60"/>
      <c r="N8" s="59" t="s">
        <v>31</v>
      </c>
      <c r="P8" s="66">
        <f>P7*1%</f>
        <v>2520</v>
      </c>
    </row>
    <row r="9" spans="1:17" ht="18" customHeight="1" thickBot="1" x14ac:dyDescent="0.25">
      <c r="A9" s="10"/>
      <c r="H9" s="60"/>
      <c r="N9" s="59" t="s">
        <v>53</v>
      </c>
      <c r="P9" s="68">
        <f>P7*2%</f>
        <v>5040</v>
      </c>
    </row>
    <row r="10" spans="1:17" ht="18" customHeight="1" x14ac:dyDescent="0.2">
      <c r="A10" s="10"/>
      <c r="H10" s="60"/>
      <c r="N10" s="63" t="s">
        <v>32</v>
      </c>
      <c r="O10" s="64"/>
      <c r="P10" s="67">
        <f>P7+P8-P9</f>
        <v>249480</v>
      </c>
    </row>
    <row r="12" spans="1:17" x14ac:dyDescent="0.2">
      <c r="A12" s="10"/>
      <c r="H12" s="60"/>
      <c r="P12" s="68"/>
    </row>
    <row r="13" spans="1:17" x14ac:dyDescent="0.2">
      <c r="A13" s="10"/>
      <c r="H13" s="60"/>
      <c r="O13" s="57"/>
      <c r="P13" s="68"/>
    </row>
    <row r="14" spans="1:17" s="3" customFormat="1" x14ac:dyDescent="0.25">
      <c r="A14" s="10"/>
      <c r="B14" s="2"/>
      <c r="C14" s="2"/>
      <c r="E14" s="11"/>
      <c r="H14" s="60"/>
      <c r="N14" s="14"/>
      <c r="O14" s="14"/>
      <c r="P14" s="14"/>
    </row>
    <row r="15" spans="1:17" s="3" customFormat="1" x14ac:dyDescent="0.25">
      <c r="A15" s="10"/>
      <c r="B15" s="2"/>
      <c r="C15" s="2"/>
      <c r="E15" s="11"/>
      <c r="H15" s="60"/>
      <c r="N15" s="14"/>
      <c r="O15" s="14"/>
      <c r="P15" s="14"/>
    </row>
    <row r="16" spans="1:17" s="3" customFormat="1" x14ac:dyDescent="0.25">
      <c r="A16" s="10"/>
      <c r="B16" s="2"/>
      <c r="C16" s="2"/>
      <c r="E16" s="11"/>
      <c r="H16" s="60"/>
      <c r="N16" s="14"/>
      <c r="O16" s="14"/>
      <c r="P16" s="14"/>
    </row>
    <row r="17" spans="1:16" s="3" customFormat="1" x14ac:dyDescent="0.25">
      <c r="A17" s="10"/>
      <c r="B17" s="2"/>
      <c r="C17" s="2"/>
      <c r="E17" s="11"/>
      <c r="H17" s="60"/>
      <c r="N17" s="14"/>
      <c r="O17" s="14"/>
      <c r="P17" s="14"/>
    </row>
    <row r="18" spans="1:16" s="3" customFormat="1" x14ac:dyDescent="0.25">
      <c r="A18" s="10"/>
      <c r="B18" s="2"/>
      <c r="C18" s="2"/>
      <c r="E18" s="11"/>
      <c r="H18" s="60"/>
      <c r="N18" s="14"/>
      <c r="O18" s="14"/>
      <c r="P18" s="14"/>
    </row>
    <row r="19" spans="1:16" s="3" customFormat="1" x14ac:dyDescent="0.25">
      <c r="A19" s="10"/>
      <c r="B19" s="2"/>
      <c r="C19" s="2"/>
      <c r="E19" s="11"/>
      <c r="H19" s="60"/>
      <c r="N19" s="14"/>
      <c r="O19" s="14"/>
      <c r="P19" s="14"/>
    </row>
    <row r="20" spans="1:16" s="3" customFormat="1" x14ac:dyDescent="0.25">
      <c r="A20" s="10"/>
      <c r="B20" s="2"/>
      <c r="C20" s="2"/>
      <c r="E20" s="11"/>
      <c r="H20" s="60"/>
      <c r="N20" s="14"/>
      <c r="O20" s="14"/>
      <c r="P20" s="14"/>
    </row>
    <row r="21" spans="1:16" s="3" customFormat="1" x14ac:dyDescent="0.25">
      <c r="A21" s="10"/>
      <c r="B21" s="2"/>
      <c r="C21" s="2"/>
      <c r="E21" s="11"/>
      <c r="H21" s="60"/>
      <c r="N21" s="14"/>
      <c r="O21" s="14"/>
      <c r="P21" s="14"/>
    </row>
    <row r="22" spans="1:16" s="3" customFormat="1" x14ac:dyDescent="0.25">
      <c r="A22" s="10"/>
      <c r="B22" s="2"/>
      <c r="C22" s="2"/>
      <c r="E22" s="11"/>
      <c r="H22" s="60"/>
      <c r="N22" s="14"/>
      <c r="O22" s="14"/>
      <c r="P22" s="14"/>
    </row>
    <row r="23" spans="1:16" s="3" customFormat="1" x14ac:dyDescent="0.25">
      <c r="A23" s="10"/>
      <c r="B23" s="2"/>
      <c r="C23" s="2"/>
      <c r="E23" s="11"/>
      <c r="H23" s="60"/>
      <c r="N23" s="14"/>
      <c r="O23" s="14"/>
      <c r="P23" s="14"/>
    </row>
    <row r="24" spans="1:16" s="3" customFormat="1" x14ac:dyDescent="0.25">
      <c r="A24" s="10"/>
      <c r="B24" s="2"/>
      <c r="C24" s="2"/>
      <c r="E24" s="11"/>
      <c r="H24" s="60"/>
      <c r="N24" s="14"/>
      <c r="O24" s="14"/>
      <c r="P24" s="14"/>
    </row>
    <row r="25" spans="1:16" s="3" customFormat="1" x14ac:dyDescent="0.25">
      <c r="A25" s="10"/>
      <c r="B25" s="2"/>
      <c r="C25" s="2"/>
      <c r="E25" s="11"/>
      <c r="H25" s="60"/>
      <c r="N25" s="14"/>
      <c r="O25" s="14"/>
      <c r="P25" s="14"/>
    </row>
  </sheetData>
  <mergeCells count="3">
    <mergeCell ref="A5:L5"/>
    <mergeCell ref="O5:P5"/>
    <mergeCell ref="Q3:Q4"/>
  </mergeCells>
  <conditionalFormatting sqref="B3:B4">
    <cfRule type="duplicateValues" dxfId="81" priority="19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25"/>
  <sheetViews>
    <sheetView zoomScale="112" zoomScaleNormal="112" workbookViewId="0">
      <pane xSplit="3" ySplit="2" topLeftCell="D3" activePane="bottomRight" state="frozen"/>
      <selection activeCell="I20" sqref="I20"/>
      <selection pane="topRight" activeCell="I20" sqref="I20"/>
      <selection pane="bottomLeft" activeCell="I20" sqref="I20"/>
      <selection pane="bottomRight" activeCell="I13" sqref="I13"/>
    </sheetView>
  </sheetViews>
  <sheetFormatPr defaultRowHeight="15" x14ac:dyDescent="0.2"/>
  <cols>
    <col min="1" max="1" width="7.140625" style="4" customWidth="1"/>
    <col min="2" max="2" width="20.140625" style="2" customWidth="1"/>
    <col min="3" max="3" width="14.5703125" style="2" customWidth="1"/>
    <col min="4" max="4" width="13.42578125" style="3" customWidth="1"/>
    <col min="5" max="5" width="8.140625" style="11" customWidth="1"/>
    <col min="6" max="6" width="10.42578125" style="3" customWidth="1"/>
    <col min="7" max="7" width="9.85546875" style="3" customWidth="1"/>
    <col min="8" max="8" width="20.28515625" style="6" customWidth="1"/>
    <col min="9" max="9" width="3.5703125" style="3" customWidth="1"/>
    <col min="10" max="10" width="3.28515625" style="3" customWidth="1"/>
    <col min="11" max="11" width="3.42578125" style="3" customWidth="1"/>
    <col min="12" max="12" width="4.5703125" style="3" customWidth="1"/>
    <col min="13" max="13" width="7.85546875" style="3" customWidth="1"/>
    <col min="14" max="14" width="12.28515625" style="14" customWidth="1"/>
    <col min="15" max="15" width="8.140625" style="14" customWidth="1"/>
    <col min="16" max="16" width="9.5703125" style="14" customWidth="1"/>
    <col min="17" max="17" width="6" style="4" customWidth="1"/>
    <col min="18" max="16384" width="9.140625" style="4"/>
  </cols>
  <sheetData>
    <row r="1" spans="1:17" x14ac:dyDescent="0.2">
      <c r="H1" s="5"/>
    </row>
    <row r="2" spans="1:17" ht="25.5" x14ac:dyDescent="0.2">
      <c r="A2" s="92" t="s">
        <v>44</v>
      </c>
      <c r="B2" s="58" t="s">
        <v>7</v>
      </c>
      <c r="C2" s="58" t="s">
        <v>0</v>
      </c>
      <c r="D2" s="58" t="s">
        <v>1</v>
      </c>
      <c r="E2" s="94" t="s">
        <v>4</v>
      </c>
      <c r="F2" s="58" t="s">
        <v>3</v>
      </c>
      <c r="G2" s="58" t="s">
        <v>5</v>
      </c>
      <c r="H2" s="94" t="s">
        <v>2</v>
      </c>
      <c r="I2" s="58" t="s">
        <v>39</v>
      </c>
      <c r="J2" s="58" t="s">
        <v>40</v>
      </c>
      <c r="K2" s="58" t="s">
        <v>41</v>
      </c>
      <c r="L2" s="58" t="s">
        <v>45</v>
      </c>
      <c r="M2" s="58" t="s">
        <v>46</v>
      </c>
      <c r="N2" s="58" t="s">
        <v>6</v>
      </c>
      <c r="O2" s="58" t="s">
        <v>47</v>
      </c>
      <c r="P2" s="58" t="s">
        <v>48</v>
      </c>
      <c r="Q2" s="58" t="s">
        <v>26</v>
      </c>
    </row>
    <row r="3" spans="1:17" ht="26.25" customHeight="1" x14ac:dyDescent="0.2">
      <c r="A3" s="79">
        <v>403022</v>
      </c>
      <c r="B3" s="70" t="s">
        <v>65</v>
      </c>
      <c r="C3" s="8" t="s">
        <v>66</v>
      </c>
      <c r="D3" s="72" t="s">
        <v>62</v>
      </c>
      <c r="E3" s="12">
        <v>44574</v>
      </c>
      <c r="F3" s="72" t="s">
        <v>68</v>
      </c>
      <c r="G3" s="12">
        <v>44589</v>
      </c>
      <c r="H3" s="9" t="s">
        <v>69</v>
      </c>
      <c r="I3" s="1">
        <v>45</v>
      </c>
      <c r="J3" s="1">
        <v>32</v>
      </c>
      <c r="K3" s="1">
        <v>26</v>
      </c>
      <c r="L3" s="1">
        <v>10</v>
      </c>
      <c r="M3" s="76">
        <v>9.36</v>
      </c>
      <c r="N3" s="93">
        <v>10</v>
      </c>
      <c r="O3" s="61">
        <v>14000</v>
      </c>
      <c r="P3" s="62">
        <f>Table224578910112345[[#This Row],[PEMBULATAN]]*O3</f>
        <v>140000</v>
      </c>
      <c r="Q3" s="158">
        <v>2</v>
      </c>
    </row>
    <row r="4" spans="1:17" ht="26.25" customHeight="1" x14ac:dyDescent="0.2">
      <c r="A4" s="13"/>
      <c r="B4" s="71"/>
      <c r="C4" s="8" t="s">
        <v>67</v>
      </c>
      <c r="D4" s="72" t="s">
        <v>62</v>
      </c>
      <c r="E4" s="12">
        <v>44574</v>
      </c>
      <c r="F4" s="72" t="s">
        <v>68</v>
      </c>
      <c r="G4" s="12">
        <v>44589</v>
      </c>
      <c r="H4" s="9" t="s">
        <v>69</v>
      </c>
      <c r="I4" s="1">
        <v>65</v>
      </c>
      <c r="J4" s="1">
        <v>36</v>
      </c>
      <c r="K4" s="1">
        <v>30</v>
      </c>
      <c r="L4" s="1">
        <v>10</v>
      </c>
      <c r="M4" s="76">
        <v>17.55</v>
      </c>
      <c r="N4" s="93">
        <v>17.55</v>
      </c>
      <c r="O4" s="61">
        <v>14000</v>
      </c>
      <c r="P4" s="62">
        <f>Table224578910112345[[#This Row],[PEMBULATAN]]*O4</f>
        <v>245700</v>
      </c>
      <c r="Q4" s="166"/>
    </row>
    <row r="5" spans="1:17" ht="22.5" customHeight="1" x14ac:dyDescent="0.2">
      <c r="A5" s="169" t="s">
        <v>30</v>
      </c>
      <c r="B5" s="170"/>
      <c r="C5" s="170"/>
      <c r="D5" s="170"/>
      <c r="E5" s="170"/>
      <c r="F5" s="170"/>
      <c r="G5" s="170"/>
      <c r="H5" s="170"/>
      <c r="I5" s="170"/>
      <c r="J5" s="170"/>
      <c r="K5" s="170"/>
      <c r="L5" s="171"/>
      <c r="M5" s="75">
        <f>SUBTOTAL(109,Table224578910112345[KG VOLUME])</f>
        <v>26.91</v>
      </c>
      <c r="N5" s="65">
        <f>SUM(N3:N4)</f>
        <v>27.55</v>
      </c>
      <c r="O5" s="172">
        <f>SUM(P3:P4)</f>
        <v>385700</v>
      </c>
      <c r="P5" s="173"/>
    </row>
    <row r="6" spans="1:17" ht="18" customHeight="1" x14ac:dyDescent="0.2">
      <c r="A6" s="82"/>
      <c r="B6" s="55" t="s">
        <v>42</v>
      </c>
      <c r="C6" s="54"/>
      <c r="D6" s="56" t="s">
        <v>43</v>
      </c>
      <c r="E6" s="82"/>
      <c r="F6" s="82"/>
      <c r="G6" s="82"/>
      <c r="H6" s="82"/>
      <c r="I6" s="82"/>
      <c r="J6" s="82"/>
      <c r="K6" s="82"/>
      <c r="L6" s="82"/>
      <c r="M6" s="83"/>
      <c r="N6" s="84" t="s">
        <v>51</v>
      </c>
      <c r="O6" s="85"/>
      <c r="P6" s="85">
        <f>O5*10%</f>
        <v>38570</v>
      </c>
    </row>
    <row r="7" spans="1:17" ht="18" customHeight="1" thickBot="1" x14ac:dyDescent="0.25">
      <c r="A7" s="82"/>
      <c r="B7" s="55"/>
      <c r="C7" s="54"/>
      <c r="D7" s="56"/>
      <c r="E7" s="82"/>
      <c r="F7" s="82"/>
      <c r="G7" s="82"/>
      <c r="H7" s="82"/>
      <c r="I7" s="82"/>
      <c r="J7" s="82"/>
      <c r="K7" s="82"/>
      <c r="L7" s="82"/>
      <c r="M7" s="83"/>
      <c r="N7" s="86" t="s">
        <v>52</v>
      </c>
      <c r="O7" s="87"/>
      <c r="P7" s="87">
        <f>O5-P6</f>
        <v>347130</v>
      </c>
    </row>
    <row r="8" spans="1:17" ht="18" customHeight="1" x14ac:dyDescent="0.2">
      <c r="A8" s="10"/>
      <c r="H8" s="60"/>
      <c r="N8" s="59" t="s">
        <v>31</v>
      </c>
      <c r="P8" s="66">
        <f>P7*1%</f>
        <v>3471.3</v>
      </c>
    </row>
    <row r="9" spans="1:17" ht="18" customHeight="1" thickBot="1" x14ac:dyDescent="0.25">
      <c r="A9" s="10"/>
      <c r="H9" s="60"/>
      <c r="N9" s="59" t="s">
        <v>53</v>
      </c>
      <c r="P9" s="68">
        <f>P7*2%</f>
        <v>6942.6</v>
      </c>
    </row>
    <row r="10" spans="1:17" ht="18" customHeight="1" x14ac:dyDescent="0.2">
      <c r="A10" s="10"/>
      <c r="H10" s="60"/>
      <c r="N10" s="63" t="s">
        <v>32</v>
      </c>
      <c r="O10" s="64"/>
      <c r="P10" s="67">
        <f>P7+P8-P9</f>
        <v>343658.7</v>
      </c>
    </row>
    <row r="12" spans="1:17" x14ac:dyDescent="0.2">
      <c r="A12" s="10"/>
      <c r="H12" s="60"/>
      <c r="P12" s="68"/>
    </row>
    <row r="13" spans="1:17" x14ac:dyDescent="0.2">
      <c r="A13" s="10"/>
      <c r="H13" s="60"/>
      <c r="O13" s="57"/>
      <c r="P13" s="68"/>
    </row>
    <row r="14" spans="1:17" s="3" customFormat="1" x14ac:dyDescent="0.25">
      <c r="A14" s="10"/>
      <c r="B14" s="2"/>
      <c r="C14" s="2"/>
      <c r="E14" s="11"/>
      <c r="H14" s="60"/>
      <c r="N14" s="14"/>
      <c r="O14" s="14"/>
      <c r="P14" s="14"/>
    </row>
    <row r="15" spans="1:17" s="3" customFormat="1" x14ac:dyDescent="0.25">
      <c r="A15" s="10"/>
      <c r="B15" s="2"/>
      <c r="C15" s="2"/>
      <c r="E15" s="11"/>
      <c r="H15" s="60"/>
      <c r="N15" s="14"/>
      <c r="O15" s="14"/>
      <c r="P15" s="14"/>
    </row>
    <row r="16" spans="1:17" s="3" customFormat="1" x14ac:dyDescent="0.25">
      <c r="A16" s="10"/>
      <c r="B16" s="2"/>
      <c r="C16" s="2"/>
      <c r="E16" s="11"/>
      <c r="H16" s="60"/>
      <c r="N16" s="14"/>
      <c r="O16" s="14"/>
      <c r="P16" s="14"/>
    </row>
    <row r="17" spans="1:16" s="3" customFormat="1" x14ac:dyDescent="0.25">
      <c r="A17" s="10"/>
      <c r="B17" s="2"/>
      <c r="C17" s="2"/>
      <c r="E17" s="11"/>
      <c r="H17" s="60"/>
      <c r="N17" s="14"/>
      <c r="O17" s="14"/>
      <c r="P17" s="14"/>
    </row>
    <row r="18" spans="1:16" s="3" customFormat="1" x14ac:dyDescent="0.25">
      <c r="A18" s="10"/>
      <c r="B18" s="2"/>
      <c r="C18" s="2"/>
      <c r="E18" s="11"/>
      <c r="H18" s="60"/>
      <c r="N18" s="14"/>
      <c r="O18" s="14"/>
      <c r="P18" s="14"/>
    </row>
    <row r="19" spans="1:16" s="3" customFormat="1" x14ac:dyDescent="0.25">
      <c r="A19" s="10"/>
      <c r="B19" s="2"/>
      <c r="C19" s="2"/>
      <c r="E19" s="11"/>
      <c r="H19" s="60"/>
      <c r="N19" s="14"/>
      <c r="O19" s="14"/>
      <c r="P19" s="14"/>
    </row>
    <row r="20" spans="1:16" s="3" customFormat="1" x14ac:dyDescent="0.25">
      <c r="A20" s="10"/>
      <c r="B20" s="2"/>
      <c r="C20" s="2"/>
      <c r="E20" s="11"/>
      <c r="H20" s="60"/>
      <c r="N20" s="14"/>
      <c r="O20" s="14"/>
      <c r="P20" s="14"/>
    </row>
    <row r="21" spans="1:16" s="3" customFormat="1" x14ac:dyDescent="0.25">
      <c r="A21" s="10"/>
      <c r="B21" s="2"/>
      <c r="C21" s="2"/>
      <c r="E21" s="11"/>
      <c r="H21" s="60"/>
      <c r="N21" s="14"/>
      <c r="O21" s="14"/>
      <c r="P21" s="14"/>
    </row>
    <row r="22" spans="1:16" s="3" customFormat="1" x14ac:dyDescent="0.25">
      <c r="A22" s="10"/>
      <c r="B22" s="2"/>
      <c r="C22" s="2"/>
      <c r="E22" s="11"/>
      <c r="H22" s="60"/>
      <c r="N22" s="14"/>
      <c r="O22" s="14"/>
      <c r="P22" s="14"/>
    </row>
    <row r="23" spans="1:16" s="3" customFormat="1" x14ac:dyDescent="0.25">
      <c r="A23" s="10"/>
      <c r="B23" s="2"/>
      <c r="C23" s="2"/>
      <c r="E23" s="11"/>
      <c r="H23" s="60"/>
      <c r="N23" s="14"/>
      <c r="O23" s="14"/>
      <c r="P23" s="14"/>
    </row>
    <row r="24" spans="1:16" s="3" customFormat="1" x14ac:dyDescent="0.25">
      <c r="A24" s="10"/>
      <c r="B24" s="2"/>
      <c r="C24" s="2"/>
      <c r="E24" s="11"/>
      <c r="H24" s="60"/>
      <c r="N24" s="14"/>
      <c r="O24" s="14"/>
      <c r="P24" s="14"/>
    </row>
    <row r="25" spans="1:16" s="3" customFormat="1" x14ac:dyDescent="0.25">
      <c r="A25" s="10"/>
      <c r="B25" s="2"/>
      <c r="C25" s="2"/>
      <c r="E25" s="11"/>
      <c r="H25" s="60"/>
      <c r="N25" s="14"/>
      <c r="O25" s="14"/>
      <c r="P25" s="14"/>
    </row>
  </sheetData>
  <mergeCells count="3">
    <mergeCell ref="A5:L5"/>
    <mergeCell ref="O5:P5"/>
    <mergeCell ref="Q3:Q4"/>
  </mergeCells>
  <conditionalFormatting sqref="B3">
    <cfRule type="duplicateValues" dxfId="65" priority="2"/>
  </conditionalFormatting>
  <conditionalFormatting sqref="B4">
    <cfRule type="duplicateValues" dxfId="64" priority="20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25"/>
  <sheetViews>
    <sheetView zoomScaleNormal="100" workbookViewId="0">
      <pane xSplit="3" ySplit="2" topLeftCell="D3" activePane="bottomRight" state="frozen"/>
      <selection activeCell="I20" sqref="I20"/>
      <selection pane="topRight" activeCell="I20" sqref="I20"/>
      <selection pane="bottomLeft" activeCell="I20" sqref="I20"/>
      <selection pane="bottomRight" activeCell="G6" sqref="G6"/>
    </sheetView>
  </sheetViews>
  <sheetFormatPr defaultRowHeight="15" x14ac:dyDescent="0.2"/>
  <cols>
    <col min="1" max="1" width="6.5703125" style="4" customWidth="1"/>
    <col min="2" max="2" width="20.85546875" style="2" customWidth="1"/>
    <col min="3" max="3" width="14.85546875" style="2" customWidth="1"/>
    <col min="4" max="4" width="11.42578125" style="3" customWidth="1"/>
    <col min="5" max="5" width="8.7109375" style="11" customWidth="1"/>
    <col min="6" max="6" width="9.5703125" style="3" customWidth="1"/>
    <col min="7" max="7" width="9.140625" style="3" customWidth="1"/>
    <col min="8" max="8" width="22.28515625" style="6" customWidth="1"/>
    <col min="9" max="10" width="3.85546875" style="3" customWidth="1"/>
    <col min="11" max="11" width="3.7109375" style="3" customWidth="1"/>
    <col min="12" max="12" width="4.28515625" style="3" customWidth="1"/>
    <col min="13" max="13" width="7.85546875" style="3" customWidth="1"/>
    <col min="14" max="14" width="12.28515625" style="14" customWidth="1"/>
    <col min="15" max="15" width="8.140625" style="14" customWidth="1"/>
    <col min="16" max="16" width="10.42578125" style="14" customWidth="1"/>
    <col min="17" max="17" width="5.7109375" style="4" customWidth="1"/>
    <col min="18" max="16384" width="9.140625" style="4"/>
  </cols>
  <sheetData>
    <row r="1" spans="1:17" x14ac:dyDescent="0.2">
      <c r="H1" s="5"/>
    </row>
    <row r="2" spans="1:17" ht="25.5" x14ac:dyDescent="0.2">
      <c r="A2" s="92" t="s">
        <v>44</v>
      </c>
      <c r="B2" s="58" t="s">
        <v>7</v>
      </c>
      <c r="C2" s="58" t="s">
        <v>0</v>
      </c>
      <c r="D2" s="58" t="s">
        <v>1</v>
      </c>
      <c r="E2" s="94" t="s">
        <v>4</v>
      </c>
      <c r="F2" s="58" t="s">
        <v>3</v>
      </c>
      <c r="G2" s="58" t="s">
        <v>5</v>
      </c>
      <c r="H2" s="94" t="s">
        <v>2</v>
      </c>
      <c r="I2" s="58" t="s">
        <v>39</v>
      </c>
      <c r="J2" s="58" t="s">
        <v>40</v>
      </c>
      <c r="K2" s="58" t="s">
        <v>41</v>
      </c>
      <c r="L2" s="58" t="s">
        <v>45</v>
      </c>
      <c r="M2" s="58" t="s">
        <v>46</v>
      </c>
      <c r="N2" s="58" t="s">
        <v>6</v>
      </c>
      <c r="O2" s="58" t="s">
        <v>47</v>
      </c>
      <c r="P2" s="58" t="s">
        <v>48</v>
      </c>
      <c r="Q2" s="58" t="s">
        <v>26</v>
      </c>
    </row>
    <row r="3" spans="1:17" ht="26.25" customHeight="1" x14ac:dyDescent="0.2">
      <c r="A3" s="79">
        <v>403473</v>
      </c>
      <c r="B3" s="70" t="s">
        <v>70</v>
      </c>
      <c r="C3" s="8" t="s">
        <v>71</v>
      </c>
      <c r="D3" s="72" t="s">
        <v>62</v>
      </c>
      <c r="E3" s="12">
        <v>44583</v>
      </c>
      <c r="F3" s="72" t="s">
        <v>68</v>
      </c>
      <c r="G3" s="12">
        <v>44589</v>
      </c>
      <c r="H3" s="9" t="s">
        <v>69</v>
      </c>
      <c r="I3" s="1">
        <v>35</v>
      </c>
      <c r="J3" s="1">
        <v>25</v>
      </c>
      <c r="K3" s="1">
        <v>15</v>
      </c>
      <c r="L3" s="1">
        <v>6</v>
      </c>
      <c r="M3" s="76">
        <v>3.28125</v>
      </c>
      <c r="N3" s="93">
        <v>6</v>
      </c>
      <c r="O3" s="61">
        <v>14000</v>
      </c>
      <c r="P3" s="62">
        <f>Table2245789101123456[[#This Row],[PEMBULATAN]]*O3</f>
        <v>84000</v>
      </c>
      <c r="Q3" s="158">
        <v>2</v>
      </c>
    </row>
    <row r="4" spans="1:17" ht="26.25" customHeight="1" x14ac:dyDescent="0.2">
      <c r="A4" s="13"/>
      <c r="B4" s="123"/>
      <c r="C4" s="69" t="s">
        <v>72</v>
      </c>
      <c r="D4" s="74" t="s">
        <v>62</v>
      </c>
      <c r="E4" s="12">
        <v>44583</v>
      </c>
      <c r="F4" s="72" t="s">
        <v>68</v>
      </c>
      <c r="G4" s="12">
        <v>44589</v>
      </c>
      <c r="H4" s="73" t="s">
        <v>69</v>
      </c>
      <c r="I4" s="15">
        <v>77</v>
      </c>
      <c r="J4" s="15">
        <v>43</v>
      </c>
      <c r="K4" s="15">
        <v>32</v>
      </c>
      <c r="L4" s="15">
        <v>10</v>
      </c>
      <c r="M4" s="77">
        <v>26.488</v>
      </c>
      <c r="N4" s="93">
        <v>27</v>
      </c>
      <c r="O4" s="61">
        <v>14000</v>
      </c>
      <c r="P4" s="62">
        <f>Table2245789101123456[[#This Row],[PEMBULATAN]]*O4</f>
        <v>378000</v>
      </c>
      <c r="Q4" s="166"/>
    </row>
    <row r="5" spans="1:17" ht="22.5" customHeight="1" x14ac:dyDescent="0.2">
      <c r="A5" s="169" t="s">
        <v>30</v>
      </c>
      <c r="B5" s="170"/>
      <c r="C5" s="170"/>
      <c r="D5" s="170"/>
      <c r="E5" s="170"/>
      <c r="F5" s="170"/>
      <c r="G5" s="170"/>
      <c r="H5" s="170"/>
      <c r="I5" s="170"/>
      <c r="J5" s="170"/>
      <c r="K5" s="170"/>
      <c r="L5" s="171"/>
      <c r="M5" s="75">
        <f>SUBTOTAL(109,Table2245789101123456[KG VOLUME])</f>
        <v>29.76925</v>
      </c>
      <c r="N5" s="65">
        <f>SUM(N3:N4)</f>
        <v>33</v>
      </c>
      <c r="O5" s="172">
        <f>SUM(P3:P4)</f>
        <v>462000</v>
      </c>
      <c r="P5" s="173"/>
    </row>
    <row r="6" spans="1:17" ht="18" customHeight="1" x14ac:dyDescent="0.2">
      <c r="A6" s="82"/>
      <c r="B6" s="55" t="s">
        <v>42</v>
      </c>
      <c r="C6" s="54"/>
      <c r="D6" s="56" t="s">
        <v>43</v>
      </c>
      <c r="E6" s="82"/>
      <c r="F6" s="82"/>
      <c r="G6" s="82"/>
      <c r="H6" s="82"/>
      <c r="I6" s="82"/>
      <c r="J6" s="82"/>
      <c r="K6" s="82"/>
      <c r="L6" s="82"/>
      <c r="M6" s="83"/>
      <c r="N6" s="84" t="s">
        <v>51</v>
      </c>
      <c r="O6" s="85"/>
      <c r="P6" s="85">
        <f>O5*10%</f>
        <v>46200</v>
      </c>
    </row>
    <row r="7" spans="1:17" ht="18" customHeight="1" thickBot="1" x14ac:dyDescent="0.25">
      <c r="A7" s="82"/>
      <c r="B7" s="55"/>
      <c r="C7" s="54"/>
      <c r="D7" s="56"/>
      <c r="E7" s="82"/>
      <c r="F7" s="82"/>
      <c r="G7" s="82"/>
      <c r="H7" s="82"/>
      <c r="I7" s="82"/>
      <c r="J7" s="82"/>
      <c r="K7" s="82"/>
      <c r="L7" s="82"/>
      <c r="M7" s="83"/>
      <c r="N7" s="86" t="s">
        <v>52</v>
      </c>
      <c r="O7" s="87"/>
      <c r="P7" s="87">
        <f>O5-P6</f>
        <v>415800</v>
      </c>
    </row>
    <row r="8" spans="1:17" ht="18" customHeight="1" x14ac:dyDescent="0.2">
      <c r="A8" s="10"/>
      <c r="H8" s="60"/>
      <c r="N8" s="59" t="s">
        <v>31</v>
      </c>
      <c r="P8" s="66">
        <f>P7*1%</f>
        <v>4158</v>
      </c>
    </row>
    <row r="9" spans="1:17" ht="18" customHeight="1" thickBot="1" x14ac:dyDescent="0.25">
      <c r="A9" s="10"/>
      <c r="H9" s="60"/>
      <c r="N9" s="59" t="s">
        <v>53</v>
      </c>
      <c r="P9" s="68">
        <f>P7*2%</f>
        <v>8316</v>
      </c>
    </row>
    <row r="10" spans="1:17" ht="18" customHeight="1" x14ac:dyDescent="0.2">
      <c r="A10" s="10"/>
      <c r="H10" s="60"/>
      <c r="N10" s="63" t="s">
        <v>32</v>
      </c>
      <c r="O10" s="64"/>
      <c r="P10" s="67">
        <f>P7+P8-P9</f>
        <v>411642</v>
      </c>
    </row>
    <row r="12" spans="1:17" x14ac:dyDescent="0.2">
      <c r="A12" s="10"/>
      <c r="H12" s="60"/>
      <c r="P12" s="68"/>
    </row>
    <row r="13" spans="1:17" x14ac:dyDescent="0.2">
      <c r="A13" s="10"/>
      <c r="H13" s="60"/>
      <c r="O13" s="57"/>
      <c r="P13" s="68"/>
    </row>
    <row r="14" spans="1:17" s="3" customFormat="1" x14ac:dyDescent="0.25">
      <c r="A14" s="10"/>
      <c r="B14" s="2"/>
      <c r="C14" s="2"/>
      <c r="E14" s="11"/>
      <c r="H14" s="60"/>
      <c r="N14" s="14"/>
      <c r="O14" s="14"/>
      <c r="P14" s="14"/>
    </row>
    <row r="15" spans="1:17" s="3" customFormat="1" x14ac:dyDescent="0.25">
      <c r="A15" s="10"/>
      <c r="B15" s="2"/>
      <c r="C15" s="2"/>
      <c r="E15" s="11"/>
      <c r="H15" s="60"/>
      <c r="N15" s="14"/>
      <c r="O15" s="14"/>
      <c r="P15" s="14"/>
    </row>
    <row r="16" spans="1:17" s="3" customFormat="1" x14ac:dyDescent="0.25">
      <c r="A16" s="10"/>
      <c r="B16" s="2"/>
      <c r="C16" s="2"/>
      <c r="E16" s="11"/>
      <c r="H16" s="60"/>
      <c r="N16" s="14"/>
      <c r="O16" s="14"/>
      <c r="P16" s="14"/>
    </row>
    <row r="17" spans="1:16" s="3" customFormat="1" x14ac:dyDescent="0.25">
      <c r="A17" s="10"/>
      <c r="B17" s="2"/>
      <c r="C17" s="2"/>
      <c r="E17" s="11"/>
      <c r="H17" s="60"/>
      <c r="N17" s="14"/>
      <c r="O17" s="14"/>
      <c r="P17" s="14"/>
    </row>
    <row r="18" spans="1:16" s="3" customFormat="1" x14ac:dyDescent="0.25">
      <c r="A18" s="10"/>
      <c r="B18" s="2"/>
      <c r="C18" s="2"/>
      <c r="E18" s="11"/>
      <c r="H18" s="60"/>
      <c r="N18" s="14"/>
      <c r="O18" s="14"/>
      <c r="P18" s="14"/>
    </row>
    <row r="19" spans="1:16" s="3" customFormat="1" x14ac:dyDescent="0.25">
      <c r="A19" s="10"/>
      <c r="B19" s="2"/>
      <c r="C19" s="2"/>
      <c r="E19" s="11"/>
      <c r="H19" s="60"/>
      <c r="N19" s="14"/>
      <c r="O19" s="14"/>
      <c r="P19" s="14"/>
    </row>
    <row r="20" spans="1:16" s="3" customFormat="1" x14ac:dyDescent="0.25">
      <c r="A20" s="10"/>
      <c r="B20" s="2"/>
      <c r="C20" s="2"/>
      <c r="E20" s="11"/>
      <c r="H20" s="60"/>
      <c r="N20" s="14"/>
      <c r="O20" s="14"/>
      <c r="P20" s="14"/>
    </row>
    <row r="21" spans="1:16" s="3" customFormat="1" x14ac:dyDescent="0.25">
      <c r="A21" s="10"/>
      <c r="B21" s="2"/>
      <c r="C21" s="2"/>
      <c r="E21" s="11"/>
      <c r="H21" s="60"/>
      <c r="N21" s="14"/>
      <c r="O21" s="14"/>
      <c r="P21" s="14"/>
    </row>
    <row r="22" spans="1:16" s="3" customFormat="1" x14ac:dyDescent="0.25">
      <c r="A22" s="10"/>
      <c r="B22" s="2"/>
      <c r="C22" s="2"/>
      <c r="E22" s="11"/>
      <c r="H22" s="60"/>
      <c r="N22" s="14"/>
      <c r="O22" s="14"/>
      <c r="P22" s="14"/>
    </row>
    <row r="23" spans="1:16" s="3" customFormat="1" x14ac:dyDescent="0.25">
      <c r="A23" s="10"/>
      <c r="B23" s="2"/>
      <c r="C23" s="2"/>
      <c r="E23" s="11"/>
      <c r="H23" s="60"/>
      <c r="N23" s="14"/>
      <c r="O23" s="14"/>
      <c r="P23" s="14"/>
    </row>
    <row r="24" spans="1:16" s="3" customFormat="1" x14ac:dyDescent="0.25">
      <c r="A24" s="10"/>
      <c r="B24" s="2"/>
      <c r="C24" s="2"/>
      <c r="E24" s="11"/>
      <c r="H24" s="60"/>
      <c r="N24" s="14"/>
      <c r="O24" s="14"/>
      <c r="P24" s="14"/>
    </row>
    <row r="25" spans="1:16" s="3" customFormat="1" x14ac:dyDescent="0.25">
      <c r="A25" s="10"/>
      <c r="B25" s="2"/>
      <c r="C25" s="2"/>
      <c r="E25" s="11"/>
      <c r="H25" s="60"/>
      <c r="N25" s="14"/>
      <c r="O25" s="14"/>
      <c r="P25" s="14"/>
    </row>
  </sheetData>
  <mergeCells count="3">
    <mergeCell ref="A5:L5"/>
    <mergeCell ref="O5:P5"/>
    <mergeCell ref="Q3:Q4"/>
  </mergeCells>
  <conditionalFormatting sqref="B3:B4">
    <cfRule type="duplicateValues" dxfId="48" priority="21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43"/>
  <sheetViews>
    <sheetView zoomScale="110" zoomScaleNormal="110" workbookViewId="0">
      <pane xSplit="3" ySplit="2" topLeftCell="D3" activePane="bottomRight" state="frozen"/>
      <selection activeCell="I20" sqref="I20"/>
      <selection pane="topRight" activeCell="I20" sqref="I20"/>
      <selection pane="bottomLeft" activeCell="I20" sqref="I20"/>
      <selection pane="bottomRight" activeCell="H8" sqref="H8"/>
    </sheetView>
  </sheetViews>
  <sheetFormatPr defaultRowHeight="15" x14ac:dyDescent="0.2"/>
  <cols>
    <col min="1" max="1" width="6.5703125" style="4" customWidth="1"/>
    <col min="2" max="2" width="20.140625" style="2" customWidth="1"/>
    <col min="3" max="3" width="15.7109375" style="2" customWidth="1"/>
    <col min="4" max="4" width="10.5703125" style="3" customWidth="1"/>
    <col min="5" max="5" width="7.5703125" style="11" customWidth="1"/>
    <col min="6" max="6" width="10.140625" style="3" customWidth="1"/>
    <col min="7" max="7" width="10" style="3" customWidth="1"/>
    <col min="8" max="8" width="21.140625" style="6" customWidth="1"/>
    <col min="9" max="9" width="3.7109375" style="3" customWidth="1"/>
    <col min="10" max="10" width="3.85546875" style="3" customWidth="1"/>
    <col min="11" max="11" width="3.7109375" style="3" customWidth="1"/>
    <col min="12" max="12" width="4.42578125" style="3" customWidth="1"/>
    <col min="13" max="13" width="8" style="3" customWidth="1"/>
    <col min="14" max="14" width="12.140625" style="14" customWidth="1"/>
    <col min="15" max="15" width="8.140625" style="14" customWidth="1"/>
    <col min="16" max="16" width="11" style="14" customWidth="1"/>
    <col min="17" max="17" width="6.140625" style="4" customWidth="1"/>
    <col min="18" max="16384" width="9.140625" style="4"/>
  </cols>
  <sheetData>
    <row r="1" spans="1:17" x14ac:dyDescent="0.2">
      <c r="H1" s="5"/>
    </row>
    <row r="2" spans="1:17" ht="25.5" x14ac:dyDescent="0.2">
      <c r="A2" s="92" t="s">
        <v>44</v>
      </c>
      <c r="B2" s="58" t="s">
        <v>7</v>
      </c>
      <c r="C2" s="58" t="s">
        <v>0</v>
      </c>
      <c r="D2" s="58" t="s">
        <v>1</v>
      </c>
      <c r="E2" s="94" t="s">
        <v>4</v>
      </c>
      <c r="F2" s="58" t="s">
        <v>3</v>
      </c>
      <c r="G2" s="58" t="s">
        <v>5</v>
      </c>
      <c r="H2" s="94" t="s">
        <v>2</v>
      </c>
      <c r="I2" s="58" t="s">
        <v>39</v>
      </c>
      <c r="J2" s="58" t="s">
        <v>40</v>
      </c>
      <c r="K2" s="58" t="s">
        <v>41</v>
      </c>
      <c r="L2" s="58" t="s">
        <v>45</v>
      </c>
      <c r="M2" s="58" t="s">
        <v>46</v>
      </c>
      <c r="N2" s="58" t="s">
        <v>6</v>
      </c>
      <c r="O2" s="58" t="s">
        <v>47</v>
      </c>
      <c r="P2" s="58" t="s">
        <v>48</v>
      </c>
      <c r="Q2" s="58" t="s">
        <v>26</v>
      </c>
    </row>
    <row r="3" spans="1:17" ht="26.25" customHeight="1" x14ac:dyDescent="0.2">
      <c r="A3" s="79">
        <v>403484</v>
      </c>
      <c r="B3" s="70" t="s">
        <v>73</v>
      </c>
      <c r="C3" s="8" t="s">
        <v>74</v>
      </c>
      <c r="D3" s="72" t="s">
        <v>62</v>
      </c>
      <c r="E3" s="12">
        <v>44586</v>
      </c>
      <c r="F3" s="72" t="s">
        <v>94</v>
      </c>
      <c r="G3" s="12">
        <v>44606</v>
      </c>
      <c r="H3" s="9" t="s">
        <v>95</v>
      </c>
      <c r="I3" s="1">
        <v>150</v>
      </c>
      <c r="J3" s="1">
        <v>64</v>
      </c>
      <c r="K3" s="1">
        <v>10</v>
      </c>
      <c r="L3" s="1">
        <v>10</v>
      </c>
      <c r="M3" s="76">
        <v>24</v>
      </c>
      <c r="N3" s="93">
        <v>24</v>
      </c>
      <c r="O3" s="61">
        <v>14000</v>
      </c>
      <c r="P3" s="62">
        <f t="shared" ref="P3" si="0">N3*O3</f>
        <v>336000</v>
      </c>
      <c r="Q3" s="158">
        <v>20</v>
      </c>
    </row>
    <row r="4" spans="1:17" ht="26.25" customHeight="1" x14ac:dyDescent="0.2">
      <c r="A4" s="13"/>
      <c r="B4" s="71"/>
      <c r="C4" s="8" t="s">
        <v>75</v>
      </c>
      <c r="D4" s="72" t="s">
        <v>62</v>
      </c>
      <c r="E4" s="12">
        <v>44586</v>
      </c>
      <c r="F4" s="72" t="s">
        <v>94</v>
      </c>
      <c r="G4" s="12">
        <v>44606</v>
      </c>
      <c r="H4" s="9" t="s">
        <v>95</v>
      </c>
      <c r="I4" s="1">
        <v>150</v>
      </c>
      <c r="J4" s="1">
        <v>64</v>
      </c>
      <c r="K4" s="1">
        <v>10</v>
      </c>
      <c r="L4" s="1">
        <v>10</v>
      </c>
      <c r="M4" s="76">
        <v>24</v>
      </c>
      <c r="N4" s="93">
        <v>24</v>
      </c>
      <c r="O4" s="61">
        <v>14000</v>
      </c>
      <c r="P4" s="62">
        <f>N4*O4</f>
        <v>336000</v>
      </c>
      <c r="Q4" s="165"/>
    </row>
    <row r="5" spans="1:17" ht="26.25" customHeight="1" x14ac:dyDescent="0.2">
      <c r="A5" s="13"/>
      <c r="B5" s="71"/>
      <c r="C5" s="8" t="s">
        <v>76</v>
      </c>
      <c r="D5" s="72" t="s">
        <v>62</v>
      </c>
      <c r="E5" s="12">
        <v>44586</v>
      </c>
      <c r="F5" s="72" t="s">
        <v>94</v>
      </c>
      <c r="G5" s="12">
        <v>44606</v>
      </c>
      <c r="H5" s="9" t="s">
        <v>95</v>
      </c>
      <c r="I5" s="1">
        <v>150</v>
      </c>
      <c r="J5" s="1">
        <v>64</v>
      </c>
      <c r="K5" s="1">
        <v>10</v>
      </c>
      <c r="L5" s="1">
        <v>10</v>
      </c>
      <c r="M5" s="76">
        <v>24</v>
      </c>
      <c r="N5" s="93">
        <v>24</v>
      </c>
      <c r="O5" s="61">
        <v>14000</v>
      </c>
      <c r="P5" s="62">
        <f t="shared" ref="P5:P22" si="1">N5*O5</f>
        <v>336000</v>
      </c>
      <c r="Q5" s="165"/>
    </row>
    <row r="6" spans="1:17" ht="26.25" customHeight="1" x14ac:dyDescent="0.2">
      <c r="A6" s="13"/>
      <c r="B6" s="71"/>
      <c r="C6" s="8" t="s">
        <v>77</v>
      </c>
      <c r="D6" s="72" t="s">
        <v>62</v>
      </c>
      <c r="E6" s="12">
        <v>44586</v>
      </c>
      <c r="F6" s="72" t="s">
        <v>94</v>
      </c>
      <c r="G6" s="12">
        <v>44606</v>
      </c>
      <c r="H6" s="9" t="s">
        <v>95</v>
      </c>
      <c r="I6" s="1">
        <v>150</v>
      </c>
      <c r="J6" s="1">
        <v>64</v>
      </c>
      <c r="K6" s="1">
        <v>10</v>
      </c>
      <c r="L6" s="1">
        <v>10</v>
      </c>
      <c r="M6" s="76">
        <v>24</v>
      </c>
      <c r="N6" s="93">
        <v>24</v>
      </c>
      <c r="O6" s="61">
        <v>14000</v>
      </c>
      <c r="P6" s="62">
        <f t="shared" si="1"/>
        <v>336000</v>
      </c>
      <c r="Q6" s="165"/>
    </row>
    <row r="7" spans="1:17" ht="26.25" customHeight="1" x14ac:dyDescent="0.2">
      <c r="A7" s="13"/>
      <c r="B7" s="71"/>
      <c r="C7" s="8" t="s">
        <v>78</v>
      </c>
      <c r="D7" s="72" t="s">
        <v>62</v>
      </c>
      <c r="E7" s="12">
        <v>44586</v>
      </c>
      <c r="F7" s="72" t="s">
        <v>94</v>
      </c>
      <c r="G7" s="12">
        <v>44606</v>
      </c>
      <c r="H7" s="9" t="s">
        <v>95</v>
      </c>
      <c r="I7" s="1">
        <v>150</v>
      </c>
      <c r="J7" s="1">
        <v>64</v>
      </c>
      <c r="K7" s="1">
        <v>10</v>
      </c>
      <c r="L7" s="1">
        <v>10</v>
      </c>
      <c r="M7" s="76">
        <v>24</v>
      </c>
      <c r="N7" s="93">
        <v>24</v>
      </c>
      <c r="O7" s="61">
        <v>14000</v>
      </c>
      <c r="P7" s="62">
        <f t="shared" si="1"/>
        <v>336000</v>
      </c>
      <c r="Q7" s="165"/>
    </row>
    <row r="8" spans="1:17" ht="26.25" customHeight="1" x14ac:dyDescent="0.2">
      <c r="A8" s="13"/>
      <c r="B8" s="71"/>
      <c r="C8" s="8" t="s">
        <v>79</v>
      </c>
      <c r="D8" s="72" t="s">
        <v>62</v>
      </c>
      <c r="E8" s="12">
        <v>44586</v>
      </c>
      <c r="F8" s="72" t="s">
        <v>94</v>
      </c>
      <c r="G8" s="12">
        <v>44606</v>
      </c>
      <c r="H8" s="9" t="s">
        <v>95</v>
      </c>
      <c r="I8" s="1">
        <v>150</v>
      </c>
      <c r="J8" s="1">
        <v>64</v>
      </c>
      <c r="K8" s="1">
        <v>10</v>
      </c>
      <c r="L8" s="1">
        <v>10</v>
      </c>
      <c r="M8" s="76">
        <v>24</v>
      </c>
      <c r="N8" s="93">
        <v>24</v>
      </c>
      <c r="O8" s="61">
        <v>14000</v>
      </c>
      <c r="P8" s="62">
        <f t="shared" si="1"/>
        <v>336000</v>
      </c>
      <c r="Q8" s="165"/>
    </row>
    <row r="9" spans="1:17" ht="26.25" customHeight="1" x14ac:dyDescent="0.2">
      <c r="A9" s="13"/>
      <c r="B9" s="71"/>
      <c r="C9" s="8" t="s">
        <v>80</v>
      </c>
      <c r="D9" s="72" t="s">
        <v>62</v>
      </c>
      <c r="E9" s="12">
        <v>44586</v>
      </c>
      <c r="F9" s="72" t="s">
        <v>94</v>
      </c>
      <c r="G9" s="12">
        <v>44606</v>
      </c>
      <c r="H9" s="9" t="s">
        <v>95</v>
      </c>
      <c r="I9" s="1">
        <v>150</v>
      </c>
      <c r="J9" s="1">
        <v>64</v>
      </c>
      <c r="K9" s="1">
        <v>10</v>
      </c>
      <c r="L9" s="1">
        <v>10</v>
      </c>
      <c r="M9" s="76">
        <v>24</v>
      </c>
      <c r="N9" s="93">
        <v>24</v>
      </c>
      <c r="O9" s="61">
        <v>14000</v>
      </c>
      <c r="P9" s="62">
        <f t="shared" si="1"/>
        <v>336000</v>
      </c>
      <c r="Q9" s="165"/>
    </row>
    <row r="10" spans="1:17" ht="26.25" customHeight="1" x14ac:dyDescent="0.2">
      <c r="A10" s="13"/>
      <c r="B10" s="71"/>
      <c r="C10" s="8" t="s">
        <v>81</v>
      </c>
      <c r="D10" s="72" t="s">
        <v>62</v>
      </c>
      <c r="E10" s="12">
        <v>44586</v>
      </c>
      <c r="F10" s="72" t="s">
        <v>94</v>
      </c>
      <c r="G10" s="12">
        <v>44606</v>
      </c>
      <c r="H10" s="9" t="s">
        <v>95</v>
      </c>
      <c r="I10" s="1">
        <v>150</v>
      </c>
      <c r="J10" s="1">
        <v>64</v>
      </c>
      <c r="K10" s="1">
        <v>10</v>
      </c>
      <c r="L10" s="1">
        <v>10</v>
      </c>
      <c r="M10" s="76">
        <v>24</v>
      </c>
      <c r="N10" s="93">
        <v>24</v>
      </c>
      <c r="O10" s="61">
        <v>14000</v>
      </c>
      <c r="P10" s="62">
        <f t="shared" si="1"/>
        <v>336000</v>
      </c>
      <c r="Q10" s="165"/>
    </row>
    <row r="11" spans="1:17" ht="26.25" customHeight="1" x14ac:dyDescent="0.2">
      <c r="A11" s="13"/>
      <c r="B11" s="71"/>
      <c r="C11" s="8" t="s">
        <v>82</v>
      </c>
      <c r="D11" s="72" t="s">
        <v>62</v>
      </c>
      <c r="E11" s="12">
        <v>44586</v>
      </c>
      <c r="F11" s="72" t="s">
        <v>94</v>
      </c>
      <c r="G11" s="12">
        <v>44606</v>
      </c>
      <c r="H11" s="9" t="s">
        <v>95</v>
      </c>
      <c r="I11" s="1">
        <v>150</v>
      </c>
      <c r="J11" s="1">
        <v>64</v>
      </c>
      <c r="K11" s="1">
        <v>10</v>
      </c>
      <c r="L11" s="1">
        <v>10</v>
      </c>
      <c r="M11" s="76">
        <v>24</v>
      </c>
      <c r="N11" s="93">
        <v>24</v>
      </c>
      <c r="O11" s="61">
        <v>14000</v>
      </c>
      <c r="P11" s="62">
        <f t="shared" si="1"/>
        <v>336000</v>
      </c>
      <c r="Q11" s="165"/>
    </row>
    <row r="12" spans="1:17" ht="26.25" customHeight="1" x14ac:dyDescent="0.2">
      <c r="A12" s="13"/>
      <c r="B12" s="71"/>
      <c r="C12" s="8" t="s">
        <v>83</v>
      </c>
      <c r="D12" s="72" t="s">
        <v>62</v>
      </c>
      <c r="E12" s="12">
        <v>44586</v>
      </c>
      <c r="F12" s="72" t="s">
        <v>94</v>
      </c>
      <c r="G12" s="12">
        <v>44606</v>
      </c>
      <c r="H12" s="9" t="s">
        <v>95</v>
      </c>
      <c r="I12" s="1">
        <v>150</v>
      </c>
      <c r="J12" s="1">
        <v>64</v>
      </c>
      <c r="K12" s="1">
        <v>10</v>
      </c>
      <c r="L12" s="1">
        <v>10</v>
      </c>
      <c r="M12" s="76">
        <v>24</v>
      </c>
      <c r="N12" s="93">
        <v>24</v>
      </c>
      <c r="O12" s="61">
        <v>14000</v>
      </c>
      <c r="P12" s="62">
        <f t="shared" si="1"/>
        <v>336000</v>
      </c>
      <c r="Q12" s="165"/>
    </row>
    <row r="13" spans="1:17" ht="26.25" customHeight="1" x14ac:dyDescent="0.2">
      <c r="A13" s="13"/>
      <c r="B13" s="71"/>
      <c r="C13" s="8" t="s">
        <v>84</v>
      </c>
      <c r="D13" s="72" t="s">
        <v>62</v>
      </c>
      <c r="E13" s="12">
        <v>44586</v>
      </c>
      <c r="F13" s="72" t="s">
        <v>94</v>
      </c>
      <c r="G13" s="12">
        <v>44606</v>
      </c>
      <c r="H13" s="9" t="s">
        <v>95</v>
      </c>
      <c r="I13" s="1">
        <v>50</v>
      </c>
      <c r="J13" s="1">
        <v>50</v>
      </c>
      <c r="K13" s="1">
        <v>10</v>
      </c>
      <c r="L13" s="1">
        <v>6</v>
      </c>
      <c r="M13" s="76">
        <v>6.25</v>
      </c>
      <c r="N13" s="93">
        <v>6.25</v>
      </c>
      <c r="O13" s="61">
        <v>14000</v>
      </c>
      <c r="P13" s="62">
        <f t="shared" si="1"/>
        <v>87500</v>
      </c>
      <c r="Q13" s="165"/>
    </row>
    <row r="14" spans="1:17" ht="26.25" customHeight="1" x14ac:dyDescent="0.2">
      <c r="A14" s="13"/>
      <c r="B14" s="71"/>
      <c r="C14" s="8" t="s">
        <v>85</v>
      </c>
      <c r="D14" s="72" t="s">
        <v>62</v>
      </c>
      <c r="E14" s="12">
        <v>44586</v>
      </c>
      <c r="F14" s="72" t="s">
        <v>94</v>
      </c>
      <c r="G14" s="12">
        <v>44606</v>
      </c>
      <c r="H14" s="9" t="s">
        <v>95</v>
      </c>
      <c r="I14" s="1">
        <v>50</v>
      </c>
      <c r="J14" s="1">
        <v>50</v>
      </c>
      <c r="K14" s="1">
        <v>10</v>
      </c>
      <c r="L14" s="1">
        <v>6</v>
      </c>
      <c r="M14" s="76">
        <v>6.25</v>
      </c>
      <c r="N14" s="93">
        <v>6.25</v>
      </c>
      <c r="O14" s="61">
        <v>14000</v>
      </c>
      <c r="P14" s="62">
        <f t="shared" si="1"/>
        <v>87500</v>
      </c>
      <c r="Q14" s="165"/>
    </row>
    <row r="15" spans="1:17" ht="26.25" customHeight="1" x14ac:dyDescent="0.2">
      <c r="A15" s="13"/>
      <c r="B15" s="71"/>
      <c r="C15" s="8" t="s">
        <v>86</v>
      </c>
      <c r="D15" s="72" t="s">
        <v>62</v>
      </c>
      <c r="E15" s="12">
        <v>44586</v>
      </c>
      <c r="F15" s="72" t="s">
        <v>94</v>
      </c>
      <c r="G15" s="12">
        <v>44606</v>
      </c>
      <c r="H15" s="9" t="s">
        <v>95</v>
      </c>
      <c r="I15" s="1">
        <v>50</v>
      </c>
      <c r="J15" s="1">
        <v>50</v>
      </c>
      <c r="K15" s="1">
        <v>10</v>
      </c>
      <c r="L15" s="1">
        <v>6</v>
      </c>
      <c r="M15" s="76">
        <v>6.25</v>
      </c>
      <c r="N15" s="93">
        <v>6.25</v>
      </c>
      <c r="O15" s="61">
        <v>14000</v>
      </c>
      <c r="P15" s="62">
        <f t="shared" si="1"/>
        <v>87500</v>
      </c>
      <c r="Q15" s="165"/>
    </row>
    <row r="16" spans="1:17" ht="26.25" customHeight="1" x14ac:dyDescent="0.2">
      <c r="A16" s="13"/>
      <c r="B16" s="71"/>
      <c r="C16" s="8" t="s">
        <v>87</v>
      </c>
      <c r="D16" s="72" t="s">
        <v>62</v>
      </c>
      <c r="E16" s="12">
        <v>44586</v>
      </c>
      <c r="F16" s="72" t="s">
        <v>94</v>
      </c>
      <c r="G16" s="12">
        <v>44606</v>
      </c>
      <c r="H16" s="9" t="s">
        <v>95</v>
      </c>
      <c r="I16" s="1">
        <v>50</v>
      </c>
      <c r="J16" s="1">
        <v>50</v>
      </c>
      <c r="K16" s="1">
        <v>10</v>
      </c>
      <c r="L16" s="1">
        <v>6</v>
      </c>
      <c r="M16" s="76">
        <v>6.25</v>
      </c>
      <c r="N16" s="93">
        <v>6.25</v>
      </c>
      <c r="O16" s="61">
        <v>14000</v>
      </c>
      <c r="P16" s="62">
        <f t="shared" si="1"/>
        <v>87500</v>
      </c>
      <c r="Q16" s="165"/>
    </row>
    <row r="17" spans="1:17" ht="26.25" customHeight="1" x14ac:dyDescent="0.2">
      <c r="A17" s="13"/>
      <c r="B17" s="71"/>
      <c r="C17" s="8" t="s">
        <v>88</v>
      </c>
      <c r="D17" s="72" t="s">
        <v>62</v>
      </c>
      <c r="E17" s="12">
        <v>44586</v>
      </c>
      <c r="F17" s="72" t="s">
        <v>94</v>
      </c>
      <c r="G17" s="12">
        <v>44606</v>
      </c>
      <c r="H17" s="9" t="s">
        <v>95</v>
      </c>
      <c r="I17" s="1">
        <v>50</v>
      </c>
      <c r="J17" s="1">
        <v>50</v>
      </c>
      <c r="K17" s="1">
        <v>10</v>
      </c>
      <c r="L17" s="1">
        <v>6</v>
      </c>
      <c r="M17" s="76">
        <v>6.25</v>
      </c>
      <c r="N17" s="93">
        <v>6.25</v>
      </c>
      <c r="O17" s="61">
        <v>14000</v>
      </c>
      <c r="P17" s="62">
        <f t="shared" si="1"/>
        <v>87500</v>
      </c>
      <c r="Q17" s="165"/>
    </row>
    <row r="18" spans="1:17" ht="26.25" customHeight="1" x14ac:dyDescent="0.2">
      <c r="A18" s="13"/>
      <c r="B18" s="71"/>
      <c r="C18" s="8" t="s">
        <v>89</v>
      </c>
      <c r="D18" s="72" t="s">
        <v>62</v>
      </c>
      <c r="E18" s="12">
        <v>44586</v>
      </c>
      <c r="F18" s="72" t="s">
        <v>94</v>
      </c>
      <c r="G18" s="12">
        <v>44606</v>
      </c>
      <c r="H18" s="9" t="s">
        <v>95</v>
      </c>
      <c r="I18" s="1">
        <v>50</v>
      </c>
      <c r="J18" s="1">
        <v>50</v>
      </c>
      <c r="K18" s="1">
        <v>10</v>
      </c>
      <c r="L18" s="1">
        <v>6</v>
      </c>
      <c r="M18" s="76">
        <v>6.25</v>
      </c>
      <c r="N18" s="93">
        <v>6.25</v>
      </c>
      <c r="O18" s="61">
        <v>14000</v>
      </c>
      <c r="P18" s="62">
        <f t="shared" si="1"/>
        <v>87500</v>
      </c>
      <c r="Q18" s="165"/>
    </row>
    <row r="19" spans="1:17" ht="26.25" customHeight="1" x14ac:dyDescent="0.2">
      <c r="A19" s="13"/>
      <c r="B19" s="71"/>
      <c r="C19" s="8" t="s">
        <v>90</v>
      </c>
      <c r="D19" s="72" t="s">
        <v>62</v>
      </c>
      <c r="E19" s="12">
        <v>44586</v>
      </c>
      <c r="F19" s="72" t="s">
        <v>94</v>
      </c>
      <c r="G19" s="12">
        <v>44606</v>
      </c>
      <c r="H19" s="9" t="s">
        <v>95</v>
      </c>
      <c r="I19" s="1">
        <v>50</v>
      </c>
      <c r="J19" s="1">
        <v>50</v>
      </c>
      <c r="K19" s="1">
        <v>10</v>
      </c>
      <c r="L19" s="1">
        <v>6</v>
      </c>
      <c r="M19" s="76">
        <v>6.25</v>
      </c>
      <c r="N19" s="93">
        <v>6.25</v>
      </c>
      <c r="O19" s="61">
        <v>14000</v>
      </c>
      <c r="P19" s="62">
        <f t="shared" si="1"/>
        <v>87500</v>
      </c>
      <c r="Q19" s="165"/>
    </row>
    <row r="20" spans="1:17" ht="26.25" customHeight="1" x14ac:dyDescent="0.2">
      <c r="A20" s="13"/>
      <c r="B20" s="71"/>
      <c r="C20" s="8" t="s">
        <v>91</v>
      </c>
      <c r="D20" s="72" t="s">
        <v>62</v>
      </c>
      <c r="E20" s="12">
        <v>44586</v>
      </c>
      <c r="F20" s="72" t="s">
        <v>94</v>
      </c>
      <c r="G20" s="12">
        <v>44606</v>
      </c>
      <c r="H20" s="9" t="s">
        <v>95</v>
      </c>
      <c r="I20" s="1">
        <v>50</v>
      </c>
      <c r="J20" s="1">
        <v>50</v>
      </c>
      <c r="K20" s="1">
        <v>10</v>
      </c>
      <c r="L20" s="1">
        <v>6</v>
      </c>
      <c r="M20" s="76">
        <v>6.25</v>
      </c>
      <c r="N20" s="93">
        <v>6.25</v>
      </c>
      <c r="O20" s="61">
        <v>14000</v>
      </c>
      <c r="P20" s="62">
        <f t="shared" si="1"/>
        <v>87500</v>
      </c>
      <c r="Q20" s="165"/>
    </row>
    <row r="21" spans="1:17" ht="26.25" customHeight="1" x14ac:dyDescent="0.2">
      <c r="A21" s="13"/>
      <c r="B21" s="71"/>
      <c r="C21" s="8" t="s">
        <v>92</v>
      </c>
      <c r="D21" s="72" t="s">
        <v>62</v>
      </c>
      <c r="E21" s="12">
        <v>44586</v>
      </c>
      <c r="F21" s="72" t="s">
        <v>94</v>
      </c>
      <c r="G21" s="12">
        <v>44606</v>
      </c>
      <c r="H21" s="9" t="s">
        <v>95</v>
      </c>
      <c r="I21" s="1">
        <v>50</v>
      </c>
      <c r="J21" s="1">
        <v>50</v>
      </c>
      <c r="K21" s="1">
        <v>10</v>
      </c>
      <c r="L21" s="1">
        <v>6</v>
      </c>
      <c r="M21" s="76">
        <v>6.25</v>
      </c>
      <c r="N21" s="93">
        <v>6.25</v>
      </c>
      <c r="O21" s="61">
        <v>14000</v>
      </c>
      <c r="P21" s="62">
        <f t="shared" si="1"/>
        <v>87500</v>
      </c>
      <c r="Q21" s="165"/>
    </row>
    <row r="22" spans="1:17" ht="26.25" customHeight="1" x14ac:dyDescent="0.2">
      <c r="A22" s="124"/>
      <c r="B22" s="123"/>
      <c r="C22" s="8" t="s">
        <v>93</v>
      </c>
      <c r="D22" s="72" t="s">
        <v>62</v>
      </c>
      <c r="E22" s="12">
        <v>44586</v>
      </c>
      <c r="F22" s="72" t="s">
        <v>94</v>
      </c>
      <c r="G22" s="12">
        <v>44606</v>
      </c>
      <c r="H22" s="9" t="s">
        <v>95</v>
      </c>
      <c r="I22" s="1">
        <v>50</v>
      </c>
      <c r="J22" s="1">
        <v>50</v>
      </c>
      <c r="K22" s="1">
        <v>10</v>
      </c>
      <c r="L22" s="1">
        <v>6</v>
      </c>
      <c r="M22" s="76">
        <v>6.25</v>
      </c>
      <c r="N22" s="93">
        <v>6.25</v>
      </c>
      <c r="O22" s="61">
        <v>14000</v>
      </c>
      <c r="P22" s="62">
        <f t="shared" si="1"/>
        <v>87500</v>
      </c>
      <c r="Q22" s="166"/>
    </row>
    <row r="23" spans="1:17" ht="22.5" customHeight="1" x14ac:dyDescent="0.2">
      <c r="A23" s="160" t="s">
        <v>30</v>
      </c>
      <c r="B23" s="161"/>
      <c r="C23" s="161"/>
      <c r="D23" s="161"/>
      <c r="E23" s="161"/>
      <c r="F23" s="161"/>
      <c r="G23" s="161"/>
      <c r="H23" s="161"/>
      <c r="I23" s="161"/>
      <c r="J23" s="161"/>
      <c r="K23" s="161"/>
      <c r="L23" s="162"/>
      <c r="M23" s="133">
        <f>SUM(M3:M22)</f>
        <v>302.5</v>
      </c>
      <c r="N23" s="134">
        <f>SUM(N3:N22)</f>
        <v>302.5</v>
      </c>
      <c r="O23" s="163">
        <f>SUM(P3:P22)</f>
        <v>4235000</v>
      </c>
      <c r="P23" s="164"/>
    </row>
    <row r="24" spans="1:17" ht="18" customHeight="1" x14ac:dyDescent="0.2">
      <c r="A24" s="82"/>
      <c r="B24" s="55" t="s">
        <v>42</v>
      </c>
      <c r="C24" s="54"/>
      <c r="D24" s="56" t="s">
        <v>43</v>
      </c>
      <c r="E24" s="82"/>
      <c r="F24" s="82"/>
      <c r="G24" s="82"/>
      <c r="H24" s="82"/>
      <c r="I24" s="82"/>
      <c r="J24" s="82"/>
      <c r="K24" s="82"/>
      <c r="L24" s="82"/>
      <c r="M24" s="83"/>
      <c r="N24" s="84" t="s">
        <v>51</v>
      </c>
      <c r="O24" s="85"/>
      <c r="P24" s="85">
        <f>O23*10%</f>
        <v>423500</v>
      </c>
    </row>
    <row r="25" spans="1:17" ht="18" customHeight="1" thickBot="1" x14ac:dyDescent="0.25">
      <c r="A25" s="82"/>
      <c r="B25" s="55"/>
      <c r="C25" s="54"/>
      <c r="D25" s="56"/>
      <c r="E25" s="82"/>
      <c r="F25" s="82"/>
      <c r="G25" s="82"/>
      <c r="H25" s="82"/>
      <c r="I25" s="82"/>
      <c r="J25" s="82"/>
      <c r="K25" s="82"/>
      <c r="L25" s="82"/>
      <c r="M25" s="83"/>
      <c r="N25" s="86" t="s">
        <v>52</v>
      </c>
      <c r="O25" s="87"/>
      <c r="P25" s="87">
        <f>O23-P24</f>
        <v>3811500</v>
      </c>
    </row>
    <row r="26" spans="1:17" ht="18" customHeight="1" x14ac:dyDescent="0.2">
      <c r="A26" s="10"/>
      <c r="H26" s="60"/>
      <c r="N26" s="59" t="s">
        <v>31</v>
      </c>
      <c r="P26" s="66">
        <f>P25*1%</f>
        <v>38115</v>
      </c>
    </row>
    <row r="27" spans="1:17" ht="18" customHeight="1" thickBot="1" x14ac:dyDescent="0.25">
      <c r="A27" s="10"/>
      <c r="H27" s="60"/>
      <c r="N27" s="59" t="s">
        <v>53</v>
      </c>
      <c r="P27" s="68">
        <f>P25*2%</f>
        <v>76230</v>
      </c>
    </row>
    <row r="28" spans="1:17" ht="18" customHeight="1" x14ac:dyDescent="0.2">
      <c r="A28" s="10"/>
      <c r="H28" s="60"/>
      <c r="N28" s="63" t="s">
        <v>32</v>
      </c>
      <c r="O28" s="64"/>
      <c r="P28" s="67">
        <f>P25+P26-P27</f>
        <v>3773385</v>
      </c>
    </row>
    <row r="30" spans="1:17" x14ac:dyDescent="0.2">
      <c r="A30" s="10"/>
      <c r="H30" s="60"/>
      <c r="P30" s="68"/>
    </row>
    <row r="31" spans="1:17" x14ac:dyDescent="0.2">
      <c r="A31" s="10"/>
      <c r="H31" s="60"/>
      <c r="O31" s="57"/>
      <c r="P31" s="68"/>
    </row>
    <row r="32" spans="1:17" s="3" customFormat="1" x14ac:dyDescent="0.25">
      <c r="A32" s="10"/>
      <c r="B32" s="2"/>
      <c r="C32" s="2"/>
      <c r="E32" s="11"/>
      <c r="H32" s="60"/>
      <c r="N32" s="14"/>
      <c r="O32" s="14"/>
      <c r="P32" s="14"/>
    </row>
    <row r="33" spans="1:16" s="3" customFormat="1" x14ac:dyDescent="0.25">
      <c r="A33" s="10"/>
      <c r="B33" s="2"/>
      <c r="C33" s="2"/>
      <c r="E33" s="11"/>
      <c r="H33" s="60"/>
      <c r="N33" s="14"/>
      <c r="O33" s="14"/>
      <c r="P33" s="14"/>
    </row>
    <row r="34" spans="1:16" s="3" customFormat="1" x14ac:dyDescent="0.25">
      <c r="A34" s="10"/>
      <c r="B34" s="2"/>
      <c r="C34" s="2"/>
      <c r="E34" s="11"/>
      <c r="H34" s="60"/>
      <c r="N34" s="14"/>
      <c r="O34" s="14"/>
      <c r="P34" s="14"/>
    </row>
    <row r="35" spans="1:16" s="3" customFormat="1" x14ac:dyDescent="0.25">
      <c r="A35" s="10"/>
      <c r="B35" s="2"/>
      <c r="C35" s="2"/>
      <c r="E35" s="11"/>
      <c r="H35" s="60"/>
      <c r="N35" s="14"/>
      <c r="O35" s="14"/>
      <c r="P35" s="14"/>
    </row>
    <row r="36" spans="1:16" s="3" customFormat="1" x14ac:dyDescent="0.25">
      <c r="A36" s="10"/>
      <c r="B36" s="2"/>
      <c r="C36" s="2"/>
      <c r="E36" s="11"/>
      <c r="H36" s="60"/>
      <c r="N36" s="14"/>
      <c r="O36" s="14"/>
      <c r="P36" s="14"/>
    </row>
    <row r="37" spans="1:16" s="3" customFormat="1" x14ac:dyDescent="0.25">
      <c r="A37" s="10"/>
      <c r="B37" s="2"/>
      <c r="C37" s="2"/>
      <c r="E37" s="11"/>
      <c r="H37" s="60"/>
      <c r="N37" s="14"/>
      <c r="O37" s="14"/>
      <c r="P37" s="14"/>
    </row>
    <row r="38" spans="1:16" s="3" customFormat="1" x14ac:dyDescent="0.25">
      <c r="A38" s="10"/>
      <c r="B38" s="2"/>
      <c r="C38" s="2"/>
      <c r="E38" s="11"/>
      <c r="H38" s="60"/>
      <c r="N38" s="14"/>
      <c r="O38" s="14"/>
      <c r="P38" s="14"/>
    </row>
    <row r="39" spans="1:16" s="3" customFormat="1" x14ac:dyDescent="0.25">
      <c r="A39" s="10"/>
      <c r="B39" s="2"/>
      <c r="C39" s="2"/>
      <c r="E39" s="11"/>
      <c r="H39" s="60"/>
      <c r="N39" s="14"/>
      <c r="O39" s="14"/>
      <c r="P39" s="14"/>
    </row>
    <row r="40" spans="1:16" s="3" customFormat="1" x14ac:dyDescent="0.25">
      <c r="A40" s="10"/>
      <c r="B40" s="2"/>
      <c r="C40" s="2"/>
      <c r="E40" s="11"/>
      <c r="H40" s="60"/>
      <c r="N40" s="14"/>
      <c r="O40" s="14"/>
      <c r="P40" s="14"/>
    </row>
    <row r="41" spans="1:16" s="3" customFormat="1" x14ac:dyDescent="0.25">
      <c r="A41" s="10"/>
      <c r="B41" s="2"/>
      <c r="C41" s="2"/>
      <c r="E41" s="11"/>
      <c r="H41" s="60"/>
      <c r="N41" s="14"/>
      <c r="O41" s="14"/>
      <c r="P41" s="14"/>
    </row>
    <row r="42" spans="1:16" s="3" customFormat="1" x14ac:dyDescent="0.25">
      <c r="A42" s="10"/>
      <c r="B42" s="2"/>
      <c r="C42" s="2"/>
      <c r="E42" s="11"/>
      <c r="H42" s="60"/>
      <c r="N42" s="14"/>
      <c r="O42" s="14"/>
      <c r="P42" s="14"/>
    </row>
    <row r="43" spans="1:16" s="3" customFormat="1" x14ac:dyDescent="0.25">
      <c r="A43" s="10"/>
      <c r="B43" s="2"/>
      <c r="C43" s="2"/>
      <c r="E43" s="11"/>
      <c r="H43" s="60"/>
      <c r="N43" s="14"/>
      <c r="O43" s="14"/>
      <c r="P43" s="14"/>
    </row>
  </sheetData>
  <mergeCells count="3">
    <mergeCell ref="A23:L23"/>
    <mergeCell ref="O23:P23"/>
    <mergeCell ref="Q3:Q22"/>
  </mergeCells>
  <conditionalFormatting sqref="B3:B22">
    <cfRule type="duplicateValues" dxfId="32" priority="22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28"/>
  <sheetViews>
    <sheetView tabSelected="1" zoomScale="110" zoomScaleNormal="110" workbookViewId="0">
      <pane xSplit="3" ySplit="2" topLeftCell="D3" activePane="bottomRight" state="frozen"/>
      <selection activeCell="I20" sqref="I20"/>
      <selection pane="topRight" activeCell="I20" sqref="I20"/>
      <selection pane="bottomLeft" activeCell="I20" sqref="I20"/>
      <selection pane="bottomRight" activeCell="H9" sqref="H9"/>
    </sheetView>
  </sheetViews>
  <sheetFormatPr defaultRowHeight="15" x14ac:dyDescent="0.2"/>
  <cols>
    <col min="1" max="1" width="6.28515625" style="4" customWidth="1"/>
    <col min="2" max="2" width="20.140625" style="2" customWidth="1"/>
    <col min="3" max="3" width="15.42578125" style="2" customWidth="1"/>
    <col min="4" max="4" width="11.42578125" style="3" customWidth="1"/>
    <col min="5" max="5" width="8.85546875" style="11" customWidth="1"/>
    <col min="6" max="6" width="10" style="3" customWidth="1"/>
    <col min="7" max="7" width="11" style="3" customWidth="1"/>
    <col min="8" max="8" width="20.85546875" style="6" customWidth="1"/>
    <col min="9" max="11" width="3.7109375" style="3" customWidth="1"/>
    <col min="12" max="12" width="4.5703125" style="3" customWidth="1"/>
    <col min="13" max="13" width="8" style="3" customWidth="1"/>
    <col min="14" max="14" width="12.28515625" style="14" customWidth="1"/>
    <col min="15" max="15" width="8.140625" style="14" customWidth="1"/>
    <col min="16" max="16" width="11" style="14" customWidth="1"/>
    <col min="17" max="17" width="5.7109375" style="4" customWidth="1"/>
    <col min="18" max="16384" width="9.140625" style="4"/>
  </cols>
  <sheetData>
    <row r="1" spans="1:17" x14ac:dyDescent="0.2">
      <c r="H1" s="5"/>
    </row>
    <row r="2" spans="1:17" ht="25.5" x14ac:dyDescent="0.2">
      <c r="A2" s="92" t="s">
        <v>44</v>
      </c>
      <c r="B2" s="58" t="s">
        <v>7</v>
      </c>
      <c r="C2" s="58" t="s">
        <v>0</v>
      </c>
      <c r="D2" s="58" t="s">
        <v>1</v>
      </c>
      <c r="E2" s="94" t="s">
        <v>4</v>
      </c>
      <c r="F2" s="58" t="s">
        <v>3</v>
      </c>
      <c r="G2" s="58" t="s">
        <v>5</v>
      </c>
      <c r="H2" s="94" t="s">
        <v>2</v>
      </c>
      <c r="I2" s="58" t="s">
        <v>39</v>
      </c>
      <c r="J2" s="58" t="s">
        <v>40</v>
      </c>
      <c r="K2" s="58" t="s">
        <v>41</v>
      </c>
      <c r="L2" s="58" t="s">
        <v>45</v>
      </c>
      <c r="M2" s="58" t="s">
        <v>46</v>
      </c>
      <c r="N2" s="58" t="s">
        <v>6</v>
      </c>
      <c r="O2" s="58" t="s">
        <v>47</v>
      </c>
      <c r="P2" s="58" t="s">
        <v>48</v>
      </c>
      <c r="Q2" s="58" t="s">
        <v>26</v>
      </c>
    </row>
    <row r="3" spans="1:17" ht="26.25" customHeight="1" x14ac:dyDescent="0.2">
      <c r="A3" s="79">
        <v>403368</v>
      </c>
      <c r="B3" s="70" t="s">
        <v>96</v>
      </c>
      <c r="C3" s="8" t="s">
        <v>97</v>
      </c>
      <c r="D3" s="72" t="s">
        <v>62</v>
      </c>
      <c r="E3" s="12">
        <v>44591</v>
      </c>
      <c r="F3" s="72" t="s">
        <v>94</v>
      </c>
      <c r="G3" s="12">
        <v>44606</v>
      </c>
      <c r="H3" s="9" t="s">
        <v>95</v>
      </c>
      <c r="I3" s="1">
        <v>85</v>
      </c>
      <c r="J3" s="1">
        <v>60</v>
      </c>
      <c r="K3" s="1">
        <v>24</v>
      </c>
      <c r="L3" s="1">
        <v>10</v>
      </c>
      <c r="M3" s="76">
        <v>30.6</v>
      </c>
      <c r="N3" s="7">
        <v>32</v>
      </c>
      <c r="O3" s="61">
        <v>14000</v>
      </c>
      <c r="P3" s="62">
        <f t="shared" ref="P3:P5" si="0">N3*O3</f>
        <v>448000</v>
      </c>
      <c r="Q3" s="167">
        <v>5</v>
      </c>
    </row>
    <row r="4" spans="1:17" ht="26.25" customHeight="1" x14ac:dyDescent="0.2">
      <c r="A4" s="13"/>
      <c r="B4" s="71"/>
      <c r="C4" s="8" t="s">
        <v>98</v>
      </c>
      <c r="D4" s="72" t="s">
        <v>62</v>
      </c>
      <c r="E4" s="12">
        <v>44591</v>
      </c>
      <c r="F4" s="72" t="s">
        <v>94</v>
      </c>
      <c r="G4" s="12">
        <v>44606</v>
      </c>
      <c r="H4" s="9" t="s">
        <v>95</v>
      </c>
      <c r="I4" s="1">
        <v>150</v>
      </c>
      <c r="J4" s="1">
        <v>64</v>
      </c>
      <c r="K4" s="1">
        <v>12</v>
      </c>
      <c r="L4" s="1">
        <v>18</v>
      </c>
      <c r="M4" s="76">
        <v>28.8</v>
      </c>
      <c r="N4" s="7">
        <v>30</v>
      </c>
      <c r="O4" s="61">
        <v>14000</v>
      </c>
      <c r="P4" s="62">
        <f t="shared" si="0"/>
        <v>420000</v>
      </c>
      <c r="Q4" s="167"/>
    </row>
    <row r="5" spans="1:17" ht="26.25" customHeight="1" x14ac:dyDescent="0.2">
      <c r="A5" s="13"/>
      <c r="B5" s="71"/>
      <c r="C5" s="8" t="s">
        <v>99</v>
      </c>
      <c r="D5" s="72" t="s">
        <v>62</v>
      </c>
      <c r="E5" s="12">
        <v>44591</v>
      </c>
      <c r="F5" s="72" t="s">
        <v>94</v>
      </c>
      <c r="G5" s="12">
        <v>44606</v>
      </c>
      <c r="H5" s="9" t="s">
        <v>95</v>
      </c>
      <c r="I5" s="1">
        <v>150</v>
      </c>
      <c r="J5" s="1">
        <v>64</v>
      </c>
      <c r="K5" s="1">
        <v>12</v>
      </c>
      <c r="L5" s="1">
        <v>6</v>
      </c>
      <c r="M5" s="76">
        <v>28.8</v>
      </c>
      <c r="N5" s="7">
        <v>30</v>
      </c>
      <c r="O5" s="61">
        <v>14000</v>
      </c>
      <c r="P5" s="62">
        <f t="shared" si="0"/>
        <v>420000</v>
      </c>
      <c r="Q5" s="167"/>
    </row>
    <row r="6" spans="1:17" ht="26.25" customHeight="1" x14ac:dyDescent="0.2">
      <c r="A6" s="13"/>
      <c r="B6" s="71"/>
      <c r="C6" s="8" t="s">
        <v>100</v>
      </c>
      <c r="D6" s="72" t="s">
        <v>62</v>
      </c>
      <c r="E6" s="12">
        <v>44591</v>
      </c>
      <c r="F6" s="72" t="s">
        <v>94</v>
      </c>
      <c r="G6" s="12">
        <v>44606</v>
      </c>
      <c r="H6" s="9" t="s">
        <v>95</v>
      </c>
      <c r="I6" s="1">
        <v>53</v>
      </c>
      <c r="J6" s="1">
        <v>43</v>
      </c>
      <c r="K6" s="1">
        <v>76</v>
      </c>
      <c r="L6" s="1">
        <v>10</v>
      </c>
      <c r="M6" s="76">
        <v>43.301000000000002</v>
      </c>
      <c r="N6" s="7">
        <v>44</v>
      </c>
      <c r="O6" s="61">
        <v>14000</v>
      </c>
      <c r="P6" s="62">
        <f>N6*O6</f>
        <v>616000</v>
      </c>
      <c r="Q6" s="167"/>
    </row>
    <row r="7" spans="1:17" ht="26.25" customHeight="1" x14ac:dyDescent="0.2">
      <c r="A7" s="13"/>
      <c r="B7" s="71"/>
      <c r="C7" s="8" t="s">
        <v>101</v>
      </c>
      <c r="D7" s="72" t="s">
        <v>62</v>
      </c>
      <c r="E7" s="12">
        <v>44591</v>
      </c>
      <c r="F7" s="72" t="s">
        <v>94</v>
      </c>
      <c r="G7" s="12">
        <v>44606</v>
      </c>
      <c r="H7" s="9" t="s">
        <v>95</v>
      </c>
      <c r="I7" s="1">
        <v>53</v>
      </c>
      <c r="J7" s="1">
        <v>43</v>
      </c>
      <c r="K7" s="1">
        <v>76</v>
      </c>
      <c r="L7" s="1">
        <v>10</v>
      </c>
      <c r="M7" s="76">
        <v>43.301000000000002</v>
      </c>
      <c r="N7" s="93">
        <v>44</v>
      </c>
      <c r="O7" s="61">
        <v>14000</v>
      </c>
      <c r="P7" s="62">
        <f t="shared" ref="P7" si="1">N7*O7</f>
        <v>616000</v>
      </c>
      <c r="Q7" s="167"/>
    </row>
    <row r="8" spans="1:17" ht="22.5" customHeight="1" x14ac:dyDescent="0.2">
      <c r="A8" s="169" t="s">
        <v>30</v>
      </c>
      <c r="B8" s="170"/>
      <c r="C8" s="170"/>
      <c r="D8" s="170"/>
      <c r="E8" s="170"/>
      <c r="F8" s="170"/>
      <c r="G8" s="170"/>
      <c r="H8" s="170"/>
      <c r="I8" s="170"/>
      <c r="J8" s="170"/>
      <c r="K8" s="170"/>
      <c r="L8" s="171"/>
      <c r="M8" s="75">
        <f>SUBTOTAL(109,Table224578910112345678[KG VOLUME])</f>
        <v>30.6</v>
      </c>
      <c r="N8" s="65">
        <f>SUM(N3:N7)</f>
        <v>180</v>
      </c>
      <c r="O8" s="172">
        <f>SUM(P3:P3)</f>
        <v>448000</v>
      </c>
      <c r="P8" s="173"/>
    </row>
    <row r="9" spans="1:17" ht="18" customHeight="1" x14ac:dyDescent="0.2">
      <c r="A9" s="82"/>
      <c r="B9" s="55" t="s">
        <v>42</v>
      </c>
      <c r="C9" s="54"/>
      <c r="D9" s="56" t="s">
        <v>43</v>
      </c>
      <c r="E9" s="82"/>
      <c r="F9" s="82"/>
      <c r="G9" s="82"/>
      <c r="H9" s="82"/>
      <c r="I9" s="82"/>
      <c r="J9" s="82"/>
      <c r="K9" s="82"/>
      <c r="L9" s="82"/>
      <c r="M9" s="83"/>
      <c r="N9" s="84" t="s">
        <v>51</v>
      </c>
      <c r="O9" s="85"/>
      <c r="P9" s="85">
        <f>O8*10%</f>
        <v>44800</v>
      </c>
    </row>
    <row r="10" spans="1:17" ht="18" customHeight="1" thickBot="1" x14ac:dyDescent="0.25">
      <c r="A10" s="82"/>
      <c r="B10" s="55"/>
      <c r="C10" s="54"/>
      <c r="D10" s="56"/>
      <c r="E10" s="82"/>
      <c r="F10" s="82"/>
      <c r="G10" s="82"/>
      <c r="H10" s="82"/>
      <c r="I10" s="82"/>
      <c r="J10" s="82"/>
      <c r="K10" s="82"/>
      <c r="L10" s="82"/>
      <c r="M10" s="83"/>
      <c r="N10" s="86" t="s">
        <v>52</v>
      </c>
      <c r="O10" s="87"/>
      <c r="P10" s="87">
        <f>O8-P9</f>
        <v>403200</v>
      </c>
    </row>
    <row r="11" spans="1:17" ht="18" customHeight="1" x14ac:dyDescent="0.2">
      <c r="A11" s="10"/>
      <c r="H11" s="60"/>
      <c r="N11" s="59" t="s">
        <v>31</v>
      </c>
      <c r="P11" s="66">
        <f>P10*1%</f>
        <v>4032</v>
      </c>
    </row>
    <row r="12" spans="1:17" ht="18" customHeight="1" thickBot="1" x14ac:dyDescent="0.25">
      <c r="A12" s="10"/>
      <c r="H12" s="60"/>
      <c r="N12" s="59" t="s">
        <v>53</v>
      </c>
      <c r="P12" s="68">
        <f>P10*2%</f>
        <v>8064</v>
      </c>
    </row>
    <row r="13" spans="1:17" ht="18" customHeight="1" x14ac:dyDescent="0.2">
      <c r="A13" s="10"/>
      <c r="H13" s="60"/>
      <c r="N13" s="63" t="s">
        <v>32</v>
      </c>
      <c r="O13" s="64"/>
      <c r="P13" s="67">
        <f>P10+P11-P12</f>
        <v>399168</v>
      </c>
    </row>
    <row r="15" spans="1:17" x14ac:dyDescent="0.2">
      <c r="A15" s="10"/>
      <c r="H15" s="60"/>
      <c r="P15" s="68"/>
    </row>
    <row r="16" spans="1:17" x14ac:dyDescent="0.2">
      <c r="A16" s="10"/>
      <c r="H16" s="60"/>
      <c r="O16" s="57"/>
      <c r="P16" s="68"/>
    </row>
    <row r="17" spans="1:16" s="3" customFormat="1" x14ac:dyDescent="0.25">
      <c r="A17" s="10"/>
      <c r="B17" s="2"/>
      <c r="C17" s="2"/>
      <c r="E17" s="11"/>
      <c r="H17" s="60"/>
      <c r="N17" s="14"/>
      <c r="O17" s="14"/>
      <c r="P17" s="14"/>
    </row>
    <row r="18" spans="1:16" s="3" customFormat="1" x14ac:dyDescent="0.25">
      <c r="A18" s="10"/>
      <c r="B18" s="2"/>
      <c r="C18" s="2"/>
      <c r="E18" s="11"/>
      <c r="H18" s="60"/>
      <c r="N18" s="14"/>
      <c r="O18" s="14"/>
      <c r="P18" s="14"/>
    </row>
    <row r="19" spans="1:16" s="3" customFormat="1" x14ac:dyDescent="0.25">
      <c r="A19" s="10"/>
      <c r="B19" s="2"/>
      <c r="C19" s="2"/>
      <c r="E19" s="11"/>
      <c r="H19" s="60"/>
      <c r="N19" s="14"/>
      <c r="O19" s="14"/>
      <c r="P19" s="14"/>
    </row>
    <row r="20" spans="1:16" s="3" customFormat="1" x14ac:dyDescent="0.25">
      <c r="A20" s="10"/>
      <c r="B20" s="2"/>
      <c r="C20" s="2"/>
      <c r="E20" s="11"/>
      <c r="H20" s="60"/>
      <c r="N20" s="14"/>
      <c r="O20" s="14"/>
      <c r="P20" s="14"/>
    </row>
    <row r="21" spans="1:16" s="3" customFormat="1" x14ac:dyDescent="0.25">
      <c r="A21" s="10"/>
      <c r="B21" s="2"/>
      <c r="C21" s="2"/>
      <c r="E21" s="11"/>
      <c r="H21" s="60"/>
      <c r="N21" s="14"/>
      <c r="O21" s="14"/>
      <c r="P21" s="14"/>
    </row>
    <row r="22" spans="1:16" s="3" customFormat="1" x14ac:dyDescent="0.25">
      <c r="A22" s="10"/>
      <c r="B22" s="2"/>
      <c r="C22" s="2"/>
      <c r="E22" s="11"/>
      <c r="H22" s="60"/>
      <c r="N22" s="14"/>
      <c r="O22" s="14"/>
      <c r="P22" s="14"/>
    </row>
    <row r="23" spans="1:16" s="3" customFormat="1" x14ac:dyDescent="0.25">
      <c r="A23" s="10"/>
      <c r="B23" s="2"/>
      <c r="C23" s="2"/>
      <c r="E23" s="11"/>
      <c r="H23" s="60"/>
      <c r="N23" s="14"/>
      <c r="O23" s="14"/>
      <c r="P23" s="14"/>
    </row>
    <row r="24" spans="1:16" s="3" customFormat="1" x14ac:dyDescent="0.25">
      <c r="A24" s="10"/>
      <c r="B24" s="2"/>
      <c r="C24" s="2"/>
      <c r="E24" s="11"/>
      <c r="H24" s="60"/>
      <c r="N24" s="14"/>
      <c r="O24" s="14"/>
      <c r="P24" s="14"/>
    </row>
    <row r="25" spans="1:16" s="3" customFormat="1" x14ac:dyDescent="0.25">
      <c r="A25" s="10"/>
      <c r="B25" s="2"/>
      <c r="C25" s="2"/>
      <c r="E25" s="11"/>
      <c r="H25" s="60"/>
      <c r="N25" s="14"/>
      <c r="O25" s="14"/>
      <c r="P25" s="14"/>
    </row>
    <row r="26" spans="1:16" s="3" customFormat="1" x14ac:dyDescent="0.25">
      <c r="A26" s="10"/>
      <c r="B26" s="2"/>
      <c r="C26" s="2"/>
      <c r="E26" s="11"/>
      <c r="H26" s="60"/>
      <c r="N26" s="14"/>
      <c r="O26" s="14"/>
      <c r="P26" s="14"/>
    </row>
    <row r="27" spans="1:16" s="3" customFormat="1" x14ac:dyDescent="0.25">
      <c r="A27" s="10"/>
      <c r="B27" s="2"/>
      <c r="C27" s="2"/>
      <c r="E27" s="11"/>
      <c r="H27" s="60"/>
      <c r="N27" s="14"/>
      <c r="O27" s="14"/>
      <c r="P27" s="14"/>
    </row>
    <row r="28" spans="1:16" s="3" customFormat="1" x14ac:dyDescent="0.25">
      <c r="A28" s="10"/>
      <c r="B28" s="2"/>
      <c r="C28" s="2"/>
      <c r="E28" s="11"/>
      <c r="H28" s="60"/>
      <c r="N28" s="14"/>
      <c r="O28" s="14"/>
      <c r="P28" s="14"/>
    </row>
  </sheetData>
  <mergeCells count="3">
    <mergeCell ref="A8:L8"/>
    <mergeCell ref="O8:P8"/>
    <mergeCell ref="Q3:Q7"/>
  </mergeCells>
  <conditionalFormatting sqref="B3">
    <cfRule type="duplicateValues" dxfId="16" priority="3"/>
  </conditionalFormatting>
  <conditionalFormatting sqref="B4:B7">
    <cfRule type="duplicateValues" dxfId="15" priority="23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</vt:i4>
      </vt:variant>
    </vt:vector>
  </HeadingPairs>
  <TitlesOfParts>
    <vt:vector size="14" baseType="lpstr">
      <vt:lpstr>Sicepat_Jayapura Jan 22</vt:lpstr>
      <vt:lpstr>ALL</vt:lpstr>
      <vt:lpstr>402798</vt:lpstr>
      <vt:lpstr>403022</vt:lpstr>
      <vt:lpstr>403473</vt:lpstr>
      <vt:lpstr>403484</vt:lpstr>
      <vt:lpstr>403368</vt:lpstr>
      <vt:lpstr>'402798'!Print_Titles</vt:lpstr>
      <vt:lpstr>'403022'!Print_Titles</vt:lpstr>
      <vt:lpstr>'403368'!Print_Titles</vt:lpstr>
      <vt:lpstr>'403473'!Print_Titles</vt:lpstr>
      <vt:lpstr>'403484'!Print_Titles</vt:lpstr>
      <vt:lpstr>ALL!Print_Titles</vt:lpstr>
      <vt:lpstr>'Sicepat_Jayapura Jan 22'!Print_Titles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PCI</cp:lastModifiedBy>
  <cp:lastPrinted>2022-03-04T07:12:55Z</cp:lastPrinted>
  <dcterms:created xsi:type="dcterms:W3CDTF">2021-07-02T11:08:00Z</dcterms:created>
  <dcterms:modified xsi:type="dcterms:W3CDTF">2022-03-04T07:16:05Z</dcterms:modified>
</cp:coreProperties>
</file>