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-120" yWindow="-120" windowWidth="20730" windowHeight="11160" tabRatio="842"/>
  </bookViews>
  <sheets>
    <sheet name="Sicepat_Manokwari_Jan 22" sheetId="2" r:id="rId1"/>
    <sheet name="ALL" sheetId="92" r:id="rId2"/>
    <sheet name="402775" sheetId="58" r:id="rId3"/>
    <sheet name="403356" sheetId="59" r:id="rId4"/>
    <sheet name="403483" sheetId="60" r:id="rId5"/>
    <sheet name="403489" sheetId="62" r:id="rId6"/>
  </sheets>
  <definedNames>
    <definedName name="_xlnm.Print_Titles" localSheetId="2">'402775'!$2:$2</definedName>
    <definedName name="_xlnm.Print_Titles" localSheetId="3">'403356'!$2:$2</definedName>
    <definedName name="_xlnm.Print_Titles" localSheetId="4">'403483'!$2:$2</definedName>
    <definedName name="_xlnm.Print_Titles" localSheetId="5">'403489'!$2:$2</definedName>
    <definedName name="_xlnm.Print_Titles" localSheetId="1">ALL!$2:$2</definedName>
    <definedName name="_xlnm.Print_Titles" localSheetId="0">'Sicepat_Manokwari_Jan 22'!$2:$17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2" l="1"/>
  <c r="B20" i="2"/>
  <c r="B19" i="2"/>
  <c r="B18" i="2"/>
  <c r="G21" i="2" l="1"/>
  <c r="A21" i="2"/>
  <c r="G20" i="2"/>
  <c r="G19" i="2"/>
  <c r="M24" i="92"/>
  <c r="N24" i="92"/>
  <c r="P19" i="92"/>
  <c r="P18" i="92"/>
  <c r="P17" i="92"/>
  <c r="P16" i="92"/>
  <c r="P15" i="92"/>
  <c r="P14" i="92"/>
  <c r="P13" i="92"/>
  <c r="P12" i="92"/>
  <c r="P11" i="92"/>
  <c r="P10" i="92"/>
  <c r="P9" i="92"/>
  <c r="P8" i="92"/>
  <c r="P7" i="92"/>
  <c r="P6" i="92"/>
  <c r="P5" i="92"/>
  <c r="P4" i="92"/>
  <c r="P3" i="92"/>
  <c r="P23" i="92"/>
  <c r="P22" i="92"/>
  <c r="P21" i="92"/>
  <c r="O24" i="92" s="1"/>
  <c r="P20" i="92"/>
  <c r="P6" i="62"/>
  <c r="P5" i="62"/>
  <c r="P4" i="62"/>
  <c r="N7" i="62"/>
  <c r="N15" i="60"/>
  <c r="P14" i="60"/>
  <c r="P13" i="60"/>
  <c r="P12" i="60"/>
  <c r="P11" i="60"/>
  <c r="P10" i="60"/>
  <c r="P9" i="60"/>
  <c r="P8" i="60"/>
  <c r="P7" i="60"/>
  <c r="P6" i="60"/>
  <c r="P5" i="60"/>
  <c r="P4" i="60"/>
  <c r="N7" i="59"/>
  <c r="P25" i="92" l="1"/>
  <c r="P26" i="92" s="1"/>
  <c r="P3" i="62"/>
  <c r="P6" i="59"/>
  <c r="P5" i="59"/>
  <c r="P4" i="59"/>
  <c r="P28" i="92" l="1"/>
  <c r="P27" i="92"/>
  <c r="P29" i="92" s="1"/>
  <c r="C21" i="2"/>
  <c r="C20" i="2"/>
  <c r="C19" i="2"/>
  <c r="C18" i="2"/>
  <c r="M7" i="62" l="1"/>
  <c r="O7" i="62"/>
  <c r="M15" i="60"/>
  <c r="P3" i="60"/>
  <c r="O15" i="60" s="1"/>
  <c r="M7" i="59"/>
  <c r="P3" i="59"/>
  <c r="N4" i="58"/>
  <c r="M4" i="58"/>
  <c r="P3" i="58"/>
  <c r="P8" i="62" l="1"/>
  <c r="P9" i="62" s="1"/>
  <c r="P11" i="62" s="1"/>
  <c r="P16" i="60"/>
  <c r="P17" i="60" s="1"/>
  <c r="O4" i="58"/>
  <c r="O7" i="59"/>
  <c r="P10" i="62" l="1"/>
  <c r="P12" i="62" s="1"/>
  <c r="P19" i="60"/>
  <c r="P18" i="60"/>
  <c r="P8" i="59"/>
  <c r="P9" i="59" s="1"/>
  <c r="P5" i="58"/>
  <c r="P6" i="58" s="1"/>
  <c r="I27" i="2"/>
  <c r="I26" i="2"/>
  <c r="I28" i="2" s="1"/>
  <c r="P20" i="60" l="1"/>
  <c r="P10" i="59"/>
  <c r="P11" i="59"/>
  <c r="P8" i="58"/>
  <c r="P7" i="58"/>
  <c r="P12" i="59" l="1"/>
  <c r="P9" i="58"/>
  <c r="A19" i="2"/>
  <c r="A20" i="2" s="1"/>
  <c r="J21" i="2"/>
  <c r="J20" i="2"/>
  <c r="J19" i="2"/>
  <c r="I39" i="2" l="1"/>
  <c r="J18" i="2"/>
  <c r="J22" i="2" l="1"/>
  <c r="J24" i="2" s="1"/>
  <c r="J25" i="2" s="1"/>
  <c r="J27" i="2" l="1"/>
  <c r="J26" i="2"/>
  <c r="J28" i="2" l="1"/>
</calcChain>
</file>

<file path=xl/sharedStrings.xml><?xml version="1.0" encoding="utf-8"?>
<sst xmlns="http://schemas.openxmlformats.org/spreadsheetml/2006/main" count="352" uniqueCount="92">
  <si>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</si>
  <si>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</si>
  <si>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</si>
  <si>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</si>
  <si>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</si>
  <si>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</si>
  <si>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</si>
  <si>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</si>
  <si>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</si>
  <si>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</si>
  <si>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</si>
  <si>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</si>
  <si>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</si>
  <si>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</si>
  <si>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</si>
  <si>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</si>
  <si>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</si>
  <si>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</si>
  <si>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</si>
  <si>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</si>
  <si>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</si>
  <si>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</si>
  <si>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</si>
  <si>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</si>
  <si>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</si>
  <si>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</si>
  <si>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</si>
  <si>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</si>
  <si>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</si>
  <si>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</si>
  <si>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</si>
  <si>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</si>
  <si>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</si>
  <si>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</si>
  <si>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</si>
  <si>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</si>
  <si>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</si>
  <si>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</si>
  <si>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</si>
  <si>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</si>
  <si>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</si>
  <si>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</si>
  <si>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</si>
  <si>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</si>
  <si>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</si>
  <si>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</si>
  <si>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</si>
  <si>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</si>
  <si>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</si>
  <si>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</si>
  <si>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</si>
  <si>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</si>
  <si>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</si>
  <si>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</si>
  <si>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</si>
  <si>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</si>
  <si>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JANUARI 2022</t>
  </si>
  <si>
    <t xml:space="preserve"> 04 Maret 2022</t>
  </si>
  <si>
    <t xml:space="preserve"> MANOKWARI</t>
  </si>
  <si>
    <t>PENGIRIMAN BARANG TUJUAN MANOKWARI</t>
  </si>
  <si>
    <t>MANOKWARI</t>
  </si>
  <si>
    <t>DMD/2201/02/BIGX1698</t>
  </si>
  <si>
    <t>GSK211230QJM617</t>
  </si>
  <si>
    <t>DMP MKW (MANUKWARI)</t>
  </si>
  <si>
    <t>KM CIREMAI</t>
  </si>
  <si>
    <t>01/12/2022 NUNU</t>
  </si>
  <si>
    <t>DMD/2201/24/WHEX9823</t>
  </si>
  <si>
    <t>GSK220124FTB069</t>
  </si>
  <si>
    <t>GSK220124KUN901</t>
  </si>
  <si>
    <t>GSK220124URQ453</t>
  </si>
  <si>
    <t>GSK220124YLJ275</t>
  </si>
  <si>
    <t>KM GUNUNG DEMPO</t>
  </si>
  <si>
    <t>02/11/2022 NUNU</t>
  </si>
  <si>
    <t>DMD/2201/25/UVDG4678</t>
  </si>
  <si>
    <t>GSK220125CVH854</t>
  </si>
  <si>
    <t>GSK220125OPH542</t>
  </si>
  <si>
    <t>GSK220125DFO741</t>
  </si>
  <si>
    <t>GSK220125GNU839</t>
  </si>
  <si>
    <t>GSK220125SNK518</t>
  </si>
  <si>
    <t>GSK220125HID816</t>
  </si>
  <si>
    <t>GSK220125UFD813</t>
  </si>
  <si>
    <t>GSK220125LDJ347</t>
  </si>
  <si>
    <t>GSK220125WFR924</t>
  </si>
  <si>
    <t>GSK220125ONI254</t>
  </si>
  <si>
    <t>GSK220125AQS712</t>
  </si>
  <si>
    <t>GSK220125GPW309</t>
  </si>
  <si>
    <t>DMD/2201/26/HSOT9064</t>
  </si>
  <si>
    <t>GSK220126HIT632</t>
  </si>
  <si>
    <t>GSK220126UGM847</t>
  </si>
  <si>
    <t>GSK220126TSP415</t>
  </si>
  <si>
    <t>GSK220126DYN902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</si>
  <si>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Delapan Ratus Tiga Puluh Enam Ribu Seratus Tujuh Puluh Enam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</si>
</sst>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6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" fontId="9" fillId="4" borderId="4" xfId="3" applyNumberFormat="1" applyFont="1" applyFill="1" applyBorder="1" applyAlignment="1">
      <alignment horizontal="center" vertical="center" wrapText="1"/>
    </xf>
    <xf numFmtId="1" fontId="9" fillId="4" borderId="1" xfId="3" applyNumberFormat="1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166" fontId="2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164" fontId="3" fillId="0" borderId="24" xfId="2" applyFont="1" applyBorder="1" applyAlignment="1">
      <alignment horizontal="center" vertical="center"/>
    </xf>
    <xf numFmtId="167" fontId="3" fillId="0" borderId="24" xfId="1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5" xfId="0" applyFont="1" applyBorder="1" applyAlignment="1">
      <alignment vertical="center" wrapText="1"/>
    </xf>
    <xf numFmtId="0" fontId="2" fillId="0" borderId="24" xfId="0" applyFont="1" applyFill="1" applyBorder="1" applyAlignment="1">
      <alignment vertical="center"/>
    </xf>
    <xf numFmtId="166" fontId="2" fillId="0" borderId="24" xfId="0" applyNumberFormat="1" applyFont="1" applyFill="1" applyBorder="1" applyAlignment="1">
      <alignment vertical="center" wrapText="1"/>
    </xf>
    <xf numFmtId="0" fontId="1" fillId="0" borderId="25" xfId="0" applyFont="1" applyBorder="1" applyAlignment="1">
      <alignment horizontal="left" vertical="center" wrapText="1"/>
    </xf>
    <xf numFmtId="0" fontId="2" fillId="0" borderId="24" xfId="0" applyFont="1" applyBorder="1" applyAlignment="1">
      <alignment vertical="center"/>
    </xf>
    <xf numFmtId="166" fontId="2" fillId="0" borderId="24" xfId="0" applyNumberFormat="1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vertical="center" wrapText="1"/>
    </xf>
    <xf numFmtId="0" fontId="1" fillId="0" borderId="26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166" fontId="2" fillId="0" borderId="10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64" fontId="3" fillId="0" borderId="10" xfId="2" applyFont="1" applyBorder="1" applyAlignment="1">
      <alignment horizontal="center" vertical="center"/>
    </xf>
    <xf numFmtId="167" fontId="3" fillId="0" borderId="10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vertical="center"/>
    </xf>
    <xf numFmtId="167" fontId="5" fillId="0" borderId="4" xfId="1" applyNumberFormat="1" applyFont="1" applyBorder="1" applyAlignment="1">
      <alignment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167" fontId="5" fillId="0" borderId="27" xfId="1" applyNumberFormat="1" applyFont="1" applyBorder="1" applyAlignment="1">
      <alignment horizontal="center" vertical="center"/>
    </xf>
    <xf numFmtId="167" fontId="5" fillId="0" borderId="29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8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Table224578910112342" displayName="Table224578910112342" ref="C2:N3" totalsRowShown="0" headerRowDxfId="80" dataDxfId="78" headerRowBorderDxfId="79">
  <tableColumns count="12">
    <tableColumn id="1" name="NOMOR" dataDxfId="77" dataCellStyle="Normal"/>
    <tableColumn id="3" name="TUJUAN" dataDxfId="76" dataCellStyle="Normal"/>
    <tableColumn id="16" name="Pick Up" dataDxfId="75"/>
    <tableColumn id="14" name="KAPAL" dataDxfId="74"/>
    <tableColumn id="15" name="ETD Kapal" dataDxfId="73"/>
    <tableColumn id="10" name="KETERANGAN" dataDxfId="72" dataCellStyle="Normal"/>
    <tableColumn id="5" name="P" dataDxfId="71" dataCellStyle="Normal"/>
    <tableColumn id="6" name="L" dataDxfId="70" dataCellStyle="Normal"/>
    <tableColumn id="7" name="T" dataDxfId="69" dataCellStyle="Normal"/>
    <tableColumn id="4" name="ACT KG" dataDxfId="68" dataCellStyle="Normal"/>
    <tableColumn id="8" name="KG VOLUME" dataDxfId="67" dataCellStyle="Normal"/>
    <tableColumn id="19" name="PEMBULATAN" dataDxfId="66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3" totalsRowShown="0" headerRowDxfId="64" dataDxfId="62" headerRowBorderDxfId="63">
  <tableColumns count="12">
    <tableColumn id="1" name="NOMOR" dataDxfId="61" dataCellStyle="Normal"/>
    <tableColumn id="3" name="TUJUAN" dataDxfId="60" dataCellStyle="Normal"/>
    <tableColumn id="16" name="Pick Up" dataDxfId="59"/>
    <tableColumn id="14" name="KAPAL" dataDxfId="58"/>
    <tableColumn id="15" name="ETD Kapal" dataDxfId="57"/>
    <tableColumn id="10" name="KETERANGAN" dataDxfId="56" dataCellStyle="Normal"/>
    <tableColumn id="5" name="P" dataDxfId="55" dataCellStyle="Normal"/>
    <tableColumn id="6" name="L" dataDxfId="54" dataCellStyle="Normal"/>
    <tableColumn id="7" name="T" dataDxfId="53" dataCellStyle="Normal"/>
    <tableColumn id="4" name="ACT KG" dataDxfId="52" dataCellStyle="Normal"/>
    <tableColumn id="8" name="KG VOLUME" dataDxfId="51" dataCellStyle="Normal"/>
    <tableColumn id="19" name="PEMBULATAN" dataDxfId="5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224578910112345" displayName="Table224578910112345" ref="C2:N6" totalsRowShown="0" headerRowDxfId="47" dataDxfId="45" headerRowBorderDxfId="46">
  <tableColumns count="12">
    <tableColumn id="1" name="NOMOR" dataDxfId="44" dataCellStyle="Normal"/>
    <tableColumn id="3" name="TUJUAN" dataDxfId="43" dataCellStyle="Normal"/>
    <tableColumn id="16" name="Pick Up" dataDxfId="42"/>
    <tableColumn id="14" name="KAPAL" dataDxfId="41"/>
    <tableColumn id="15" name="ETD Kapal" dataDxfId="40"/>
    <tableColumn id="10" name="KETERANGAN" dataDxfId="39" dataCellStyle="Normal"/>
    <tableColumn id="5" name="P" dataDxfId="38" dataCellStyle="Normal"/>
    <tableColumn id="6" name="L" dataDxfId="37" dataCellStyle="Normal"/>
    <tableColumn id="7" name="T" dataDxfId="36" dataCellStyle="Normal"/>
    <tableColumn id="4" name="ACT KG" dataDxfId="35" dataCellStyle="Normal"/>
    <tableColumn id="8" name="KG VOLUME" dataDxfId="34" dataCellStyle="Normal"/>
    <tableColumn id="19" name="PEMBULATAN" dataDxfId="33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2245789101123456" displayName="Table2245789101123456" ref="C2:N14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7" name="Table224578910112345678" displayName="Table224578910112345678" ref="C2:N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6"/>
  <sheetViews>
    <sheetView tabSelected="1" topLeftCell="A11" workbookViewId="0">
      <selection activeCell="J21" sqref="J21"/>
    </sheetView>
  </sheetViews>
  <sheetFormatPr defaultRowHeight="15.75" x14ac:dyDescent="0.25"/>
  <cols>
    <col min="1" max="1" width="6.42578125" style="16" customWidth="1"/>
    <col min="2" max="2" width="11.5703125" style="16" customWidth="1"/>
    <col min="3" max="3" width="10" style="16" customWidth="1"/>
    <col min="4" max="4" width="26.42578125" style="16" customWidth="1"/>
    <col min="5" max="5" width="13.85546875" style="16" customWidth="1"/>
    <col min="6" max="6" width="6.85546875" style="16" bestFit="1" customWidth="1"/>
    <col min="7" max="7" width="6.42578125" style="16" customWidth="1"/>
    <col min="8" max="8" width="14.140625" style="17" bestFit="1" customWidth="1"/>
    <col min="9" max="9" width="1.5703125" style="17" customWidth="1"/>
    <col min="10" max="10" width="19.5703125" style="16" customWidth="1"/>
    <col min="11" max="11" width="9.140625" style="16"/>
    <col min="12" max="12" width="15.7109375" style="16" bestFit="1" customWidth="1"/>
    <col min="13" max="16384" width="9.140625" style="16"/>
  </cols>
  <sheetData>
    <row r="2" spans="1:10" x14ac:dyDescent="0.25">
      <c r="A2" s="15" t="s">
        <v>8</v>
      </c>
    </row>
    <row r="3" spans="1:10" x14ac:dyDescent="0.25">
      <c r="A3" s="18" t="s">
        <v>9</v>
      </c>
    </row>
    <row r="4" spans="1:10" x14ac:dyDescent="0.25">
      <c r="A4" s="18" t="s">
        <v>10</v>
      </c>
    </row>
    <row r="5" spans="1:10" x14ac:dyDescent="0.25">
      <c r="A5" s="18" t="s">
        <v>11</v>
      </c>
    </row>
    <row r="6" spans="1:10" x14ac:dyDescent="0.25">
      <c r="A6" s="18" t="s">
        <v>12</v>
      </c>
    </row>
    <row r="7" spans="1:10" x14ac:dyDescent="0.25">
      <c r="A7" s="18" t="s">
        <v>13</v>
      </c>
    </row>
    <row r="9" spans="1:10" ht="16.5" thickBot="1" x14ac:dyDescent="0.3">
      <c r="A9" s="19"/>
      <c r="B9" s="19"/>
      <c r="C9" s="19"/>
      <c r="D9" s="19"/>
      <c r="E9" s="19"/>
      <c r="F9" s="19"/>
      <c r="G9" s="19"/>
      <c r="H9" s="20"/>
      <c r="I9" s="20"/>
      <c r="J9" s="19"/>
    </row>
    <row r="10" spans="1:10" ht="23.25" customHeight="1" thickBot="1" x14ac:dyDescent="0.3">
      <c r="A10" s="134" t="s">
        <v>14</v>
      </c>
      <c r="B10" s="135"/>
      <c r="C10" s="135"/>
      <c r="D10" s="135"/>
      <c r="E10" s="135"/>
      <c r="F10" s="135"/>
      <c r="G10" s="135"/>
      <c r="H10" s="135"/>
      <c r="I10" s="135"/>
      <c r="J10" s="136"/>
    </row>
    <row r="12" spans="1:10" x14ac:dyDescent="0.25">
      <c r="A12" s="16" t="s">
        <v>15</v>
      </c>
      <c r="B12" s="16" t="s">
        <v>16</v>
      </c>
      <c r="G12" s="133" t="s">
        <v>49</v>
      </c>
      <c r="H12" s="133"/>
      <c r="I12" s="21" t="s">
        <v>17</v>
      </c>
      <c r="J12" s="22"/>
    </row>
    <row r="13" spans="1:10" x14ac:dyDescent="0.25">
      <c r="G13" s="133" t="s">
        <v>18</v>
      </c>
      <c r="H13" s="133"/>
      <c r="I13" s="21" t="s">
        <v>17</v>
      </c>
      <c r="J13" s="23" t="s">
        <v>57</v>
      </c>
    </row>
    <row r="14" spans="1:10" x14ac:dyDescent="0.25">
      <c r="G14" s="133" t="s">
        <v>50</v>
      </c>
      <c r="H14" s="133"/>
      <c r="I14" s="21" t="s">
        <v>17</v>
      </c>
      <c r="J14" s="16" t="s">
        <v>58</v>
      </c>
    </row>
    <row r="15" spans="1:10" x14ac:dyDescent="0.25">
      <c r="A15" s="16" t="s">
        <v>19</v>
      </c>
      <c r="B15" s="22" t="s">
        <v>20</v>
      </c>
      <c r="C15" s="22"/>
      <c r="I15" s="21"/>
      <c r="J15" s="16" t="s">
        <v>56</v>
      </c>
    </row>
    <row r="16" spans="1:10" ht="16.5" thickBot="1" x14ac:dyDescent="0.3"/>
    <row r="17" spans="1:12" ht="26.25" customHeight="1" x14ac:dyDescent="0.25">
      <c r="A17" s="24" t="s">
        <v>21</v>
      </c>
      <c r="B17" s="25" t="s">
        <v>22</v>
      </c>
      <c r="C17" s="25" t="s">
        <v>23</v>
      </c>
      <c r="D17" s="25" t="s">
        <v>24</v>
      </c>
      <c r="E17" s="25" t="s">
        <v>25</v>
      </c>
      <c r="F17" s="26" t="s">
        <v>26</v>
      </c>
      <c r="G17" s="26" t="s">
        <v>27</v>
      </c>
      <c r="H17" s="137" t="s">
        <v>28</v>
      </c>
      <c r="I17" s="138"/>
      <c r="J17" s="27" t="s">
        <v>29</v>
      </c>
    </row>
    <row r="18" spans="1:12" ht="48" customHeight="1" x14ac:dyDescent="0.25">
      <c r="A18" s="28">
        <v>1</v>
      </c>
      <c r="B18" s="29">
        <f>Table22457891011234[Pick Up]</f>
        <v>44563</v>
      </c>
      <c r="C18" s="79">
        <f>'402775'!A3</f>
        <v>402775</v>
      </c>
      <c r="D18" s="30" t="s">
        <v>59</v>
      </c>
      <c r="E18" s="30" t="s">
        <v>60</v>
      </c>
      <c r="F18" s="31">
        <v>1</v>
      </c>
      <c r="G18" s="96">
        <v>100</v>
      </c>
      <c r="H18" s="139">
        <v>14000</v>
      </c>
      <c r="I18" s="140"/>
      <c r="J18" s="32">
        <f>G18*H18</f>
        <v>1400000</v>
      </c>
      <c r="L18"/>
    </row>
    <row r="19" spans="1:12" ht="48" customHeight="1" x14ac:dyDescent="0.25">
      <c r="A19" s="28">
        <f>A18+1</f>
        <v>2</v>
      </c>
      <c r="B19" s="29">
        <f>'403356'!E3</f>
        <v>44585</v>
      </c>
      <c r="C19" s="79">
        <f>'403356'!A3</f>
        <v>403356</v>
      </c>
      <c r="D19" s="30" t="s">
        <v>59</v>
      </c>
      <c r="E19" s="30" t="s">
        <v>60</v>
      </c>
      <c r="F19" s="31">
        <v>4</v>
      </c>
      <c r="G19" s="95">
        <f>'403356'!N7</f>
        <v>146.74349999999998</v>
      </c>
      <c r="H19" s="139">
        <v>14000</v>
      </c>
      <c r="I19" s="140"/>
      <c r="J19" s="32">
        <f t="shared" ref="J19:J20" si="0">G19*H19</f>
        <v>2054408.9999999998</v>
      </c>
      <c r="L19"/>
    </row>
    <row r="20" spans="1:12" ht="48" customHeight="1" x14ac:dyDescent="0.25">
      <c r="A20" s="28">
        <f t="shared" ref="A20:A21" si="1">A19+1</f>
        <v>3</v>
      </c>
      <c r="B20" s="29">
        <f>'403483'!E3</f>
        <v>44586</v>
      </c>
      <c r="C20" s="79">
        <f>'403483'!A3</f>
        <v>403483</v>
      </c>
      <c r="D20" s="30" t="s">
        <v>59</v>
      </c>
      <c r="E20" s="30" t="s">
        <v>60</v>
      </c>
      <c r="F20" s="31">
        <v>12</v>
      </c>
      <c r="G20" s="95">
        <f>'403483'!N15</f>
        <v>208.74900000000002</v>
      </c>
      <c r="H20" s="139">
        <v>14000</v>
      </c>
      <c r="I20" s="140"/>
      <c r="J20" s="32">
        <f t="shared" si="0"/>
        <v>2922486.0000000005</v>
      </c>
      <c r="L20"/>
    </row>
    <row r="21" spans="1:12" ht="48" customHeight="1" x14ac:dyDescent="0.25">
      <c r="A21" s="28">
        <f t="shared" si="1"/>
        <v>4</v>
      </c>
      <c r="B21" s="29">
        <f>Table224578910112345678[Pick Up]</f>
        <v>44587</v>
      </c>
      <c r="C21" s="79">
        <f>'403489'!A3</f>
        <v>403489</v>
      </c>
      <c r="D21" s="30" t="s">
        <v>59</v>
      </c>
      <c r="E21" s="30" t="s">
        <v>60</v>
      </c>
      <c r="F21" s="31">
        <v>4</v>
      </c>
      <c r="G21" s="95">
        <f>'403489'!N7</f>
        <v>252.875</v>
      </c>
      <c r="H21" s="139">
        <v>14000</v>
      </c>
      <c r="I21" s="140"/>
      <c r="J21" s="32">
        <f>G21*H21</f>
        <v>3540250</v>
      </c>
      <c r="L21"/>
    </row>
    <row r="22" spans="1:12" ht="32.25" customHeight="1" thickBot="1" x14ac:dyDescent="0.3">
      <c r="A22" s="141" t="s">
        <v>30</v>
      </c>
      <c r="B22" s="142"/>
      <c r="C22" s="142"/>
      <c r="D22" s="142"/>
      <c r="E22" s="142"/>
      <c r="F22" s="142"/>
      <c r="G22" s="142"/>
      <c r="H22" s="142"/>
      <c r="I22" s="143"/>
      <c r="J22" s="33">
        <f>SUM(J18:J21)</f>
        <v>9917145</v>
      </c>
      <c r="L22" s="77"/>
    </row>
    <row r="23" spans="1:12" x14ac:dyDescent="0.25">
      <c r="A23" s="144"/>
      <c r="B23" s="144"/>
      <c r="C23" s="34"/>
      <c r="D23" s="34"/>
      <c r="E23" s="34"/>
      <c r="F23" s="34"/>
      <c r="G23" s="34"/>
      <c r="H23" s="35"/>
      <c r="I23" s="35"/>
      <c r="J23" s="36"/>
    </row>
    <row r="24" spans="1:12" x14ac:dyDescent="0.25">
      <c r="A24" s="80"/>
      <c r="B24" s="80"/>
      <c r="C24" s="80"/>
      <c r="D24" s="80"/>
      <c r="E24" s="80"/>
      <c r="F24" s="80"/>
      <c r="G24" s="37" t="s">
        <v>51</v>
      </c>
      <c r="H24" s="37"/>
      <c r="I24" s="35"/>
      <c r="J24" s="36">
        <f>J22*10%</f>
        <v>991714.5</v>
      </c>
      <c r="L24" s="38"/>
    </row>
    <row r="25" spans="1:12" x14ac:dyDescent="0.25">
      <c r="A25" s="80"/>
      <c r="B25" s="80"/>
      <c r="C25" s="80"/>
      <c r="D25" s="80"/>
      <c r="E25" s="80"/>
      <c r="F25" s="80"/>
      <c r="G25" s="87" t="s">
        <v>52</v>
      </c>
      <c r="H25" s="87"/>
      <c r="I25" s="88"/>
      <c r="J25" s="90">
        <f>J22-J24</f>
        <v>8925430.5</v>
      </c>
      <c r="L25" s="38"/>
    </row>
    <row r="26" spans="1:12" x14ac:dyDescent="0.25">
      <c r="A26" s="80"/>
      <c r="B26" s="80"/>
      <c r="C26" s="80"/>
      <c r="D26" s="80"/>
      <c r="E26" s="80"/>
      <c r="F26" s="80"/>
      <c r="G26" s="37" t="s">
        <v>31</v>
      </c>
      <c r="H26" s="37"/>
      <c r="I26" s="38" t="e">
        <f>#REF!*1%</f>
        <v>#REF!</v>
      </c>
      <c r="J26" s="36">
        <f>J25*1%</f>
        <v>89254.305000000008</v>
      </c>
    </row>
    <row r="27" spans="1:12" ht="16.5" thickBot="1" x14ac:dyDescent="0.3">
      <c r="A27" s="80"/>
      <c r="B27" s="80"/>
      <c r="C27" s="80"/>
      <c r="D27" s="80"/>
      <c r="E27" s="80"/>
      <c r="F27" s="80"/>
      <c r="G27" s="89" t="s">
        <v>54</v>
      </c>
      <c r="H27" s="89"/>
      <c r="I27" s="39">
        <f>I23*10%</f>
        <v>0</v>
      </c>
      <c r="J27" s="39">
        <f>J25*2%</f>
        <v>178508.61000000002</v>
      </c>
    </row>
    <row r="28" spans="1:12" x14ac:dyDescent="0.25">
      <c r="E28" s="15"/>
      <c r="F28" s="15"/>
      <c r="G28" s="40" t="s">
        <v>55</v>
      </c>
      <c r="H28" s="40"/>
      <c r="I28" s="41" t="e">
        <f>I22+I26</f>
        <v>#REF!</v>
      </c>
      <c r="J28" s="41">
        <f>J25+J26-J27</f>
        <v>8836176.1950000003</v>
      </c>
    </row>
    <row r="29" spans="1:12" x14ac:dyDescent="0.25">
      <c r="E29" s="15"/>
      <c r="F29" s="15"/>
      <c r="G29" s="40"/>
      <c r="H29" s="40"/>
      <c r="I29" s="41"/>
      <c r="J29" s="41"/>
    </row>
    <row r="30" spans="1:12" x14ac:dyDescent="0.25">
      <c r="A30" s="15" t="s">
        <v>91</v>
      </c>
      <c r="D30" s="15"/>
      <c r="E30" s="15"/>
      <c r="F30" s="15"/>
      <c r="G30" s="15"/>
      <c r="H30" s="40"/>
      <c r="I30" s="40"/>
      <c r="J30" s="41"/>
    </row>
    <row r="31" spans="1:12" x14ac:dyDescent="0.25">
      <c r="A31" s="42"/>
      <c r="D31" s="15"/>
      <c r="E31" s="15"/>
      <c r="F31" s="15"/>
      <c r="G31" s="15"/>
      <c r="H31" s="40"/>
      <c r="I31" s="40"/>
      <c r="J31" s="41"/>
    </row>
    <row r="32" spans="1:12" x14ac:dyDescent="0.25">
      <c r="D32" s="15"/>
      <c r="E32" s="15"/>
      <c r="F32" s="15"/>
      <c r="G32" s="15"/>
      <c r="H32" s="40"/>
      <c r="I32" s="40"/>
      <c r="J32" s="41"/>
    </row>
    <row r="33" spans="1:10" x14ac:dyDescent="0.25">
      <c r="A33" s="43" t="s">
        <v>33</v>
      </c>
    </row>
    <row r="34" spans="1:10" x14ac:dyDescent="0.25">
      <c r="A34" s="44" t="s">
        <v>34</v>
      </c>
      <c r="B34" s="45"/>
      <c r="C34" s="45"/>
      <c r="D34" s="46"/>
      <c r="E34" s="46"/>
      <c r="F34" s="46"/>
      <c r="G34" s="46"/>
    </row>
    <row r="35" spans="1:10" x14ac:dyDescent="0.25">
      <c r="A35" s="44" t="s">
        <v>35</v>
      </c>
      <c r="B35" s="45"/>
      <c r="C35" s="45"/>
      <c r="D35" s="46"/>
      <c r="E35" s="46"/>
      <c r="F35" s="46"/>
      <c r="G35" s="46"/>
    </row>
    <row r="36" spans="1:10" x14ac:dyDescent="0.25">
      <c r="A36" s="47" t="s">
        <v>36</v>
      </c>
      <c r="B36" s="48"/>
      <c r="C36" s="48"/>
      <c r="D36" s="46"/>
      <c r="E36" s="46"/>
      <c r="F36" s="46"/>
      <c r="G36" s="46"/>
    </row>
    <row r="37" spans="1:10" x14ac:dyDescent="0.25">
      <c r="A37" s="49" t="s">
        <v>8</v>
      </c>
      <c r="B37" s="50"/>
      <c r="C37" s="50"/>
      <c r="D37" s="46"/>
      <c r="E37" s="46"/>
      <c r="F37" s="46"/>
      <c r="G37" s="46"/>
    </row>
    <row r="38" spans="1:10" x14ac:dyDescent="0.25">
      <c r="A38" s="51"/>
      <c r="B38" s="51"/>
      <c r="C38" s="51"/>
    </row>
    <row r="39" spans="1:10" x14ac:dyDescent="0.25">
      <c r="H39" s="52" t="s">
        <v>37</v>
      </c>
      <c r="I39" s="130" t="str">
        <f>+J13</f>
        <v xml:space="preserve"> 04 Maret 2022</v>
      </c>
      <c r="J39" s="131"/>
    </row>
    <row r="43" spans="1:10" ht="18" customHeight="1" x14ac:dyDescent="0.25"/>
    <row r="44" spans="1:10" ht="17.25" customHeight="1" x14ac:dyDescent="0.25"/>
    <row r="46" spans="1:10" x14ac:dyDescent="0.25">
      <c r="H46" s="132" t="s">
        <v>38</v>
      </c>
      <c r="I46" s="132"/>
      <c r="J46" s="132"/>
    </row>
  </sheetData>
  <mergeCells count="13">
    <mergeCell ref="A10:J10"/>
    <mergeCell ref="H17:I17"/>
    <mergeCell ref="H18:I18"/>
    <mergeCell ref="A22:I22"/>
    <mergeCell ref="A23:B23"/>
    <mergeCell ref="H19:I19"/>
    <mergeCell ref="H20:I20"/>
    <mergeCell ref="H21:I21"/>
    <mergeCell ref="I39:J39"/>
    <mergeCell ref="H46:J46"/>
    <mergeCell ref="G14:H14"/>
    <mergeCell ref="G13:H13"/>
    <mergeCell ref="G12:H12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4"/>
  <sheetViews>
    <sheetView zoomScale="112" zoomScaleNormal="112" workbookViewId="0">
      <pane xSplit="3" ySplit="2" topLeftCell="D3" activePane="bottomRight" state="frozen"/>
      <selection activeCell="N32" sqref="N32"/>
      <selection pane="topRight" activeCell="N32" sqref="N32"/>
      <selection pane="bottomLeft" activeCell="N32" sqref="N32"/>
      <selection pane="bottomRight" activeCell="H8" sqref="H8"/>
    </sheetView>
  </sheetViews>
  <sheetFormatPr defaultRowHeight="15" x14ac:dyDescent="0.2"/>
  <cols>
    <col min="1" max="1" width="7" style="4" customWidth="1"/>
    <col min="2" max="2" width="19.28515625" style="2" customWidth="1"/>
    <col min="3" max="3" width="15.28515625" style="2" customWidth="1"/>
    <col min="4" max="4" width="11.5703125" style="3" customWidth="1"/>
    <col min="5" max="5" width="7.7109375" style="10" customWidth="1"/>
    <col min="6" max="6" width="10.28515625" style="3" customWidth="1"/>
    <col min="7" max="7" width="10.140625" style="3" customWidth="1"/>
    <col min="8" max="8" width="19.140625" style="6" customWidth="1"/>
    <col min="9" max="10" width="3.5703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140625" style="13" customWidth="1"/>
    <col min="15" max="15" width="8.140625" style="13" customWidth="1"/>
    <col min="16" max="16" width="10.140625" style="13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44</v>
      </c>
      <c r="B2" s="57" t="s">
        <v>7</v>
      </c>
      <c r="C2" s="57" t="s">
        <v>0</v>
      </c>
      <c r="D2" s="57" t="s">
        <v>1</v>
      </c>
      <c r="E2" s="93" t="s">
        <v>4</v>
      </c>
      <c r="F2" s="57" t="s">
        <v>3</v>
      </c>
      <c r="G2" s="57" t="s">
        <v>5</v>
      </c>
      <c r="H2" s="93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thickBot="1" x14ac:dyDescent="0.25">
      <c r="A3" s="114">
        <v>402775</v>
      </c>
      <c r="B3" s="115" t="s">
        <v>61</v>
      </c>
      <c r="C3" s="112" t="s">
        <v>62</v>
      </c>
      <c r="D3" s="99" t="s">
        <v>63</v>
      </c>
      <c r="E3" s="98">
        <v>44563</v>
      </c>
      <c r="F3" s="99" t="s">
        <v>64</v>
      </c>
      <c r="G3" s="98">
        <v>44574</v>
      </c>
      <c r="H3" s="113" t="s">
        <v>65</v>
      </c>
      <c r="I3" s="105">
        <v>148</v>
      </c>
      <c r="J3" s="105">
        <v>64</v>
      </c>
      <c r="K3" s="105">
        <v>12</v>
      </c>
      <c r="L3" s="105">
        <v>9</v>
      </c>
      <c r="M3" s="106">
        <v>28.416</v>
      </c>
      <c r="N3" s="102">
        <v>29</v>
      </c>
      <c r="O3" s="103">
        <v>14000</v>
      </c>
      <c r="P3" s="104">
        <f t="shared" ref="P3:P19" si="0">N3*O3</f>
        <v>406000</v>
      </c>
      <c r="Q3" s="116">
        <v>1</v>
      </c>
    </row>
    <row r="4" spans="1:17" ht="26.25" customHeight="1" x14ac:dyDescent="0.2">
      <c r="A4" s="117">
        <v>403356</v>
      </c>
      <c r="B4" s="118" t="s">
        <v>66</v>
      </c>
      <c r="C4" s="119" t="s">
        <v>67</v>
      </c>
      <c r="D4" s="120" t="s">
        <v>63</v>
      </c>
      <c r="E4" s="121">
        <v>44585</v>
      </c>
      <c r="F4" s="120" t="s">
        <v>71</v>
      </c>
      <c r="G4" s="121">
        <v>44606</v>
      </c>
      <c r="H4" s="122" t="s">
        <v>72</v>
      </c>
      <c r="I4" s="123">
        <v>41</v>
      </c>
      <c r="J4" s="123">
        <v>38</v>
      </c>
      <c r="K4" s="123">
        <v>28</v>
      </c>
      <c r="L4" s="123">
        <v>10</v>
      </c>
      <c r="M4" s="124">
        <v>10.906000000000001</v>
      </c>
      <c r="N4" s="125">
        <v>10.906000000000001</v>
      </c>
      <c r="O4" s="126">
        <v>14000</v>
      </c>
      <c r="P4" s="127">
        <f t="shared" si="0"/>
        <v>152684</v>
      </c>
      <c r="Q4" s="150">
        <v>4</v>
      </c>
    </row>
    <row r="5" spans="1:17" ht="26.25" customHeight="1" x14ac:dyDescent="0.2">
      <c r="A5" s="12"/>
      <c r="B5" s="70"/>
      <c r="C5" s="7" t="s">
        <v>68</v>
      </c>
      <c r="D5" s="71" t="s">
        <v>63</v>
      </c>
      <c r="E5" s="11">
        <v>44585</v>
      </c>
      <c r="F5" s="71" t="s">
        <v>71</v>
      </c>
      <c r="G5" s="11">
        <v>44606</v>
      </c>
      <c r="H5" s="8" t="s">
        <v>72</v>
      </c>
      <c r="I5" s="1">
        <v>54</v>
      </c>
      <c r="J5" s="1">
        <v>41</v>
      </c>
      <c r="K5" s="1">
        <v>25</v>
      </c>
      <c r="L5" s="1">
        <v>11</v>
      </c>
      <c r="M5" s="75">
        <v>13.8375</v>
      </c>
      <c r="N5" s="92">
        <v>13.8375</v>
      </c>
      <c r="O5" s="60">
        <v>14000</v>
      </c>
      <c r="P5" s="61">
        <f t="shared" si="0"/>
        <v>193725</v>
      </c>
      <c r="Q5" s="151"/>
    </row>
    <row r="6" spans="1:17" ht="26.25" customHeight="1" x14ac:dyDescent="0.2">
      <c r="A6" s="12"/>
      <c r="B6" s="70"/>
      <c r="C6" s="68" t="s">
        <v>69</v>
      </c>
      <c r="D6" s="73" t="s">
        <v>63</v>
      </c>
      <c r="E6" s="11">
        <v>44585</v>
      </c>
      <c r="F6" s="71" t="s">
        <v>71</v>
      </c>
      <c r="G6" s="11">
        <v>44606</v>
      </c>
      <c r="H6" s="72" t="s">
        <v>72</v>
      </c>
      <c r="I6" s="14">
        <v>90</v>
      </c>
      <c r="J6" s="14">
        <v>61</v>
      </c>
      <c r="K6" s="14">
        <v>44</v>
      </c>
      <c r="L6" s="14">
        <v>12</v>
      </c>
      <c r="M6" s="76">
        <v>60.39</v>
      </c>
      <c r="N6" s="92">
        <v>61</v>
      </c>
      <c r="O6" s="60">
        <v>14000</v>
      </c>
      <c r="P6" s="61">
        <f t="shared" si="0"/>
        <v>854000</v>
      </c>
      <c r="Q6" s="151"/>
    </row>
    <row r="7" spans="1:17" ht="26.25" customHeight="1" thickBot="1" x14ac:dyDescent="0.25">
      <c r="A7" s="108"/>
      <c r="B7" s="111"/>
      <c r="C7" s="109" t="s">
        <v>70</v>
      </c>
      <c r="D7" s="97" t="s">
        <v>63</v>
      </c>
      <c r="E7" s="98">
        <v>44585</v>
      </c>
      <c r="F7" s="99" t="s">
        <v>71</v>
      </c>
      <c r="G7" s="98">
        <v>44606</v>
      </c>
      <c r="H7" s="110" t="s">
        <v>72</v>
      </c>
      <c r="I7" s="100">
        <v>90</v>
      </c>
      <c r="J7" s="100">
        <v>61</v>
      </c>
      <c r="K7" s="100">
        <v>44</v>
      </c>
      <c r="L7" s="100">
        <v>12</v>
      </c>
      <c r="M7" s="101">
        <v>60.39</v>
      </c>
      <c r="N7" s="102">
        <v>61</v>
      </c>
      <c r="O7" s="103">
        <v>14000</v>
      </c>
      <c r="P7" s="104">
        <f t="shared" si="0"/>
        <v>854000</v>
      </c>
      <c r="Q7" s="152"/>
    </row>
    <row r="8" spans="1:17" ht="26.25" customHeight="1" x14ac:dyDescent="0.2">
      <c r="A8" s="117">
        <v>403483</v>
      </c>
      <c r="B8" s="118" t="s">
        <v>73</v>
      </c>
      <c r="C8" s="119" t="s">
        <v>74</v>
      </c>
      <c r="D8" s="120" t="s">
        <v>63</v>
      </c>
      <c r="E8" s="121">
        <v>44586</v>
      </c>
      <c r="F8" s="120" t="s">
        <v>71</v>
      </c>
      <c r="G8" s="121">
        <v>44606</v>
      </c>
      <c r="H8" s="122" t="s">
        <v>72</v>
      </c>
      <c r="I8" s="123">
        <v>150</v>
      </c>
      <c r="J8" s="123">
        <v>64</v>
      </c>
      <c r="K8" s="123">
        <v>10</v>
      </c>
      <c r="L8" s="123">
        <v>10</v>
      </c>
      <c r="M8" s="124">
        <v>24</v>
      </c>
      <c r="N8" s="125">
        <v>24</v>
      </c>
      <c r="O8" s="126">
        <v>14000</v>
      </c>
      <c r="P8" s="127">
        <f t="shared" si="0"/>
        <v>336000</v>
      </c>
      <c r="Q8" s="150">
        <v>12</v>
      </c>
    </row>
    <row r="9" spans="1:17" ht="26.25" customHeight="1" x14ac:dyDescent="0.2">
      <c r="A9" s="12"/>
      <c r="B9" s="70"/>
      <c r="C9" s="68" t="s">
        <v>75</v>
      </c>
      <c r="D9" s="73" t="s">
        <v>63</v>
      </c>
      <c r="E9" s="11">
        <v>44586</v>
      </c>
      <c r="F9" s="71" t="s">
        <v>71</v>
      </c>
      <c r="G9" s="11">
        <v>44606</v>
      </c>
      <c r="H9" s="72" t="s">
        <v>72</v>
      </c>
      <c r="I9" s="14">
        <v>150</v>
      </c>
      <c r="J9" s="14">
        <v>64</v>
      </c>
      <c r="K9" s="14">
        <v>10</v>
      </c>
      <c r="L9" s="14">
        <v>10</v>
      </c>
      <c r="M9" s="76">
        <v>24</v>
      </c>
      <c r="N9" s="92">
        <v>24</v>
      </c>
      <c r="O9" s="60">
        <v>14000</v>
      </c>
      <c r="P9" s="61">
        <f t="shared" si="0"/>
        <v>336000</v>
      </c>
      <c r="Q9" s="151"/>
    </row>
    <row r="10" spans="1:17" ht="26.25" customHeight="1" x14ac:dyDescent="0.2">
      <c r="A10" s="12"/>
      <c r="B10" s="70"/>
      <c r="C10" s="68" t="s">
        <v>76</v>
      </c>
      <c r="D10" s="73" t="s">
        <v>63</v>
      </c>
      <c r="E10" s="11">
        <v>44586</v>
      </c>
      <c r="F10" s="71" t="s">
        <v>71</v>
      </c>
      <c r="G10" s="11">
        <v>44606</v>
      </c>
      <c r="H10" s="72" t="s">
        <v>72</v>
      </c>
      <c r="I10" s="14">
        <v>150</v>
      </c>
      <c r="J10" s="14">
        <v>64</v>
      </c>
      <c r="K10" s="14">
        <v>10</v>
      </c>
      <c r="L10" s="14">
        <v>10</v>
      </c>
      <c r="M10" s="76">
        <v>24</v>
      </c>
      <c r="N10" s="92">
        <v>24</v>
      </c>
      <c r="O10" s="60">
        <v>14000</v>
      </c>
      <c r="P10" s="61">
        <f t="shared" si="0"/>
        <v>336000</v>
      </c>
      <c r="Q10" s="151"/>
    </row>
    <row r="11" spans="1:17" ht="26.25" customHeight="1" x14ac:dyDescent="0.2">
      <c r="A11" s="12"/>
      <c r="B11" s="70"/>
      <c r="C11" s="68" t="s">
        <v>77</v>
      </c>
      <c r="D11" s="73" t="s">
        <v>63</v>
      </c>
      <c r="E11" s="11">
        <v>44586</v>
      </c>
      <c r="F11" s="71" t="s">
        <v>71</v>
      </c>
      <c r="G11" s="11">
        <v>44606</v>
      </c>
      <c r="H11" s="72" t="s">
        <v>72</v>
      </c>
      <c r="I11" s="14">
        <v>150</v>
      </c>
      <c r="J11" s="14">
        <v>64</v>
      </c>
      <c r="K11" s="14">
        <v>10</v>
      </c>
      <c r="L11" s="14">
        <v>10</v>
      </c>
      <c r="M11" s="76">
        <v>24</v>
      </c>
      <c r="N11" s="92">
        <v>24</v>
      </c>
      <c r="O11" s="60">
        <v>14000</v>
      </c>
      <c r="P11" s="61">
        <f t="shared" si="0"/>
        <v>336000</v>
      </c>
      <c r="Q11" s="151"/>
    </row>
    <row r="12" spans="1:17" ht="26.25" customHeight="1" x14ac:dyDescent="0.2">
      <c r="A12" s="12"/>
      <c r="B12" s="70"/>
      <c r="C12" s="68" t="s">
        <v>78</v>
      </c>
      <c r="D12" s="73" t="s">
        <v>63</v>
      </c>
      <c r="E12" s="11">
        <v>44586</v>
      </c>
      <c r="F12" s="71" t="s">
        <v>71</v>
      </c>
      <c r="G12" s="11">
        <v>44606</v>
      </c>
      <c r="H12" s="72" t="s">
        <v>72</v>
      </c>
      <c r="I12" s="14">
        <v>50</v>
      </c>
      <c r="J12" s="14">
        <v>50</v>
      </c>
      <c r="K12" s="14">
        <v>10</v>
      </c>
      <c r="L12" s="14">
        <v>6</v>
      </c>
      <c r="M12" s="76">
        <v>6.25</v>
      </c>
      <c r="N12" s="92">
        <v>6.25</v>
      </c>
      <c r="O12" s="60">
        <v>14000</v>
      </c>
      <c r="P12" s="61">
        <f t="shared" si="0"/>
        <v>87500</v>
      </c>
      <c r="Q12" s="151"/>
    </row>
    <row r="13" spans="1:17" ht="26.25" customHeight="1" x14ac:dyDescent="0.2">
      <c r="A13" s="12"/>
      <c r="B13" s="70"/>
      <c r="C13" s="68" t="s">
        <v>79</v>
      </c>
      <c r="D13" s="73" t="s">
        <v>63</v>
      </c>
      <c r="E13" s="11">
        <v>44586</v>
      </c>
      <c r="F13" s="71" t="s">
        <v>71</v>
      </c>
      <c r="G13" s="11">
        <v>44606</v>
      </c>
      <c r="H13" s="72" t="s">
        <v>72</v>
      </c>
      <c r="I13" s="14">
        <v>50</v>
      </c>
      <c r="J13" s="14">
        <v>50</v>
      </c>
      <c r="K13" s="14">
        <v>10</v>
      </c>
      <c r="L13" s="14">
        <v>6</v>
      </c>
      <c r="M13" s="76">
        <v>6.25</v>
      </c>
      <c r="N13" s="92">
        <v>6.25</v>
      </c>
      <c r="O13" s="60">
        <v>14000</v>
      </c>
      <c r="P13" s="61">
        <f t="shared" si="0"/>
        <v>87500</v>
      </c>
      <c r="Q13" s="151"/>
    </row>
    <row r="14" spans="1:17" ht="26.25" customHeight="1" x14ac:dyDescent="0.2">
      <c r="A14" s="12"/>
      <c r="B14" s="70"/>
      <c r="C14" s="68" t="s">
        <v>80</v>
      </c>
      <c r="D14" s="73" t="s">
        <v>63</v>
      </c>
      <c r="E14" s="11">
        <v>44586</v>
      </c>
      <c r="F14" s="71" t="s">
        <v>71</v>
      </c>
      <c r="G14" s="11">
        <v>44606</v>
      </c>
      <c r="H14" s="72" t="s">
        <v>72</v>
      </c>
      <c r="I14" s="14">
        <v>50</v>
      </c>
      <c r="J14" s="14">
        <v>50</v>
      </c>
      <c r="K14" s="14">
        <v>10</v>
      </c>
      <c r="L14" s="14">
        <v>6</v>
      </c>
      <c r="M14" s="76">
        <v>6.25</v>
      </c>
      <c r="N14" s="92">
        <v>6.25</v>
      </c>
      <c r="O14" s="60">
        <v>14000</v>
      </c>
      <c r="P14" s="61">
        <f t="shared" si="0"/>
        <v>87500</v>
      </c>
      <c r="Q14" s="151"/>
    </row>
    <row r="15" spans="1:17" ht="26.25" customHeight="1" x14ac:dyDescent="0.2">
      <c r="A15" s="12"/>
      <c r="B15" s="70"/>
      <c r="C15" s="68" t="s">
        <v>81</v>
      </c>
      <c r="D15" s="73" t="s">
        <v>63</v>
      </c>
      <c r="E15" s="11">
        <v>44586</v>
      </c>
      <c r="F15" s="71" t="s">
        <v>71</v>
      </c>
      <c r="G15" s="11">
        <v>44606</v>
      </c>
      <c r="H15" s="72" t="s">
        <v>72</v>
      </c>
      <c r="I15" s="14">
        <v>50</v>
      </c>
      <c r="J15" s="14">
        <v>50</v>
      </c>
      <c r="K15" s="14">
        <v>10</v>
      </c>
      <c r="L15" s="14">
        <v>6</v>
      </c>
      <c r="M15" s="76">
        <v>6.25</v>
      </c>
      <c r="N15" s="92">
        <v>6.25</v>
      </c>
      <c r="O15" s="60">
        <v>14000</v>
      </c>
      <c r="P15" s="61">
        <f t="shared" si="0"/>
        <v>87500</v>
      </c>
      <c r="Q15" s="151"/>
    </row>
    <row r="16" spans="1:17" ht="26.25" customHeight="1" x14ac:dyDescent="0.2">
      <c r="A16" s="12"/>
      <c r="B16" s="70"/>
      <c r="C16" s="68" t="s">
        <v>82</v>
      </c>
      <c r="D16" s="73" t="s">
        <v>63</v>
      </c>
      <c r="E16" s="11">
        <v>44586</v>
      </c>
      <c r="F16" s="71" t="s">
        <v>71</v>
      </c>
      <c r="G16" s="11">
        <v>44606</v>
      </c>
      <c r="H16" s="72" t="s">
        <v>72</v>
      </c>
      <c r="I16" s="14">
        <v>35</v>
      </c>
      <c r="J16" s="14">
        <v>35</v>
      </c>
      <c r="K16" s="14">
        <v>52</v>
      </c>
      <c r="L16" s="14">
        <v>10</v>
      </c>
      <c r="M16" s="76">
        <v>15.925000000000001</v>
      </c>
      <c r="N16" s="92">
        <v>15.925000000000001</v>
      </c>
      <c r="O16" s="60">
        <v>14000</v>
      </c>
      <c r="P16" s="61">
        <f t="shared" si="0"/>
        <v>222950</v>
      </c>
      <c r="Q16" s="151"/>
    </row>
    <row r="17" spans="1:17" ht="26.25" customHeight="1" x14ac:dyDescent="0.2">
      <c r="A17" s="12"/>
      <c r="B17" s="70"/>
      <c r="C17" s="68" t="s">
        <v>83</v>
      </c>
      <c r="D17" s="73" t="s">
        <v>63</v>
      </c>
      <c r="E17" s="11">
        <v>44586</v>
      </c>
      <c r="F17" s="71" t="s">
        <v>71</v>
      </c>
      <c r="G17" s="11">
        <v>44606</v>
      </c>
      <c r="H17" s="72" t="s">
        <v>72</v>
      </c>
      <c r="I17" s="14">
        <v>47</v>
      </c>
      <c r="J17" s="14">
        <v>42</v>
      </c>
      <c r="K17" s="14">
        <v>35</v>
      </c>
      <c r="L17" s="14">
        <v>15</v>
      </c>
      <c r="M17" s="76">
        <v>17.272500000000001</v>
      </c>
      <c r="N17" s="92">
        <v>17.272500000000001</v>
      </c>
      <c r="O17" s="60">
        <v>14000</v>
      </c>
      <c r="P17" s="61">
        <f t="shared" si="0"/>
        <v>241815</v>
      </c>
      <c r="Q17" s="151"/>
    </row>
    <row r="18" spans="1:17" ht="26.25" customHeight="1" x14ac:dyDescent="0.2">
      <c r="A18" s="12"/>
      <c r="B18" s="70"/>
      <c r="C18" s="68" t="s">
        <v>84</v>
      </c>
      <c r="D18" s="73" t="s">
        <v>63</v>
      </c>
      <c r="E18" s="11">
        <v>44586</v>
      </c>
      <c r="F18" s="71" t="s">
        <v>71</v>
      </c>
      <c r="G18" s="11">
        <v>44606</v>
      </c>
      <c r="H18" s="72" t="s">
        <v>72</v>
      </c>
      <c r="I18" s="14">
        <v>33</v>
      </c>
      <c r="J18" s="14">
        <v>33</v>
      </c>
      <c r="K18" s="14">
        <v>46</v>
      </c>
      <c r="L18" s="14">
        <v>10</v>
      </c>
      <c r="M18" s="76">
        <v>12.5235</v>
      </c>
      <c r="N18" s="92">
        <v>12.5235</v>
      </c>
      <c r="O18" s="60">
        <v>14000</v>
      </c>
      <c r="P18" s="61">
        <f t="shared" si="0"/>
        <v>175329</v>
      </c>
      <c r="Q18" s="151"/>
    </row>
    <row r="19" spans="1:17" ht="26.25" customHeight="1" thickBot="1" x14ac:dyDescent="0.25">
      <c r="A19" s="108"/>
      <c r="B19" s="111"/>
      <c r="C19" s="109" t="s">
        <v>85</v>
      </c>
      <c r="D19" s="97" t="s">
        <v>63</v>
      </c>
      <c r="E19" s="98">
        <v>44586</v>
      </c>
      <c r="F19" s="99" t="s">
        <v>71</v>
      </c>
      <c r="G19" s="98">
        <v>44606</v>
      </c>
      <c r="H19" s="110" t="s">
        <v>72</v>
      </c>
      <c r="I19" s="100">
        <v>79</v>
      </c>
      <c r="J19" s="100">
        <v>56</v>
      </c>
      <c r="K19" s="100">
        <v>38</v>
      </c>
      <c r="L19" s="100">
        <v>10</v>
      </c>
      <c r="M19" s="101">
        <v>42.027999999999999</v>
      </c>
      <c r="N19" s="102">
        <v>42.027999999999999</v>
      </c>
      <c r="O19" s="103">
        <v>14000</v>
      </c>
      <c r="P19" s="104">
        <f t="shared" si="0"/>
        <v>588392</v>
      </c>
      <c r="Q19" s="152"/>
    </row>
    <row r="20" spans="1:17" ht="26.25" customHeight="1" x14ac:dyDescent="0.2">
      <c r="A20" s="117">
        <v>403489</v>
      </c>
      <c r="B20" s="118" t="s">
        <v>86</v>
      </c>
      <c r="C20" s="119" t="s">
        <v>87</v>
      </c>
      <c r="D20" s="120" t="s">
        <v>63</v>
      </c>
      <c r="E20" s="121">
        <v>44587</v>
      </c>
      <c r="F20" s="120" t="s">
        <v>71</v>
      </c>
      <c r="G20" s="121">
        <v>44606</v>
      </c>
      <c r="H20" s="122" t="s">
        <v>72</v>
      </c>
      <c r="I20" s="123">
        <v>85</v>
      </c>
      <c r="J20" s="123">
        <v>85</v>
      </c>
      <c r="K20" s="123">
        <v>35</v>
      </c>
      <c r="L20" s="123">
        <v>21</v>
      </c>
      <c r="M20" s="124">
        <v>63.21875</v>
      </c>
      <c r="N20" s="125">
        <v>63.21875</v>
      </c>
      <c r="O20" s="126">
        <v>14000</v>
      </c>
      <c r="P20" s="127">
        <f>N20*O20</f>
        <v>885062.5</v>
      </c>
      <c r="Q20" s="150">
        <v>4</v>
      </c>
    </row>
    <row r="21" spans="1:17" ht="26.25" customHeight="1" x14ac:dyDescent="0.2">
      <c r="A21" s="12"/>
      <c r="B21" s="70"/>
      <c r="C21" s="7" t="s">
        <v>88</v>
      </c>
      <c r="D21" s="71" t="s">
        <v>63</v>
      </c>
      <c r="E21" s="11">
        <v>44587</v>
      </c>
      <c r="F21" s="71" t="s">
        <v>71</v>
      </c>
      <c r="G21" s="11">
        <v>44606</v>
      </c>
      <c r="H21" s="8" t="s">
        <v>72</v>
      </c>
      <c r="I21" s="1">
        <v>85</v>
      </c>
      <c r="J21" s="1">
        <v>85</v>
      </c>
      <c r="K21" s="1">
        <v>35</v>
      </c>
      <c r="L21" s="1">
        <v>21</v>
      </c>
      <c r="M21" s="75">
        <v>63.21875</v>
      </c>
      <c r="N21" s="92">
        <v>63.21875</v>
      </c>
      <c r="O21" s="60">
        <v>14000</v>
      </c>
      <c r="P21" s="61">
        <f t="shared" ref="P21:P23" si="1">N21*O21</f>
        <v>885062.5</v>
      </c>
      <c r="Q21" s="151"/>
    </row>
    <row r="22" spans="1:17" ht="26.25" customHeight="1" x14ac:dyDescent="0.2">
      <c r="A22" s="12"/>
      <c r="B22" s="70"/>
      <c r="C22" s="7" t="s">
        <v>89</v>
      </c>
      <c r="D22" s="71" t="s">
        <v>63</v>
      </c>
      <c r="E22" s="11">
        <v>44587</v>
      </c>
      <c r="F22" s="71" t="s">
        <v>71</v>
      </c>
      <c r="G22" s="11">
        <v>44606</v>
      </c>
      <c r="H22" s="8" t="s">
        <v>72</v>
      </c>
      <c r="I22" s="1">
        <v>85</v>
      </c>
      <c r="J22" s="1">
        <v>85</v>
      </c>
      <c r="K22" s="1">
        <v>35</v>
      </c>
      <c r="L22" s="1">
        <v>21</v>
      </c>
      <c r="M22" s="75">
        <v>63.21875</v>
      </c>
      <c r="N22" s="92">
        <v>63.21875</v>
      </c>
      <c r="O22" s="60">
        <v>14000</v>
      </c>
      <c r="P22" s="61">
        <f t="shared" si="1"/>
        <v>885062.5</v>
      </c>
      <c r="Q22" s="151"/>
    </row>
    <row r="23" spans="1:17" ht="26.25" customHeight="1" thickBot="1" x14ac:dyDescent="0.25">
      <c r="A23" s="108"/>
      <c r="B23" s="111"/>
      <c r="C23" s="112" t="s">
        <v>90</v>
      </c>
      <c r="D23" s="99" t="s">
        <v>63</v>
      </c>
      <c r="E23" s="98">
        <v>44587</v>
      </c>
      <c r="F23" s="99" t="s">
        <v>71</v>
      </c>
      <c r="G23" s="98">
        <v>44606</v>
      </c>
      <c r="H23" s="113" t="s">
        <v>72</v>
      </c>
      <c r="I23" s="105">
        <v>85</v>
      </c>
      <c r="J23" s="105">
        <v>85</v>
      </c>
      <c r="K23" s="105">
        <v>35</v>
      </c>
      <c r="L23" s="105">
        <v>21</v>
      </c>
      <c r="M23" s="106">
        <v>63.21875</v>
      </c>
      <c r="N23" s="102">
        <v>63.21875</v>
      </c>
      <c r="O23" s="103">
        <v>14000</v>
      </c>
      <c r="P23" s="104">
        <f t="shared" si="1"/>
        <v>885062.5</v>
      </c>
      <c r="Q23" s="152"/>
    </row>
    <row r="24" spans="1:17" ht="22.5" customHeight="1" x14ac:dyDescent="0.2">
      <c r="A24" s="145" t="s">
        <v>30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7"/>
      <c r="M24" s="128">
        <f>SUM(M3:M23)</f>
        <v>635.56349999999998</v>
      </c>
      <c r="N24" s="129">
        <f>SUM(N3:N23)</f>
        <v>637.36750000000006</v>
      </c>
      <c r="O24" s="148">
        <f>SUM(P3:P23)</f>
        <v>8923145</v>
      </c>
      <c r="P24" s="149"/>
    </row>
    <row r="25" spans="1:17" ht="18" customHeight="1" x14ac:dyDescent="0.2">
      <c r="A25" s="81"/>
      <c r="B25" s="54" t="s">
        <v>42</v>
      </c>
      <c r="C25" s="53"/>
      <c r="D25" s="55" t="s">
        <v>43</v>
      </c>
      <c r="E25" s="81"/>
      <c r="F25" s="81"/>
      <c r="G25" s="81"/>
      <c r="H25" s="81"/>
      <c r="I25" s="81"/>
      <c r="J25" s="81"/>
      <c r="K25" s="81"/>
      <c r="L25" s="81"/>
      <c r="M25" s="82"/>
      <c r="N25" s="83" t="s">
        <v>51</v>
      </c>
      <c r="O25" s="84"/>
      <c r="P25" s="84">
        <f>O24*10%</f>
        <v>892314.5</v>
      </c>
    </row>
    <row r="26" spans="1:17" ht="18" customHeight="1" thickBot="1" x14ac:dyDescent="0.25">
      <c r="A26" s="81"/>
      <c r="B26" s="54"/>
      <c r="C26" s="53"/>
      <c r="D26" s="55"/>
      <c r="E26" s="81"/>
      <c r="F26" s="81"/>
      <c r="G26" s="81"/>
      <c r="H26" s="81"/>
      <c r="I26" s="81"/>
      <c r="J26" s="81"/>
      <c r="K26" s="81"/>
      <c r="L26" s="81"/>
      <c r="M26" s="82"/>
      <c r="N26" s="85" t="s">
        <v>52</v>
      </c>
      <c r="O26" s="86"/>
      <c r="P26" s="86">
        <f>O24-P25</f>
        <v>8030830.5</v>
      </c>
    </row>
    <row r="27" spans="1:17" ht="18" customHeight="1" x14ac:dyDescent="0.2">
      <c r="A27" s="9"/>
      <c r="H27" s="59"/>
      <c r="N27" s="58" t="s">
        <v>31</v>
      </c>
      <c r="P27" s="65">
        <f>P26*1%</f>
        <v>80308.305000000008</v>
      </c>
    </row>
    <row r="28" spans="1:17" ht="18" customHeight="1" thickBot="1" x14ac:dyDescent="0.25">
      <c r="A28" s="9"/>
      <c r="H28" s="59"/>
      <c r="N28" s="58" t="s">
        <v>53</v>
      </c>
      <c r="P28" s="67">
        <f>P26*2%</f>
        <v>160616.61000000002</v>
      </c>
    </row>
    <row r="29" spans="1:17" ht="18" customHeight="1" x14ac:dyDescent="0.2">
      <c r="A29" s="9"/>
      <c r="H29" s="59"/>
      <c r="N29" s="62" t="s">
        <v>32</v>
      </c>
      <c r="O29" s="63"/>
      <c r="P29" s="66">
        <f>P26+P27-P28</f>
        <v>7950522.1949999994</v>
      </c>
    </row>
    <row r="31" spans="1:17" x14ac:dyDescent="0.2">
      <c r="A31" s="9"/>
      <c r="H31" s="59"/>
      <c r="P31" s="67"/>
    </row>
    <row r="32" spans="1:17" x14ac:dyDescent="0.2">
      <c r="A32" s="9"/>
      <c r="H32" s="59"/>
      <c r="O32" s="56"/>
      <c r="P32" s="67"/>
    </row>
    <row r="33" spans="1:16" s="3" customFormat="1" x14ac:dyDescent="0.25">
      <c r="A33" s="9"/>
      <c r="B33" s="2"/>
      <c r="C33" s="2"/>
      <c r="E33" s="10"/>
      <c r="H33" s="59"/>
      <c r="N33" s="13"/>
      <c r="O33" s="13"/>
      <c r="P33" s="13"/>
    </row>
    <row r="34" spans="1:16" s="3" customFormat="1" x14ac:dyDescent="0.25">
      <c r="A34" s="9"/>
      <c r="B34" s="2"/>
      <c r="C34" s="2"/>
      <c r="E34" s="10"/>
      <c r="H34" s="59"/>
      <c r="N34" s="13"/>
      <c r="O34" s="13"/>
      <c r="P34" s="13"/>
    </row>
    <row r="35" spans="1:16" s="3" customFormat="1" x14ac:dyDescent="0.25">
      <c r="A35" s="9"/>
      <c r="B35" s="2"/>
      <c r="C35" s="2"/>
      <c r="E35" s="10"/>
      <c r="H35" s="59"/>
      <c r="N35" s="13"/>
      <c r="O35" s="13"/>
      <c r="P35" s="13"/>
    </row>
    <row r="36" spans="1:16" s="3" customFormat="1" x14ac:dyDescent="0.25">
      <c r="A36" s="9"/>
      <c r="B36" s="2"/>
      <c r="C36" s="2"/>
      <c r="E36" s="10"/>
      <c r="H36" s="59"/>
      <c r="N36" s="13"/>
      <c r="O36" s="13"/>
      <c r="P36" s="13"/>
    </row>
    <row r="37" spans="1:16" s="3" customFormat="1" x14ac:dyDescent="0.25">
      <c r="A37" s="9"/>
      <c r="B37" s="2"/>
      <c r="C37" s="2"/>
      <c r="E37" s="10"/>
      <c r="H37" s="59"/>
      <c r="N37" s="13"/>
      <c r="O37" s="13"/>
      <c r="P37" s="13"/>
    </row>
    <row r="38" spans="1:16" s="3" customFormat="1" x14ac:dyDescent="0.25">
      <c r="A38" s="9"/>
      <c r="B38" s="2"/>
      <c r="C38" s="2"/>
      <c r="E38" s="10"/>
      <c r="H38" s="59"/>
      <c r="N38" s="13"/>
      <c r="O38" s="13"/>
      <c r="P38" s="13"/>
    </row>
    <row r="39" spans="1:16" s="3" customFormat="1" x14ac:dyDescent="0.25">
      <c r="A39" s="9"/>
      <c r="B39" s="2"/>
      <c r="C39" s="2"/>
      <c r="E39" s="10"/>
      <c r="H39" s="59"/>
      <c r="N39" s="13"/>
      <c r="O39" s="13"/>
      <c r="P39" s="13"/>
    </row>
    <row r="40" spans="1:16" s="3" customFormat="1" x14ac:dyDescent="0.25">
      <c r="A40" s="9"/>
      <c r="B40" s="2"/>
      <c r="C40" s="2"/>
      <c r="E40" s="10"/>
      <c r="H40" s="59"/>
      <c r="N40" s="13"/>
      <c r="O40" s="13"/>
      <c r="P40" s="13"/>
    </row>
    <row r="41" spans="1:16" s="3" customFormat="1" x14ac:dyDescent="0.25">
      <c r="A41" s="9"/>
      <c r="B41" s="2"/>
      <c r="C41" s="2"/>
      <c r="E41" s="10"/>
      <c r="H41" s="59"/>
      <c r="N41" s="13"/>
      <c r="O41" s="13"/>
      <c r="P41" s="13"/>
    </row>
    <row r="42" spans="1:16" s="3" customFormat="1" x14ac:dyDescent="0.25">
      <c r="A42" s="9"/>
      <c r="B42" s="2"/>
      <c r="C42" s="2"/>
      <c r="E42" s="10"/>
      <c r="H42" s="59"/>
      <c r="N42" s="13"/>
      <c r="O42" s="13"/>
      <c r="P42" s="13"/>
    </row>
    <row r="43" spans="1:16" s="3" customFormat="1" x14ac:dyDescent="0.25">
      <c r="A43" s="9"/>
      <c r="B43" s="2"/>
      <c r="C43" s="2"/>
      <c r="E43" s="10"/>
      <c r="H43" s="59"/>
      <c r="N43" s="13"/>
      <c r="O43" s="13"/>
      <c r="P43" s="13"/>
    </row>
    <row r="44" spans="1:16" s="3" customFormat="1" x14ac:dyDescent="0.25">
      <c r="A44" s="9"/>
      <c r="B44" s="2"/>
      <c r="C44" s="2"/>
      <c r="E44" s="10"/>
      <c r="H44" s="59"/>
      <c r="N44" s="13"/>
      <c r="O44" s="13"/>
      <c r="P44" s="13"/>
    </row>
  </sheetData>
  <mergeCells count="5">
    <mergeCell ref="A24:L24"/>
    <mergeCell ref="O24:P24"/>
    <mergeCell ref="Q4:Q7"/>
    <mergeCell ref="Q8:Q19"/>
    <mergeCell ref="Q20:Q23"/>
  </mergeCells>
  <conditionalFormatting sqref="B3">
    <cfRule type="duplicateValues" dxfId="86" priority="6"/>
  </conditionalFormatting>
  <conditionalFormatting sqref="B4">
    <cfRule type="duplicateValues" dxfId="85" priority="5"/>
  </conditionalFormatting>
  <conditionalFormatting sqref="B5:B7">
    <cfRule type="duplicateValues" dxfId="84" priority="4"/>
  </conditionalFormatting>
  <conditionalFormatting sqref="B8:B19">
    <cfRule type="duplicateValues" dxfId="83" priority="3"/>
  </conditionalFormatting>
  <conditionalFormatting sqref="B20">
    <cfRule type="duplicateValues" dxfId="82" priority="1"/>
  </conditionalFormatting>
  <conditionalFormatting sqref="B21:B23">
    <cfRule type="duplicateValues" dxfId="81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2" zoomScaleNormal="112" workbookViewId="0">
      <pane xSplit="3" ySplit="2" topLeftCell="D3" activePane="bottomRight" state="frozen"/>
      <selection activeCell="N32" sqref="N32"/>
      <selection pane="topRight" activeCell="N32" sqref="N32"/>
      <selection pane="bottomLeft" activeCell="N32" sqref="N32"/>
      <selection pane="bottomRight" activeCell="D10" sqref="D10"/>
    </sheetView>
  </sheetViews>
  <sheetFormatPr defaultRowHeight="15" x14ac:dyDescent="0.2"/>
  <cols>
    <col min="1" max="1" width="7" style="4" customWidth="1"/>
    <col min="2" max="2" width="19.28515625" style="2" customWidth="1"/>
    <col min="3" max="3" width="15.28515625" style="2" customWidth="1"/>
    <col min="4" max="4" width="11.5703125" style="3" customWidth="1"/>
    <col min="5" max="5" width="7.7109375" style="10" customWidth="1"/>
    <col min="6" max="6" width="10.28515625" style="3" customWidth="1"/>
    <col min="7" max="7" width="10.140625" style="3" customWidth="1"/>
    <col min="8" max="8" width="19.140625" style="6" customWidth="1"/>
    <col min="9" max="10" width="3.5703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140625" style="13" customWidth="1"/>
    <col min="15" max="15" width="8.140625" style="13" customWidth="1"/>
    <col min="16" max="16" width="9.28515625" style="13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44</v>
      </c>
      <c r="B2" s="57" t="s">
        <v>7</v>
      </c>
      <c r="C2" s="57" t="s">
        <v>0</v>
      </c>
      <c r="D2" s="57" t="s">
        <v>1</v>
      </c>
      <c r="E2" s="93" t="s">
        <v>4</v>
      </c>
      <c r="F2" s="57" t="s">
        <v>3</v>
      </c>
      <c r="G2" s="57" t="s">
        <v>5</v>
      </c>
      <c r="H2" s="93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8">
        <v>402775</v>
      </c>
      <c r="B3" s="107" t="s">
        <v>61</v>
      </c>
      <c r="C3" s="7" t="s">
        <v>62</v>
      </c>
      <c r="D3" s="71" t="s">
        <v>63</v>
      </c>
      <c r="E3" s="11">
        <v>44563</v>
      </c>
      <c r="F3" s="71" t="s">
        <v>64</v>
      </c>
      <c r="G3" s="11">
        <v>44574</v>
      </c>
      <c r="H3" s="8" t="s">
        <v>65</v>
      </c>
      <c r="I3" s="1">
        <v>148</v>
      </c>
      <c r="J3" s="1">
        <v>64</v>
      </c>
      <c r="K3" s="1">
        <v>12</v>
      </c>
      <c r="L3" s="1">
        <v>9</v>
      </c>
      <c r="M3" s="75">
        <v>28.416</v>
      </c>
      <c r="N3" s="92">
        <v>29</v>
      </c>
      <c r="O3" s="60">
        <v>14000</v>
      </c>
      <c r="P3" s="61">
        <f>Table22457891011234[[#This Row],[PEMBULATAN]]*O3</f>
        <v>406000</v>
      </c>
      <c r="Q3" s="94">
        <v>1</v>
      </c>
    </row>
    <row r="4" spans="1:17" ht="22.5" customHeight="1" x14ac:dyDescent="0.2">
      <c r="A4" s="153" t="s">
        <v>30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5"/>
      <c r="M4" s="74">
        <f>SUBTOTAL(109,Table22457891011234[KG VOLUME])</f>
        <v>28.416</v>
      </c>
      <c r="N4" s="64">
        <f>SUM(N3:N3)</f>
        <v>29</v>
      </c>
      <c r="O4" s="156">
        <f>SUM(P3:P3)</f>
        <v>406000</v>
      </c>
      <c r="P4" s="157"/>
    </row>
    <row r="5" spans="1:17" ht="18" customHeight="1" x14ac:dyDescent="0.2">
      <c r="A5" s="81"/>
      <c r="B5" s="54" t="s">
        <v>42</v>
      </c>
      <c r="C5" s="53"/>
      <c r="D5" s="55" t="s">
        <v>43</v>
      </c>
      <c r="E5" s="81"/>
      <c r="F5" s="81"/>
      <c r="G5" s="81"/>
      <c r="H5" s="81"/>
      <c r="I5" s="81"/>
      <c r="J5" s="81"/>
      <c r="K5" s="81"/>
      <c r="L5" s="81"/>
      <c r="M5" s="82"/>
      <c r="N5" s="83" t="s">
        <v>51</v>
      </c>
      <c r="O5" s="84"/>
      <c r="P5" s="84">
        <f>O4*10%</f>
        <v>40600</v>
      </c>
    </row>
    <row r="6" spans="1:17" ht="18" customHeight="1" thickBot="1" x14ac:dyDescent="0.25">
      <c r="A6" s="81"/>
      <c r="B6" s="54"/>
      <c r="C6" s="53"/>
      <c r="D6" s="55"/>
      <c r="E6" s="81"/>
      <c r="F6" s="81"/>
      <c r="G6" s="81"/>
      <c r="H6" s="81"/>
      <c r="I6" s="81"/>
      <c r="J6" s="81"/>
      <c r="K6" s="81"/>
      <c r="L6" s="81"/>
      <c r="M6" s="82"/>
      <c r="N6" s="85" t="s">
        <v>52</v>
      </c>
      <c r="O6" s="86"/>
      <c r="P6" s="86">
        <f>O4-P5</f>
        <v>365400</v>
      </c>
    </row>
    <row r="7" spans="1:17" ht="18" customHeight="1" x14ac:dyDescent="0.2">
      <c r="A7" s="9"/>
      <c r="H7" s="59"/>
      <c r="N7" s="58" t="s">
        <v>31</v>
      </c>
      <c r="P7" s="65">
        <f>P6*1%</f>
        <v>3654</v>
      </c>
    </row>
    <row r="8" spans="1:17" ht="18" customHeight="1" thickBot="1" x14ac:dyDescent="0.25">
      <c r="A8" s="9"/>
      <c r="H8" s="59"/>
      <c r="N8" s="58" t="s">
        <v>53</v>
      </c>
      <c r="P8" s="67">
        <f>P6*2%</f>
        <v>7308</v>
      </c>
    </row>
    <row r="9" spans="1:17" ht="18" customHeight="1" x14ac:dyDescent="0.2">
      <c r="A9" s="9"/>
      <c r="H9" s="59"/>
      <c r="N9" s="62" t="s">
        <v>32</v>
      </c>
      <c r="O9" s="63"/>
      <c r="P9" s="66">
        <f>P6+P7-P8</f>
        <v>361746</v>
      </c>
    </row>
    <row r="11" spans="1:17" x14ac:dyDescent="0.2">
      <c r="A11" s="9"/>
      <c r="H11" s="59"/>
      <c r="P11" s="67"/>
    </row>
    <row r="12" spans="1:17" x14ac:dyDescent="0.2">
      <c r="A12" s="9"/>
      <c r="H12" s="59"/>
      <c r="O12" s="56"/>
      <c r="P12" s="67"/>
    </row>
    <row r="13" spans="1:17" s="3" customFormat="1" x14ac:dyDescent="0.25">
      <c r="A13" s="9"/>
      <c r="B13" s="2"/>
      <c r="C13" s="2"/>
      <c r="E13" s="10"/>
      <c r="H13" s="59"/>
      <c r="N13" s="13"/>
      <c r="O13" s="13"/>
      <c r="P13" s="13"/>
    </row>
    <row r="14" spans="1:17" s="3" customFormat="1" x14ac:dyDescent="0.25">
      <c r="A14" s="9"/>
      <c r="B14" s="2"/>
      <c r="C14" s="2"/>
      <c r="E14" s="10"/>
      <c r="H14" s="59"/>
      <c r="N14" s="13"/>
      <c r="O14" s="13"/>
      <c r="P14" s="13"/>
    </row>
    <row r="15" spans="1:17" s="3" customFormat="1" x14ac:dyDescent="0.25">
      <c r="A15" s="9"/>
      <c r="B15" s="2"/>
      <c r="C15" s="2"/>
      <c r="E15" s="10"/>
      <c r="H15" s="59"/>
      <c r="N15" s="13"/>
      <c r="O15" s="13"/>
      <c r="P15" s="13"/>
    </row>
    <row r="16" spans="1:17" s="3" customFormat="1" x14ac:dyDescent="0.25">
      <c r="A16" s="9"/>
      <c r="B16" s="2"/>
      <c r="C16" s="2"/>
      <c r="E16" s="10"/>
      <c r="H16" s="59"/>
      <c r="N16" s="13"/>
      <c r="O16" s="13"/>
      <c r="P16" s="13"/>
    </row>
    <row r="17" spans="1:16" s="3" customFormat="1" x14ac:dyDescent="0.25">
      <c r="A17" s="9"/>
      <c r="B17" s="2"/>
      <c r="C17" s="2"/>
      <c r="E17" s="10"/>
      <c r="H17" s="59"/>
      <c r="N17" s="13"/>
      <c r="O17" s="13"/>
      <c r="P17" s="13"/>
    </row>
    <row r="18" spans="1:16" s="3" customFormat="1" x14ac:dyDescent="0.25">
      <c r="A18" s="9"/>
      <c r="B18" s="2"/>
      <c r="C18" s="2"/>
      <c r="E18" s="10"/>
      <c r="H18" s="59"/>
      <c r="N18" s="13"/>
      <c r="O18" s="13"/>
      <c r="P18" s="13"/>
    </row>
    <row r="19" spans="1:16" s="3" customFormat="1" x14ac:dyDescent="0.25">
      <c r="A19" s="9"/>
      <c r="B19" s="2"/>
      <c r="C19" s="2"/>
      <c r="E19" s="10"/>
      <c r="H19" s="59"/>
      <c r="N19" s="13"/>
      <c r="O19" s="13"/>
      <c r="P19" s="13"/>
    </row>
    <row r="20" spans="1:16" s="3" customFormat="1" x14ac:dyDescent="0.25">
      <c r="A20" s="9"/>
      <c r="B20" s="2"/>
      <c r="C20" s="2"/>
      <c r="E20" s="10"/>
      <c r="H20" s="59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9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9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9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9"/>
      <c r="N24" s="13"/>
      <c r="O24" s="13"/>
      <c r="P24" s="13"/>
    </row>
  </sheetData>
  <mergeCells count="2">
    <mergeCell ref="A4:L4"/>
    <mergeCell ref="O4:P4"/>
  </mergeCells>
  <conditionalFormatting sqref="B3">
    <cfRule type="duplicateValues" dxfId="65" priority="1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7"/>
  <sheetViews>
    <sheetView zoomScale="112" zoomScaleNormal="112" workbookViewId="0">
      <pane xSplit="3" ySplit="2" topLeftCell="D3" activePane="bottomRight" state="frozen"/>
      <selection activeCell="N32" sqref="N32"/>
      <selection pane="topRight" activeCell="N32" sqref="N32"/>
      <selection pane="bottomLeft" activeCell="N32" sqref="N32"/>
      <selection pane="bottomRight" activeCell="G11" sqref="G11"/>
    </sheetView>
  </sheetViews>
  <sheetFormatPr defaultRowHeight="15" x14ac:dyDescent="0.2"/>
  <cols>
    <col min="1" max="1" width="7.140625" style="4" customWidth="1"/>
    <col min="2" max="2" width="20.140625" style="2" customWidth="1"/>
    <col min="3" max="3" width="14.5703125" style="2" customWidth="1"/>
    <col min="4" max="4" width="12.85546875" style="3" customWidth="1"/>
    <col min="5" max="5" width="8.140625" style="10" customWidth="1"/>
    <col min="6" max="6" width="10.42578125" style="3" customWidth="1"/>
    <col min="7" max="7" width="9.85546875" style="3" customWidth="1"/>
    <col min="8" max="8" width="19" style="6" customWidth="1"/>
    <col min="9" max="9" width="3.5703125" style="3" customWidth="1"/>
    <col min="10" max="10" width="3.28515625" style="3" customWidth="1"/>
    <col min="11" max="11" width="3.42578125" style="3" customWidth="1"/>
    <col min="12" max="12" width="4.5703125" style="3" customWidth="1"/>
    <col min="13" max="13" width="7.85546875" style="3" customWidth="1"/>
    <col min="14" max="14" width="12.28515625" style="13" customWidth="1"/>
    <col min="15" max="15" width="8.140625" style="13" customWidth="1"/>
    <col min="16" max="16" width="11.140625" style="13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44</v>
      </c>
      <c r="B2" s="57" t="s">
        <v>7</v>
      </c>
      <c r="C2" s="57" t="s">
        <v>0</v>
      </c>
      <c r="D2" s="57" t="s">
        <v>1</v>
      </c>
      <c r="E2" s="93" t="s">
        <v>4</v>
      </c>
      <c r="F2" s="57" t="s">
        <v>3</v>
      </c>
      <c r="G2" s="57" t="s">
        <v>5</v>
      </c>
      <c r="H2" s="93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8">
        <v>403356</v>
      </c>
      <c r="B3" s="69" t="s">
        <v>66</v>
      </c>
      <c r="C3" s="7" t="s">
        <v>67</v>
      </c>
      <c r="D3" s="71" t="s">
        <v>63</v>
      </c>
      <c r="E3" s="11">
        <v>44585</v>
      </c>
      <c r="F3" s="71" t="s">
        <v>71</v>
      </c>
      <c r="G3" s="11">
        <v>44606</v>
      </c>
      <c r="H3" s="8" t="s">
        <v>72</v>
      </c>
      <c r="I3" s="1">
        <v>41</v>
      </c>
      <c r="J3" s="1">
        <v>38</v>
      </c>
      <c r="K3" s="1">
        <v>28</v>
      </c>
      <c r="L3" s="1">
        <v>10</v>
      </c>
      <c r="M3" s="75">
        <v>10.906000000000001</v>
      </c>
      <c r="N3" s="92">
        <v>10.906000000000001</v>
      </c>
      <c r="O3" s="60">
        <v>14000</v>
      </c>
      <c r="P3" s="61">
        <f>Table224578910112345[[#This Row],[PEMBULATAN]]*O3</f>
        <v>152684</v>
      </c>
      <c r="Q3" s="158">
        <v>4</v>
      </c>
    </row>
    <row r="4" spans="1:17" ht="26.25" customHeight="1" x14ac:dyDescent="0.2">
      <c r="A4" s="12"/>
      <c r="B4" s="70"/>
      <c r="C4" s="7" t="s">
        <v>68</v>
      </c>
      <c r="D4" s="71" t="s">
        <v>63</v>
      </c>
      <c r="E4" s="11">
        <v>44585</v>
      </c>
      <c r="F4" s="71" t="s">
        <v>71</v>
      </c>
      <c r="G4" s="11">
        <v>44606</v>
      </c>
      <c r="H4" s="8" t="s">
        <v>72</v>
      </c>
      <c r="I4" s="1">
        <v>54</v>
      </c>
      <c r="J4" s="1">
        <v>41</v>
      </c>
      <c r="K4" s="1">
        <v>25</v>
      </c>
      <c r="L4" s="1">
        <v>11</v>
      </c>
      <c r="M4" s="75">
        <v>13.8375</v>
      </c>
      <c r="N4" s="92">
        <v>13.8375</v>
      </c>
      <c r="O4" s="60">
        <v>14000</v>
      </c>
      <c r="P4" s="61">
        <f>Table224578910112345[[#This Row],[PEMBULATAN]]*O4</f>
        <v>193725</v>
      </c>
      <c r="Q4" s="151"/>
    </row>
    <row r="5" spans="1:17" ht="26.25" customHeight="1" x14ac:dyDescent="0.2">
      <c r="A5" s="12"/>
      <c r="B5" s="70"/>
      <c r="C5" s="68" t="s">
        <v>69</v>
      </c>
      <c r="D5" s="73" t="s">
        <v>63</v>
      </c>
      <c r="E5" s="11">
        <v>44585</v>
      </c>
      <c r="F5" s="71" t="s">
        <v>71</v>
      </c>
      <c r="G5" s="11">
        <v>44606</v>
      </c>
      <c r="H5" s="72" t="s">
        <v>72</v>
      </c>
      <c r="I5" s="14">
        <v>90</v>
      </c>
      <c r="J5" s="14">
        <v>61</v>
      </c>
      <c r="K5" s="14">
        <v>44</v>
      </c>
      <c r="L5" s="14">
        <v>12</v>
      </c>
      <c r="M5" s="76">
        <v>60.39</v>
      </c>
      <c r="N5" s="92">
        <v>61</v>
      </c>
      <c r="O5" s="60">
        <v>14000</v>
      </c>
      <c r="P5" s="61">
        <f>Table224578910112345[[#This Row],[PEMBULATAN]]*O5</f>
        <v>854000</v>
      </c>
      <c r="Q5" s="151"/>
    </row>
    <row r="6" spans="1:17" ht="26.25" customHeight="1" x14ac:dyDescent="0.2">
      <c r="A6" s="12"/>
      <c r="B6" s="70"/>
      <c r="C6" s="68" t="s">
        <v>70</v>
      </c>
      <c r="D6" s="73" t="s">
        <v>63</v>
      </c>
      <c r="E6" s="11">
        <v>44585</v>
      </c>
      <c r="F6" s="71" t="s">
        <v>71</v>
      </c>
      <c r="G6" s="11">
        <v>44606</v>
      </c>
      <c r="H6" s="72" t="s">
        <v>72</v>
      </c>
      <c r="I6" s="14">
        <v>90</v>
      </c>
      <c r="J6" s="14">
        <v>61</v>
      </c>
      <c r="K6" s="14">
        <v>44</v>
      </c>
      <c r="L6" s="14">
        <v>12</v>
      </c>
      <c r="M6" s="76">
        <v>60.39</v>
      </c>
      <c r="N6" s="92">
        <v>61</v>
      </c>
      <c r="O6" s="60">
        <v>14000</v>
      </c>
      <c r="P6" s="61">
        <f>Table224578910112345[[#This Row],[PEMBULATAN]]*O6</f>
        <v>854000</v>
      </c>
      <c r="Q6" s="159"/>
    </row>
    <row r="7" spans="1:17" ht="22.5" customHeight="1" x14ac:dyDescent="0.2">
      <c r="A7" s="153" t="s">
        <v>30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5"/>
      <c r="M7" s="74">
        <f>SUBTOTAL(109,Table224578910112345[KG VOLUME])</f>
        <v>145.52350000000001</v>
      </c>
      <c r="N7" s="64">
        <f>SUM(N3:N6)</f>
        <v>146.74349999999998</v>
      </c>
      <c r="O7" s="156">
        <f>SUM(P3:P6)</f>
        <v>2054409</v>
      </c>
      <c r="P7" s="157"/>
    </row>
    <row r="8" spans="1:17" ht="18" customHeight="1" x14ac:dyDescent="0.2">
      <c r="A8" s="81"/>
      <c r="B8" s="54" t="s">
        <v>42</v>
      </c>
      <c r="C8" s="53"/>
      <c r="D8" s="55" t="s">
        <v>43</v>
      </c>
      <c r="E8" s="81"/>
      <c r="F8" s="81"/>
      <c r="G8" s="81"/>
      <c r="H8" s="81"/>
      <c r="I8" s="81"/>
      <c r="J8" s="81"/>
      <c r="K8" s="81"/>
      <c r="L8" s="81"/>
      <c r="M8" s="82"/>
      <c r="N8" s="83" t="s">
        <v>51</v>
      </c>
      <c r="O8" s="84"/>
      <c r="P8" s="84">
        <f>O7*10%</f>
        <v>205440.90000000002</v>
      </c>
    </row>
    <row r="9" spans="1:17" ht="18" customHeight="1" thickBot="1" x14ac:dyDescent="0.25">
      <c r="A9" s="81"/>
      <c r="B9" s="54"/>
      <c r="C9" s="53"/>
      <c r="D9" s="55"/>
      <c r="E9" s="81"/>
      <c r="F9" s="81"/>
      <c r="G9" s="81"/>
      <c r="H9" s="81"/>
      <c r="I9" s="81"/>
      <c r="J9" s="81"/>
      <c r="K9" s="81"/>
      <c r="L9" s="81"/>
      <c r="M9" s="82"/>
      <c r="N9" s="85" t="s">
        <v>52</v>
      </c>
      <c r="O9" s="86"/>
      <c r="P9" s="86">
        <f>O7-P8</f>
        <v>1848968.1</v>
      </c>
    </row>
    <row r="10" spans="1:17" ht="18" customHeight="1" x14ac:dyDescent="0.2">
      <c r="A10" s="9"/>
      <c r="H10" s="59"/>
      <c r="N10" s="58" t="s">
        <v>31</v>
      </c>
      <c r="P10" s="65">
        <f>P9*1%</f>
        <v>18489.681</v>
      </c>
    </row>
    <row r="11" spans="1:17" ht="18" customHeight="1" thickBot="1" x14ac:dyDescent="0.25">
      <c r="A11" s="9"/>
      <c r="H11" s="59"/>
      <c r="N11" s="58" t="s">
        <v>53</v>
      </c>
      <c r="P11" s="67">
        <f>P9*2%</f>
        <v>36979.362000000001</v>
      </c>
    </row>
    <row r="12" spans="1:17" ht="18" customHeight="1" x14ac:dyDescent="0.2">
      <c r="A12" s="9"/>
      <c r="H12" s="59"/>
      <c r="N12" s="62" t="s">
        <v>32</v>
      </c>
      <c r="O12" s="63"/>
      <c r="P12" s="66">
        <f>P9+P10-P11</f>
        <v>1830478.4190000002</v>
      </c>
    </row>
    <row r="14" spans="1:17" x14ac:dyDescent="0.2">
      <c r="A14" s="9"/>
      <c r="H14" s="59"/>
      <c r="P14" s="67"/>
    </row>
    <row r="15" spans="1:17" x14ac:dyDescent="0.2">
      <c r="A15" s="9"/>
      <c r="H15" s="59"/>
      <c r="O15" s="56"/>
      <c r="P15" s="67"/>
    </row>
    <row r="16" spans="1:17" s="3" customFormat="1" x14ac:dyDescent="0.25">
      <c r="A16" s="9"/>
      <c r="B16" s="2"/>
      <c r="C16" s="2"/>
      <c r="E16" s="10"/>
      <c r="H16" s="59"/>
      <c r="N16" s="13"/>
      <c r="O16" s="13"/>
      <c r="P16" s="13"/>
    </row>
    <row r="17" spans="1:16" s="3" customFormat="1" x14ac:dyDescent="0.25">
      <c r="A17" s="9"/>
      <c r="B17" s="2"/>
      <c r="C17" s="2"/>
      <c r="E17" s="10"/>
      <c r="H17" s="59"/>
      <c r="N17" s="13"/>
      <c r="O17" s="13"/>
      <c r="P17" s="13"/>
    </row>
    <row r="18" spans="1:16" s="3" customFormat="1" x14ac:dyDescent="0.25">
      <c r="A18" s="9"/>
      <c r="B18" s="2"/>
      <c r="C18" s="2"/>
      <c r="E18" s="10"/>
      <c r="H18" s="59"/>
      <c r="N18" s="13"/>
      <c r="O18" s="13"/>
      <c r="P18" s="13"/>
    </row>
    <row r="19" spans="1:16" s="3" customFormat="1" x14ac:dyDescent="0.25">
      <c r="A19" s="9"/>
      <c r="B19" s="2"/>
      <c r="C19" s="2"/>
      <c r="E19" s="10"/>
      <c r="H19" s="59"/>
      <c r="N19" s="13"/>
      <c r="O19" s="13"/>
      <c r="P19" s="13"/>
    </row>
    <row r="20" spans="1:16" s="3" customFormat="1" x14ac:dyDescent="0.25">
      <c r="A20" s="9"/>
      <c r="B20" s="2"/>
      <c r="C20" s="2"/>
      <c r="E20" s="10"/>
      <c r="H20" s="59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9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9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9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9"/>
      <c r="N24" s="13"/>
      <c r="O24" s="13"/>
      <c r="P24" s="13"/>
    </row>
    <row r="25" spans="1:16" s="3" customFormat="1" x14ac:dyDescent="0.25">
      <c r="A25" s="9"/>
      <c r="B25" s="2"/>
      <c r="C25" s="2"/>
      <c r="E25" s="10"/>
      <c r="H25" s="59"/>
      <c r="N25" s="13"/>
      <c r="O25" s="13"/>
      <c r="P25" s="13"/>
    </row>
    <row r="26" spans="1:16" s="3" customFormat="1" x14ac:dyDescent="0.25">
      <c r="A26" s="9"/>
      <c r="B26" s="2"/>
      <c r="C26" s="2"/>
      <c r="E26" s="10"/>
      <c r="H26" s="59"/>
      <c r="N26" s="13"/>
      <c r="O26" s="13"/>
      <c r="P26" s="13"/>
    </row>
    <row r="27" spans="1:16" s="3" customFormat="1" x14ac:dyDescent="0.25">
      <c r="A27" s="9"/>
      <c r="B27" s="2"/>
      <c r="C27" s="2"/>
      <c r="E27" s="10"/>
      <c r="H27" s="59"/>
      <c r="N27" s="13"/>
      <c r="O27" s="13"/>
      <c r="P27" s="13"/>
    </row>
  </sheetData>
  <mergeCells count="3">
    <mergeCell ref="A7:L7"/>
    <mergeCell ref="O7:P7"/>
    <mergeCell ref="Q3:Q6"/>
  </mergeCells>
  <conditionalFormatting sqref="B3">
    <cfRule type="duplicateValues" dxfId="49" priority="2"/>
  </conditionalFormatting>
  <conditionalFormatting sqref="B4:B6">
    <cfRule type="duplicateValues" dxfId="48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5"/>
  <sheetViews>
    <sheetView zoomScaleNormal="100" workbookViewId="0">
      <pane xSplit="3" ySplit="2" topLeftCell="D3" activePane="bottomRight" state="frozen"/>
      <selection activeCell="N32" sqref="N32"/>
      <selection pane="topRight" activeCell="N32" sqref="N32"/>
      <selection pane="bottomLeft" activeCell="N32" sqref="N32"/>
      <selection pane="bottomRight" activeCell="H7" sqref="H7"/>
    </sheetView>
  </sheetViews>
  <sheetFormatPr defaultRowHeight="15" x14ac:dyDescent="0.2"/>
  <cols>
    <col min="1" max="1" width="7" style="4" customWidth="1"/>
    <col min="2" max="2" width="20" style="2" customWidth="1"/>
    <col min="3" max="3" width="15.42578125" style="2" customWidth="1"/>
    <col min="4" max="4" width="13.85546875" style="3" customWidth="1"/>
    <col min="5" max="5" width="7.7109375" style="10" customWidth="1"/>
    <col min="6" max="6" width="12" style="3" customWidth="1"/>
    <col min="7" max="7" width="9.5703125" style="3" customWidth="1"/>
    <col min="8" max="8" width="20.42578125" style="6" customWidth="1"/>
    <col min="9" max="10" width="3.8554687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1.85546875" style="13" customWidth="1"/>
    <col min="15" max="15" width="8.140625" style="13" customWidth="1"/>
    <col min="16" max="16" width="10.42578125" style="13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44</v>
      </c>
      <c r="B2" s="57" t="s">
        <v>7</v>
      </c>
      <c r="C2" s="57" t="s">
        <v>0</v>
      </c>
      <c r="D2" s="57" t="s">
        <v>1</v>
      </c>
      <c r="E2" s="93" t="s">
        <v>4</v>
      </c>
      <c r="F2" s="57" t="s">
        <v>3</v>
      </c>
      <c r="G2" s="57" t="s">
        <v>5</v>
      </c>
      <c r="H2" s="93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8">
        <v>403483</v>
      </c>
      <c r="B3" s="69" t="s">
        <v>73</v>
      </c>
      <c r="C3" s="7" t="s">
        <v>74</v>
      </c>
      <c r="D3" s="71" t="s">
        <v>63</v>
      </c>
      <c r="E3" s="11">
        <v>44586</v>
      </c>
      <c r="F3" s="71" t="s">
        <v>71</v>
      </c>
      <c r="G3" s="11">
        <v>44606</v>
      </c>
      <c r="H3" s="8" t="s">
        <v>72</v>
      </c>
      <c r="I3" s="1">
        <v>150</v>
      </c>
      <c r="J3" s="1">
        <v>64</v>
      </c>
      <c r="K3" s="1">
        <v>10</v>
      </c>
      <c r="L3" s="1">
        <v>10</v>
      </c>
      <c r="M3" s="75">
        <v>24</v>
      </c>
      <c r="N3" s="92">
        <v>24</v>
      </c>
      <c r="O3" s="60">
        <v>14000</v>
      </c>
      <c r="P3" s="61">
        <f>Table2245789101123456[[#This Row],[PEMBULATAN]]*O3</f>
        <v>336000</v>
      </c>
      <c r="Q3" s="158">
        <v>12</v>
      </c>
    </row>
    <row r="4" spans="1:17" ht="26.25" customHeight="1" x14ac:dyDescent="0.2">
      <c r="A4" s="12"/>
      <c r="B4" s="70"/>
      <c r="C4" s="68" t="s">
        <v>75</v>
      </c>
      <c r="D4" s="73" t="s">
        <v>63</v>
      </c>
      <c r="E4" s="11">
        <v>44586</v>
      </c>
      <c r="F4" s="71" t="s">
        <v>71</v>
      </c>
      <c r="G4" s="11">
        <v>44606</v>
      </c>
      <c r="H4" s="72" t="s">
        <v>72</v>
      </c>
      <c r="I4" s="14">
        <v>150</v>
      </c>
      <c r="J4" s="14">
        <v>64</v>
      </c>
      <c r="K4" s="14">
        <v>10</v>
      </c>
      <c r="L4" s="14">
        <v>10</v>
      </c>
      <c r="M4" s="76">
        <v>24</v>
      </c>
      <c r="N4" s="92">
        <v>24</v>
      </c>
      <c r="O4" s="60">
        <v>14000</v>
      </c>
      <c r="P4" s="61">
        <f>Table2245789101123456[[#This Row],[PEMBULATAN]]*O4</f>
        <v>336000</v>
      </c>
      <c r="Q4" s="151"/>
    </row>
    <row r="5" spans="1:17" ht="26.25" customHeight="1" x14ac:dyDescent="0.2">
      <c r="A5" s="12"/>
      <c r="B5" s="70"/>
      <c r="C5" s="68" t="s">
        <v>76</v>
      </c>
      <c r="D5" s="73" t="s">
        <v>63</v>
      </c>
      <c r="E5" s="11">
        <v>44586</v>
      </c>
      <c r="F5" s="71" t="s">
        <v>71</v>
      </c>
      <c r="G5" s="11">
        <v>44606</v>
      </c>
      <c r="H5" s="72" t="s">
        <v>72</v>
      </c>
      <c r="I5" s="14">
        <v>150</v>
      </c>
      <c r="J5" s="14">
        <v>64</v>
      </c>
      <c r="K5" s="14">
        <v>10</v>
      </c>
      <c r="L5" s="14">
        <v>10</v>
      </c>
      <c r="M5" s="76">
        <v>24</v>
      </c>
      <c r="N5" s="92">
        <v>24</v>
      </c>
      <c r="O5" s="60">
        <v>14000</v>
      </c>
      <c r="P5" s="61">
        <f>Table2245789101123456[[#This Row],[PEMBULATAN]]*O5</f>
        <v>336000</v>
      </c>
      <c r="Q5" s="151"/>
    </row>
    <row r="6" spans="1:17" ht="26.25" customHeight="1" x14ac:dyDescent="0.2">
      <c r="A6" s="12"/>
      <c r="B6" s="70"/>
      <c r="C6" s="68" t="s">
        <v>77</v>
      </c>
      <c r="D6" s="73" t="s">
        <v>63</v>
      </c>
      <c r="E6" s="11">
        <v>44586</v>
      </c>
      <c r="F6" s="71" t="s">
        <v>71</v>
      </c>
      <c r="G6" s="11">
        <v>44606</v>
      </c>
      <c r="H6" s="72" t="s">
        <v>72</v>
      </c>
      <c r="I6" s="14">
        <v>150</v>
      </c>
      <c r="J6" s="14">
        <v>64</v>
      </c>
      <c r="K6" s="14">
        <v>10</v>
      </c>
      <c r="L6" s="14">
        <v>10</v>
      </c>
      <c r="M6" s="76">
        <v>24</v>
      </c>
      <c r="N6" s="92">
        <v>24</v>
      </c>
      <c r="O6" s="60">
        <v>14000</v>
      </c>
      <c r="P6" s="61">
        <f>Table2245789101123456[[#This Row],[PEMBULATAN]]*O6</f>
        <v>336000</v>
      </c>
      <c r="Q6" s="151"/>
    </row>
    <row r="7" spans="1:17" ht="26.25" customHeight="1" x14ac:dyDescent="0.2">
      <c r="A7" s="12"/>
      <c r="B7" s="70"/>
      <c r="C7" s="68" t="s">
        <v>78</v>
      </c>
      <c r="D7" s="73" t="s">
        <v>63</v>
      </c>
      <c r="E7" s="11">
        <v>44586</v>
      </c>
      <c r="F7" s="71" t="s">
        <v>71</v>
      </c>
      <c r="G7" s="11">
        <v>44606</v>
      </c>
      <c r="H7" s="72" t="s">
        <v>72</v>
      </c>
      <c r="I7" s="14">
        <v>50</v>
      </c>
      <c r="J7" s="14">
        <v>50</v>
      </c>
      <c r="K7" s="14">
        <v>10</v>
      </c>
      <c r="L7" s="14">
        <v>6</v>
      </c>
      <c r="M7" s="76">
        <v>6.25</v>
      </c>
      <c r="N7" s="92">
        <v>6.25</v>
      </c>
      <c r="O7" s="60">
        <v>14000</v>
      </c>
      <c r="P7" s="61">
        <f>Table2245789101123456[[#This Row],[PEMBULATAN]]*O7</f>
        <v>87500</v>
      </c>
      <c r="Q7" s="151"/>
    </row>
    <row r="8" spans="1:17" ht="26.25" customHeight="1" x14ac:dyDescent="0.2">
      <c r="A8" s="12"/>
      <c r="B8" s="70"/>
      <c r="C8" s="68" t="s">
        <v>79</v>
      </c>
      <c r="D8" s="73" t="s">
        <v>63</v>
      </c>
      <c r="E8" s="11">
        <v>44586</v>
      </c>
      <c r="F8" s="71" t="s">
        <v>71</v>
      </c>
      <c r="G8" s="11">
        <v>44606</v>
      </c>
      <c r="H8" s="72" t="s">
        <v>72</v>
      </c>
      <c r="I8" s="14">
        <v>50</v>
      </c>
      <c r="J8" s="14">
        <v>50</v>
      </c>
      <c r="K8" s="14">
        <v>10</v>
      </c>
      <c r="L8" s="14">
        <v>6</v>
      </c>
      <c r="M8" s="76">
        <v>6.25</v>
      </c>
      <c r="N8" s="92">
        <v>6.25</v>
      </c>
      <c r="O8" s="60">
        <v>14000</v>
      </c>
      <c r="P8" s="61">
        <f>Table2245789101123456[[#This Row],[PEMBULATAN]]*O8</f>
        <v>87500</v>
      </c>
      <c r="Q8" s="151"/>
    </row>
    <row r="9" spans="1:17" ht="26.25" customHeight="1" x14ac:dyDescent="0.2">
      <c r="A9" s="12"/>
      <c r="B9" s="70"/>
      <c r="C9" s="68" t="s">
        <v>80</v>
      </c>
      <c r="D9" s="73" t="s">
        <v>63</v>
      </c>
      <c r="E9" s="11">
        <v>44586</v>
      </c>
      <c r="F9" s="71" t="s">
        <v>71</v>
      </c>
      <c r="G9" s="11">
        <v>44606</v>
      </c>
      <c r="H9" s="72" t="s">
        <v>72</v>
      </c>
      <c r="I9" s="14">
        <v>50</v>
      </c>
      <c r="J9" s="14">
        <v>50</v>
      </c>
      <c r="K9" s="14">
        <v>10</v>
      </c>
      <c r="L9" s="14">
        <v>6</v>
      </c>
      <c r="M9" s="76">
        <v>6.25</v>
      </c>
      <c r="N9" s="92">
        <v>6.25</v>
      </c>
      <c r="O9" s="60">
        <v>14000</v>
      </c>
      <c r="P9" s="61">
        <f>Table2245789101123456[[#This Row],[PEMBULATAN]]*O9</f>
        <v>87500</v>
      </c>
      <c r="Q9" s="151"/>
    </row>
    <row r="10" spans="1:17" ht="26.25" customHeight="1" x14ac:dyDescent="0.2">
      <c r="A10" s="12"/>
      <c r="B10" s="70"/>
      <c r="C10" s="68" t="s">
        <v>81</v>
      </c>
      <c r="D10" s="73" t="s">
        <v>63</v>
      </c>
      <c r="E10" s="11">
        <v>44586</v>
      </c>
      <c r="F10" s="71" t="s">
        <v>71</v>
      </c>
      <c r="G10" s="11">
        <v>44606</v>
      </c>
      <c r="H10" s="72" t="s">
        <v>72</v>
      </c>
      <c r="I10" s="14">
        <v>50</v>
      </c>
      <c r="J10" s="14">
        <v>50</v>
      </c>
      <c r="K10" s="14">
        <v>10</v>
      </c>
      <c r="L10" s="14">
        <v>6</v>
      </c>
      <c r="M10" s="76">
        <v>6.25</v>
      </c>
      <c r="N10" s="92">
        <v>6.25</v>
      </c>
      <c r="O10" s="60">
        <v>14000</v>
      </c>
      <c r="P10" s="61">
        <f>Table2245789101123456[[#This Row],[PEMBULATAN]]*O10</f>
        <v>87500</v>
      </c>
      <c r="Q10" s="151"/>
    </row>
    <row r="11" spans="1:17" ht="26.25" customHeight="1" x14ac:dyDescent="0.2">
      <c r="A11" s="12"/>
      <c r="B11" s="70"/>
      <c r="C11" s="68" t="s">
        <v>82</v>
      </c>
      <c r="D11" s="73" t="s">
        <v>63</v>
      </c>
      <c r="E11" s="11">
        <v>44586</v>
      </c>
      <c r="F11" s="71" t="s">
        <v>71</v>
      </c>
      <c r="G11" s="11">
        <v>44606</v>
      </c>
      <c r="H11" s="72" t="s">
        <v>72</v>
      </c>
      <c r="I11" s="14">
        <v>35</v>
      </c>
      <c r="J11" s="14">
        <v>35</v>
      </c>
      <c r="K11" s="14">
        <v>52</v>
      </c>
      <c r="L11" s="14">
        <v>10</v>
      </c>
      <c r="M11" s="76">
        <v>15.925000000000001</v>
      </c>
      <c r="N11" s="92">
        <v>15.925000000000001</v>
      </c>
      <c r="O11" s="60">
        <v>14000</v>
      </c>
      <c r="P11" s="61">
        <f>Table2245789101123456[[#This Row],[PEMBULATAN]]*O11</f>
        <v>222950</v>
      </c>
      <c r="Q11" s="151"/>
    </row>
    <row r="12" spans="1:17" ht="26.25" customHeight="1" x14ac:dyDescent="0.2">
      <c r="A12" s="12"/>
      <c r="B12" s="70"/>
      <c r="C12" s="68" t="s">
        <v>83</v>
      </c>
      <c r="D12" s="73" t="s">
        <v>63</v>
      </c>
      <c r="E12" s="11">
        <v>44586</v>
      </c>
      <c r="F12" s="71" t="s">
        <v>71</v>
      </c>
      <c r="G12" s="11">
        <v>44606</v>
      </c>
      <c r="H12" s="72" t="s">
        <v>72</v>
      </c>
      <c r="I12" s="14">
        <v>47</v>
      </c>
      <c r="J12" s="14">
        <v>42</v>
      </c>
      <c r="K12" s="14">
        <v>35</v>
      </c>
      <c r="L12" s="14">
        <v>15</v>
      </c>
      <c r="M12" s="76">
        <v>17.272500000000001</v>
      </c>
      <c r="N12" s="92">
        <v>17.272500000000001</v>
      </c>
      <c r="O12" s="60">
        <v>14000</v>
      </c>
      <c r="P12" s="61">
        <f>Table2245789101123456[[#This Row],[PEMBULATAN]]*O12</f>
        <v>241815</v>
      </c>
      <c r="Q12" s="151"/>
    </row>
    <row r="13" spans="1:17" ht="26.25" customHeight="1" x14ac:dyDescent="0.2">
      <c r="A13" s="12"/>
      <c r="B13" s="70"/>
      <c r="C13" s="68" t="s">
        <v>84</v>
      </c>
      <c r="D13" s="73" t="s">
        <v>63</v>
      </c>
      <c r="E13" s="11">
        <v>44586</v>
      </c>
      <c r="F13" s="71" t="s">
        <v>71</v>
      </c>
      <c r="G13" s="11">
        <v>44606</v>
      </c>
      <c r="H13" s="72" t="s">
        <v>72</v>
      </c>
      <c r="I13" s="14">
        <v>33</v>
      </c>
      <c r="J13" s="14">
        <v>33</v>
      </c>
      <c r="K13" s="14">
        <v>46</v>
      </c>
      <c r="L13" s="14">
        <v>10</v>
      </c>
      <c r="M13" s="76">
        <v>12.5235</v>
      </c>
      <c r="N13" s="92">
        <v>12.5235</v>
      </c>
      <c r="O13" s="60">
        <v>14000</v>
      </c>
      <c r="P13" s="61">
        <f>Table2245789101123456[[#This Row],[PEMBULATAN]]*O13</f>
        <v>175329</v>
      </c>
      <c r="Q13" s="151"/>
    </row>
    <row r="14" spans="1:17" ht="26.25" customHeight="1" x14ac:dyDescent="0.2">
      <c r="A14" s="12"/>
      <c r="B14" s="70"/>
      <c r="C14" s="68" t="s">
        <v>85</v>
      </c>
      <c r="D14" s="73" t="s">
        <v>63</v>
      </c>
      <c r="E14" s="11">
        <v>44586</v>
      </c>
      <c r="F14" s="71" t="s">
        <v>71</v>
      </c>
      <c r="G14" s="11">
        <v>44606</v>
      </c>
      <c r="H14" s="72" t="s">
        <v>72</v>
      </c>
      <c r="I14" s="14">
        <v>79</v>
      </c>
      <c r="J14" s="14">
        <v>56</v>
      </c>
      <c r="K14" s="14">
        <v>38</v>
      </c>
      <c r="L14" s="14">
        <v>10</v>
      </c>
      <c r="M14" s="76">
        <v>42.027999999999999</v>
      </c>
      <c r="N14" s="92">
        <v>42.027999999999999</v>
      </c>
      <c r="O14" s="60">
        <v>14000</v>
      </c>
      <c r="P14" s="61">
        <f>Table2245789101123456[[#This Row],[PEMBULATAN]]*O14</f>
        <v>588392</v>
      </c>
      <c r="Q14" s="159"/>
    </row>
    <row r="15" spans="1:17" ht="22.5" customHeight="1" x14ac:dyDescent="0.2">
      <c r="A15" s="153" t="s">
        <v>30</v>
      </c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5"/>
      <c r="M15" s="74">
        <f>SUBTOTAL(109,Table2245789101123456[KG VOLUME])</f>
        <v>208.74900000000002</v>
      </c>
      <c r="N15" s="64">
        <f>SUM(N3:N14)</f>
        <v>208.74900000000002</v>
      </c>
      <c r="O15" s="156">
        <f>SUM(P3:P14)</f>
        <v>2922486</v>
      </c>
      <c r="P15" s="157"/>
    </row>
    <row r="16" spans="1:17" ht="18" customHeight="1" x14ac:dyDescent="0.2">
      <c r="A16" s="81"/>
      <c r="B16" s="54" t="s">
        <v>42</v>
      </c>
      <c r="C16" s="53"/>
      <c r="D16" s="55" t="s">
        <v>43</v>
      </c>
      <c r="E16" s="81"/>
      <c r="F16" s="81"/>
      <c r="G16" s="81"/>
      <c r="H16" s="81"/>
      <c r="I16" s="81"/>
      <c r="J16" s="81"/>
      <c r="K16" s="81"/>
      <c r="L16" s="81"/>
      <c r="M16" s="82"/>
      <c r="N16" s="83" t="s">
        <v>51</v>
      </c>
      <c r="O16" s="84"/>
      <c r="P16" s="84">
        <f>O15*10%</f>
        <v>292248.60000000003</v>
      </c>
    </row>
    <row r="17" spans="1:16" ht="18" customHeight="1" thickBot="1" x14ac:dyDescent="0.25">
      <c r="A17" s="81"/>
      <c r="B17" s="54"/>
      <c r="C17" s="53"/>
      <c r="D17" s="55"/>
      <c r="E17" s="81"/>
      <c r="F17" s="81"/>
      <c r="G17" s="81"/>
      <c r="H17" s="81"/>
      <c r="I17" s="81"/>
      <c r="J17" s="81"/>
      <c r="K17" s="81"/>
      <c r="L17" s="81"/>
      <c r="M17" s="82"/>
      <c r="N17" s="85" t="s">
        <v>52</v>
      </c>
      <c r="O17" s="86"/>
      <c r="P17" s="86">
        <f>O15-P16</f>
        <v>2630237.4</v>
      </c>
    </row>
    <row r="18" spans="1:16" ht="18" customHeight="1" x14ac:dyDescent="0.2">
      <c r="A18" s="9"/>
      <c r="H18" s="59"/>
      <c r="N18" s="58" t="s">
        <v>31</v>
      </c>
      <c r="P18" s="65">
        <f>P17*1%</f>
        <v>26302.374</v>
      </c>
    </row>
    <row r="19" spans="1:16" ht="18" customHeight="1" thickBot="1" x14ac:dyDescent="0.25">
      <c r="A19" s="9"/>
      <c r="H19" s="59"/>
      <c r="N19" s="58" t="s">
        <v>53</v>
      </c>
      <c r="P19" s="67">
        <f>P17*2%</f>
        <v>52604.748</v>
      </c>
    </row>
    <row r="20" spans="1:16" ht="18" customHeight="1" x14ac:dyDescent="0.2">
      <c r="A20" s="9"/>
      <c r="H20" s="59"/>
      <c r="N20" s="62" t="s">
        <v>32</v>
      </c>
      <c r="O20" s="63"/>
      <c r="P20" s="66">
        <f>P17+P18-P19</f>
        <v>2603935.0259999996</v>
      </c>
    </row>
    <row r="22" spans="1:16" x14ac:dyDescent="0.2">
      <c r="A22" s="9"/>
      <c r="H22" s="59"/>
      <c r="P22" s="67"/>
    </row>
    <row r="23" spans="1:16" x14ac:dyDescent="0.2">
      <c r="A23" s="9"/>
      <c r="H23" s="59"/>
      <c r="O23" s="56"/>
      <c r="P23" s="67"/>
    </row>
    <row r="24" spans="1:16" s="3" customFormat="1" x14ac:dyDescent="0.25">
      <c r="A24" s="9"/>
      <c r="B24" s="2"/>
      <c r="C24" s="2"/>
      <c r="E24" s="10"/>
      <c r="H24" s="59"/>
      <c r="N24" s="13"/>
      <c r="O24" s="13"/>
      <c r="P24" s="13"/>
    </row>
    <row r="25" spans="1:16" s="3" customFormat="1" x14ac:dyDescent="0.25">
      <c r="A25" s="9"/>
      <c r="B25" s="2"/>
      <c r="C25" s="2"/>
      <c r="E25" s="10"/>
      <c r="H25" s="59"/>
      <c r="N25" s="13"/>
      <c r="O25" s="13"/>
      <c r="P25" s="13"/>
    </row>
    <row r="26" spans="1:16" s="3" customFormat="1" x14ac:dyDescent="0.25">
      <c r="A26" s="9"/>
      <c r="B26" s="2"/>
      <c r="C26" s="2"/>
      <c r="E26" s="10"/>
      <c r="H26" s="59"/>
      <c r="N26" s="13"/>
      <c r="O26" s="13"/>
      <c r="P26" s="13"/>
    </row>
    <row r="27" spans="1:16" s="3" customFormat="1" x14ac:dyDescent="0.25">
      <c r="A27" s="9"/>
      <c r="B27" s="2"/>
      <c r="C27" s="2"/>
      <c r="E27" s="10"/>
      <c r="H27" s="59"/>
      <c r="N27" s="13"/>
      <c r="O27" s="13"/>
      <c r="P27" s="13"/>
    </row>
    <row r="28" spans="1:16" s="3" customFormat="1" x14ac:dyDescent="0.25">
      <c r="A28" s="9"/>
      <c r="B28" s="2"/>
      <c r="C28" s="2"/>
      <c r="E28" s="10"/>
      <c r="H28" s="59"/>
      <c r="N28" s="13"/>
      <c r="O28" s="13"/>
      <c r="P28" s="13"/>
    </row>
    <row r="29" spans="1:16" s="3" customFormat="1" x14ac:dyDescent="0.25">
      <c r="A29" s="9"/>
      <c r="B29" s="2"/>
      <c r="C29" s="2"/>
      <c r="E29" s="10"/>
      <c r="H29" s="59"/>
      <c r="N29" s="13"/>
      <c r="O29" s="13"/>
      <c r="P29" s="13"/>
    </row>
    <row r="30" spans="1:16" s="3" customFormat="1" x14ac:dyDescent="0.25">
      <c r="A30" s="9"/>
      <c r="B30" s="2"/>
      <c r="C30" s="2"/>
      <c r="E30" s="10"/>
      <c r="H30" s="59"/>
      <c r="N30" s="13"/>
      <c r="O30" s="13"/>
      <c r="P30" s="13"/>
    </row>
    <row r="31" spans="1:16" s="3" customFormat="1" x14ac:dyDescent="0.25">
      <c r="A31" s="9"/>
      <c r="B31" s="2"/>
      <c r="C31" s="2"/>
      <c r="E31" s="10"/>
      <c r="H31" s="59"/>
      <c r="N31" s="13"/>
      <c r="O31" s="13"/>
      <c r="P31" s="13"/>
    </row>
    <row r="32" spans="1:16" s="3" customFormat="1" x14ac:dyDescent="0.25">
      <c r="A32" s="9"/>
      <c r="B32" s="2"/>
      <c r="C32" s="2"/>
      <c r="E32" s="10"/>
      <c r="H32" s="59"/>
      <c r="N32" s="13"/>
      <c r="O32" s="13"/>
      <c r="P32" s="13"/>
    </row>
    <row r="33" spans="1:16" s="3" customFormat="1" x14ac:dyDescent="0.25">
      <c r="A33" s="9"/>
      <c r="B33" s="2"/>
      <c r="C33" s="2"/>
      <c r="E33" s="10"/>
      <c r="H33" s="59"/>
      <c r="N33" s="13"/>
      <c r="O33" s="13"/>
      <c r="P33" s="13"/>
    </row>
    <row r="34" spans="1:16" s="3" customFormat="1" x14ac:dyDescent="0.25">
      <c r="A34" s="9"/>
      <c r="B34" s="2"/>
      <c r="C34" s="2"/>
      <c r="E34" s="10"/>
      <c r="H34" s="59"/>
      <c r="N34" s="13"/>
      <c r="O34" s="13"/>
      <c r="P34" s="13"/>
    </row>
    <row r="35" spans="1:16" s="3" customFormat="1" x14ac:dyDescent="0.25">
      <c r="A35" s="9"/>
      <c r="B35" s="2"/>
      <c r="C35" s="2"/>
      <c r="E35" s="10"/>
      <c r="H35" s="59"/>
      <c r="N35" s="13"/>
      <c r="O35" s="13"/>
      <c r="P35" s="13"/>
    </row>
  </sheetData>
  <mergeCells count="3">
    <mergeCell ref="A15:L15"/>
    <mergeCell ref="O15:P15"/>
    <mergeCell ref="Q3:Q14"/>
  </mergeCells>
  <conditionalFormatting sqref="B3:B14">
    <cfRule type="duplicateValues" dxfId="32" priority="1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7"/>
  <sheetViews>
    <sheetView zoomScale="110" zoomScaleNormal="110" workbookViewId="0">
      <pane xSplit="3" ySplit="2" topLeftCell="D3" activePane="bottomRight" state="frozen"/>
      <selection activeCell="N32" sqref="N32"/>
      <selection pane="topRight" activeCell="N32" sqref="N32"/>
      <selection pane="bottomLeft" activeCell="N32" sqref="N32"/>
      <selection pane="bottomRight" activeCell="B8" sqref="B8:C8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5.42578125" style="2" customWidth="1"/>
    <col min="4" max="4" width="11.42578125" style="3" customWidth="1"/>
    <col min="5" max="5" width="8.85546875" style="10" customWidth="1"/>
    <col min="6" max="6" width="10" style="3" customWidth="1"/>
    <col min="7" max="7" width="10.28515625" style="3" customWidth="1"/>
    <col min="8" max="8" width="22" style="6" customWidth="1"/>
    <col min="9" max="11" width="3.7109375" style="3" customWidth="1"/>
    <col min="12" max="12" width="4.5703125" style="3" customWidth="1"/>
    <col min="13" max="13" width="8" style="3" customWidth="1"/>
    <col min="14" max="14" width="12.28515625" style="13" customWidth="1"/>
    <col min="15" max="15" width="8.140625" style="13" customWidth="1"/>
    <col min="16" max="16" width="11" style="13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44</v>
      </c>
      <c r="B2" s="57" t="s">
        <v>7</v>
      </c>
      <c r="C2" s="57" t="s">
        <v>0</v>
      </c>
      <c r="D2" s="57" t="s">
        <v>1</v>
      </c>
      <c r="E2" s="93" t="s">
        <v>4</v>
      </c>
      <c r="F2" s="57" t="s">
        <v>3</v>
      </c>
      <c r="G2" s="57" t="s">
        <v>5</v>
      </c>
      <c r="H2" s="93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8">
        <v>403489</v>
      </c>
      <c r="B3" s="69" t="s">
        <v>86</v>
      </c>
      <c r="C3" s="7" t="s">
        <v>87</v>
      </c>
      <c r="D3" s="71" t="s">
        <v>63</v>
      </c>
      <c r="E3" s="11">
        <v>44587</v>
      </c>
      <c r="F3" s="71" t="s">
        <v>71</v>
      </c>
      <c r="G3" s="11">
        <v>44606</v>
      </c>
      <c r="H3" s="8" t="s">
        <v>72</v>
      </c>
      <c r="I3" s="1">
        <v>85</v>
      </c>
      <c r="J3" s="1">
        <v>85</v>
      </c>
      <c r="K3" s="1">
        <v>35</v>
      </c>
      <c r="L3" s="1">
        <v>21</v>
      </c>
      <c r="M3" s="75">
        <v>63.21875</v>
      </c>
      <c r="N3" s="92">
        <v>63.21875</v>
      </c>
      <c r="O3" s="60">
        <v>14000</v>
      </c>
      <c r="P3" s="61">
        <f t="shared" ref="P3" si="0">N3*O3</f>
        <v>885062.5</v>
      </c>
      <c r="Q3" s="158">
        <v>4</v>
      </c>
    </row>
    <row r="4" spans="1:17" ht="26.25" customHeight="1" x14ac:dyDescent="0.2">
      <c r="A4" s="12"/>
      <c r="B4" s="70"/>
      <c r="C4" s="7" t="s">
        <v>88</v>
      </c>
      <c r="D4" s="71" t="s">
        <v>63</v>
      </c>
      <c r="E4" s="11">
        <v>44587</v>
      </c>
      <c r="F4" s="71" t="s">
        <v>71</v>
      </c>
      <c r="G4" s="11">
        <v>44606</v>
      </c>
      <c r="H4" s="8" t="s">
        <v>72</v>
      </c>
      <c r="I4" s="1">
        <v>85</v>
      </c>
      <c r="J4" s="1">
        <v>85</v>
      </c>
      <c r="K4" s="1">
        <v>35</v>
      </c>
      <c r="L4" s="1">
        <v>21</v>
      </c>
      <c r="M4" s="75">
        <v>63.21875</v>
      </c>
      <c r="N4" s="92">
        <v>63.21875</v>
      </c>
      <c r="O4" s="60">
        <v>14000</v>
      </c>
      <c r="P4" s="61">
        <f t="shared" ref="P4:P6" si="1">N4*O4</f>
        <v>885062.5</v>
      </c>
      <c r="Q4" s="151"/>
    </row>
    <row r="5" spans="1:17" ht="26.25" customHeight="1" x14ac:dyDescent="0.2">
      <c r="A5" s="12"/>
      <c r="B5" s="70"/>
      <c r="C5" s="7" t="s">
        <v>89</v>
      </c>
      <c r="D5" s="71" t="s">
        <v>63</v>
      </c>
      <c r="E5" s="11">
        <v>44587</v>
      </c>
      <c r="F5" s="71" t="s">
        <v>71</v>
      </c>
      <c r="G5" s="11">
        <v>44606</v>
      </c>
      <c r="H5" s="8" t="s">
        <v>72</v>
      </c>
      <c r="I5" s="1">
        <v>85</v>
      </c>
      <c r="J5" s="1">
        <v>85</v>
      </c>
      <c r="K5" s="1">
        <v>35</v>
      </c>
      <c r="L5" s="1">
        <v>21</v>
      </c>
      <c r="M5" s="75">
        <v>63.21875</v>
      </c>
      <c r="N5" s="92">
        <v>63.21875</v>
      </c>
      <c r="O5" s="60">
        <v>14000</v>
      </c>
      <c r="P5" s="61">
        <f t="shared" si="1"/>
        <v>885062.5</v>
      </c>
      <c r="Q5" s="151"/>
    </row>
    <row r="6" spans="1:17" ht="26.25" customHeight="1" x14ac:dyDescent="0.2">
      <c r="A6" s="12"/>
      <c r="B6" s="70"/>
      <c r="C6" s="7" t="s">
        <v>90</v>
      </c>
      <c r="D6" s="71" t="s">
        <v>63</v>
      </c>
      <c r="E6" s="11">
        <v>44587</v>
      </c>
      <c r="F6" s="71" t="s">
        <v>71</v>
      </c>
      <c r="G6" s="11">
        <v>44606</v>
      </c>
      <c r="H6" s="8" t="s">
        <v>72</v>
      </c>
      <c r="I6" s="1">
        <v>85</v>
      </c>
      <c r="J6" s="1">
        <v>85</v>
      </c>
      <c r="K6" s="1">
        <v>35</v>
      </c>
      <c r="L6" s="1">
        <v>21</v>
      </c>
      <c r="M6" s="75">
        <v>63.21875</v>
      </c>
      <c r="N6" s="92">
        <v>63.21875</v>
      </c>
      <c r="O6" s="60">
        <v>14000</v>
      </c>
      <c r="P6" s="61">
        <f t="shared" si="1"/>
        <v>885062.5</v>
      </c>
      <c r="Q6" s="159"/>
    </row>
    <row r="7" spans="1:17" ht="22.5" customHeight="1" x14ac:dyDescent="0.2">
      <c r="A7" s="153" t="s">
        <v>30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5"/>
      <c r="M7" s="74">
        <f>SUBTOTAL(109,Table224578910112345678[KG VOLUME])</f>
        <v>63.21875</v>
      </c>
      <c r="N7" s="64">
        <f>SUM(N3:N6)</f>
        <v>252.875</v>
      </c>
      <c r="O7" s="156">
        <f>SUM(P3:P3)</f>
        <v>885062.5</v>
      </c>
      <c r="P7" s="157"/>
    </row>
    <row r="8" spans="1:17" ht="18" customHeight="1" x14ac:dyDescent="0.2">
      <c r="A8" s="81"/>
      <c r="B8" s="54" t="s">
        <v>42</v>
      </c>
      <c r="C8" s="53"/>
      <c r="D8" s="55" t="s">
        <v>43</v>
      </c>
      <c r="E8" s="81"/>
      <c r="F8" s="81"/>
      <c r="G8" s="81"/>
      <c r="H8" s="81"/>
      <c r="I8" s="81"/>
      <c r="J8" s="81"/>
      <c r="K8" s="81"/>
      <c r="L8" s="81"/>
      <c r="M8" s="82"/>
      <c r="N8" s="83" t="s">
        <v>51</v>
      </c>
      <c r="O8" s="84"/>
      <c r="P8" s="84">
        <f>O7*10%</f>
        <v>88506.25</v>
      </c>
    </row>
    <row r="9" spans="1:17" ht="18" customHeight="1" thickBot="1" x14ac:dyDescent="0.25">
      <c r="A9" s="81"/>
      <c r="B9" s="54"/>
      <c r="C9" s="53"/>
      <c r="D9" s="55"/>
      <c r="E9" s="81"/>
      <c r="F9" s="81"/>
      <c r="G9" s="81"/>
      <c r="H9" s="81"/>
      <c r="I9" s="81"/>
      <c r="J9" s="81"/>
      <c r="K9" s="81"/>
      <c r="L9" s="81"/>
      <c r="M9" s="82"/>
      <c r="N9" s="85" t="s">
        <v>52</v>
      </c>
      <c r="O9" s="86"/>
      <c r="P9" s="86">
        <f>O7-P8</f>
        <v>796556.25</v>
      </c>
    </row>
    <row r="10" spans="1:17" ht="18" customHeight="1" x14ac:dyDescent="0.2">
      <c r="A10" s="9"/>
      <c r="H10" s="59"/>
      <c r="N10" s="58" t="s">
        <v>31</v>
      </c>
      <c r="P10" s="65">
        <f>P9*1%</f>
        <v>7965.5625</v>
      </c>
    </row>
    <row r="11" spans="1:17" ht="18" customHeight="1" thickBot="1" x14ac:dyDescent="0.25">
      <c r="A11" s="9"/>
      <c r="H11" s="59"/>
      <c r="N11" s="58" t="s">
        <v>53</v>
      </c>
      <c r="P11" s="67">
        <f>P9*2%</f>
        <v>15931.125</v>
      </c>
    </row>
    <row r="12" spans="1:17" ht="18" customHeight="1" x14ac:dyDescent="0.2">
      <c r="A12" s="9"/>
      <c r="H12" s="59"/>
      <c r="N12" s="62" t="s">
        <v>32</v>
      </c>
      <c r="O12" s="63"/>
      <c r="P12" s="66">
        <f>P9+P10-P11</f>
        <v>788590.6875</v>
      </c>
    </row>
    <row r="14" spans="1:17" x14ac:dyDescent="0.2">
      <c r="A14" s="9"/>
      <c r="H14" s="59"/>
      <c r="P14" s="67"/>
    </row>
    <row r="15" spans="1:17" x14ac:dyDescent="0.2">
      <c r="A15" s="9"/>
      <c r="H15" s="59"/>
      <c r="O15" s="56"/>
      <c r="P15" s="67"/>
    </row>
    <row r="16" spans="1:17" s="3" customFormat="1" x14ac:dyDescent="0.25">
      <c r="A16" s="9"/>
      <c r="B16" s="2"/>
      <c r="C16" s="2"/>
      <c r="E16" s="10"/>
      <c r="H16" s="59"/>
      <c r="N16" s="13"/>
      <c r="O16" s="13"/>
      <c r="P16" s="13"/>
    </row>
    <row r="17" spans="1:16" s="3" customFormat="1" x14ac:dyDescent="0.25">
      <c r="A17" s="9"/>
      <c r="B17" s="2"/>
      <c r="C17" s="2"/>
      <c r="E17" s="10"/>
      <c r="H17" s="59"/>
      <c r="N17" s="13"/>
      <c r="O17" s="13"/>
      <c r="P17" s="13"/>
    </row>
    <row r="18" spans="1:16" s="3" customFormat="1" x14ac:dyDescent="0.25">
      <c r="A18" s="9"/>
      <c r="B18" s="2"/>
      <c r="C18" s="2"/>
      <c r="E18" s="10"/>
      <c r="H18" s="59"/>
      <c r="N18" s="13"/>
      <c r="O18" s="13"/>
      <c r="P18" s="13"/>
    </row>
    <row r="19" spans="1:16" s="3" customFormat="1" x14ac:dyDescent="0.25">
      <c r="A19" s="9"/>
      <c r="B19" s="2"/>
      <c r="C19" s="2"/>
      <c r="E19" s="10"/>
      <c r="H19" s="59"/>
      <c r="N19" s="13"/>
      <c r="O19" s="13"/>
      <c r="P19" s="13"/>
    </row>
    <row r="20" spans="1:16" s="3" customFormat="1" x14ac:dyDescent="0.25">
      <c r="A20" s="9"/>
      <c r="B20" s="2"/>
      <c r="C20" s="2"/>
      <c r="E20" s="10"/>
      <c r="H20" s="59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9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9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9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9"/>
      <c r="N24" s="13"/>
      <c r="O24" s="13"/>
      <c r="P24" s="13"/>
    </row>
    <row r="25" spans="1:16" s="3" customFormat="1" x14ac:dyDescent="0.25">
      <c r="A25" s="9"/>
      <c r="B25" s="2"/>
      <c r="C25" s="2"/>
      <c r="E25" s="10"/>
      <c r="H25" s="59"/>
      <c r="N25" s="13"/>
      <c r="O25" s="13"/>
      <c r="P25" s="13"/>
    </row>
    <row r="26" spans="1:16" s="3" customFormat="1" x14ac:dyDescent="0.25">
      <c r="A26" s="9"/>
      <c r="B26" s="2"/>
      <c r="C26" s="2"/>
      <c r="E26" s="10"/>
      <c r="H26" s="59"/>
      <c r="N26" s="13"/>
      <c r="O26" s="13"/>
      <c r="P26" s="13"/>
    </row>
    <row r="27" spans="1:16" s="3" customFormat="1" x14ac:dyDescent="0.25">
      <c r="A27" s="9"/>
      <c r="B27" s="2"/>
      <c r="C27" s="2"/>
      <c r="E27" s="10"/>
      <c r="H27" s="59"/>
      <c r="N27" s="13"/>
      <c r="O27" s="13"/>
      <c r="P27" s="13"/>
    </row>
  </sheetData>
  <mergeCells count="3">
    <mergeCell ref="A7:L7"/>
    <mergeCell ref="O7:P7"/>
    <mergeCell ref="Q3:Q6"/>
  </mergeCells>
  <conditionalFormatting sqref="B3">
    <cfRule type="duplicateValues" dxfId="16" priority="3"/>
  </conditionalFormatting>
  <conditionalFormatting sqref="B4:B6">
    <cfRule type="duplicateValues" dxfId="15" priority="2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Sicepat_Manokwari_Jan 22</vt:lpstr>
      <vt:lpstr>ALL</vt:lpstr>
      <vt:lpstr>402775</vt:lpstr>
      <vt:lpstr>403356</vt:lpstr>
      <vt:lpstr>403483</vt:lpstr>
      <vt:lpstr>403489</vt:lpstr>
      <vt:lpstr>'402775'!Print_Titles</vt:lpstr>
      <vt:lpstr>'403356'!Print_Titles</vt:lpstr>
      <vt:lpstr>'403483'!Print_Titles</vt:lpstr>
      <vt:lpstr>'403489'!Print_Titles</vt:lpstr>
      <vt:lpstr>ALL!Print_Titles</vt:lpstr>
      <vt:lpstr>'Sicepat_Manokwari_Jan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2022-03-04T03:59:18Z</cp:lastPrinted>
  <dcterms:created xsi:type="dcterms:W3CDTF">2021-07-02T11:08:00Z</dcterms:created>
  <dcterms:modified xsi:type="dcterms:W3CDTF">2022-03-10T07:50:46Z</dcterms:modified>
</cp:coreProperties>
</file>