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arakan Jan 22" sheetId="2" r:id="rId1"/>
    <sheet name="ALL" sheetId="91" r:id="rId2"/>
    <sheet name="402771" sheetId="58" r:id="rId3"/>
    <sheet name="402800" sheetId="59" r:id="rId4"/>
    <sheet name="402915" sheetId="60" r:id="rId5"/>
    <sheet name="402946" sheetId="61" r:id="rId6"/>
    <sheet name="403358" sheetId="62" r:id="rId7"/>
    <sheet name="403366" sheetId="64" r:id="rId8"/>
  </sheets>
  <definedNames>
    <definedName name="_xlnm.Print_Titles" localSheetId="2">'402771'!$2:$2</definedName>
    <definedName name="_xlnm.Print_Titles" localSheetId="3">'402800'!$2:$2</definedName>
    <definedName name="_xlnm.Print_Titles" localSheetId="4">'402915'!$2:$2</definedName>
    <definedName name="_xlnm.Print_Titles" localSheetId="5">'402946'!$2:$2</definedName>
    <definedName name="_xlnm.Print_Titles" localSheetId="6">'403358'!$2:$2</definedName>
    <definedName name="_xlnm.Print_Titles" localSheetId="7">'403366'!$2:$2</definedName>
    <definedName name="_xlnm.Print_Titles" localSheetId="1">ALL!$2:$2</definedName>
    <definedName name="_xlnm.Print_Titles" localSheetId="0">'Sicepat_Tarakan 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N14" i="62" l="1"/>
  <c r="G22" i="2" s="1"/>
  <c r="O75" i="91"/>
  <c r="Q75" i="91"/>
  <c r="M75" i="91"/>
  <c r="N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7" i="91"/>
  <c r="P6" i="91"/>
  <c r="P5" i="91"/>
  <c r="P4" i="91"/>
  <c r="P3" i="91"/>
  <c r="P8" i="91"/>
  <c r="G23" i="2"/>
  <c r="G20" i="2"/>
  <c r="A23" i="2"/>
  <c r="N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13" i="62"/>
  <c r="P12" i="62"/>
  <c r="P11" i="62"/>
  <c r="P10" i="62"/>
  <c r="P9" i="62"/>
  <c r="P8" i="62"/>
  <c r="P7" i="62"/>
  <c r="P5" i="62"/>
  <c r="P4" i="62"/>
  <c r="P3" i="62"/>
  <c r="P6" i="62"/>
  <c r="P10" i="60"/>
  <c r="P9" i="60"/>
  <c r="P8" i="60"/>
  <c r="P7" i="60"/>
  <c r="P6" i="60"/>
  <c r="P5" i="60"/>
  <c r="P4" i="60"/>
  <c r="N7" i="59"/>
  <c r="P6" i="59"/>
  <c r="P5" i="59"/>
  <c r="P4" i="59"/>
  <c r="P7" i="58"/>
  <c r="P6" i="58"/>
  <c r="P5" i="58"/>
  <c r="P4" i="58"/>
  <c r="P76" i="91" l="1"/>
  <c r="P77" i="91" s="1"/>
  <c r="N4" i="61"/>
  <c r="P79" i="91" l="1"/>
  <c r="P78" i="91"/>
  <c r="P80" i="91" s="1"/>
  <c r="C23" i="2"/>
  <c r="C22" i="2"/>
  <c r="C21" i="2"/>
  <c r="C20" i="2"/>
  <c r="C19" i="2"/>
  <c r="C18" i="2"/>
  <c r="M46" i="64" l="1"/>
  <c r="P3" i="64"/>
  <c r="M14" i="62"/>
  <c r="O14" i="62"/>
  <c r="M4" i="61"/>
  <c r="P3" i="61"/>
  <c r="O4" i="61" s="1"/>
  <c r="N11" i="60"/>
  <c r="M11" i="60"/>
  <c r="P3" i="60"/>
  <c r="O11" i="60" s="1"/>
  <c r="M7" i="59"/>
  <c r="P3" i="59"/>
  <c r="N8" i="58"/>
  <c r="M8" i="58"/>
  <c r="P3" i="58"/>
  <c r="P15" i="62" l="1"/>
  <c r="P16" i="62" s="1"/>
  <c r="P18" i="62" s="1"/>
  <c r="P12" i="60"/>
  <c r="P13" i="60" s="1"/>
  <c r="O8" i="58"/>
  <c r="O46" i="64"/>
  <c r="O7" i="59"/>
  <c r="P47" i="64" l="1"/>
  <c r="P48" i="64" s="1"/>
  <c r="P49" i="64" s="1"/>
  <c r="P17" i="62"/>
  <c r="P19" i="62" s="1"/>
  <c r="P5" i="61"/>
  <c r="P6" i="61" s="1"/>
  <c r="P8" i="61" s="1"/>
  <c r="P15" i="60"/>
  <c r="P14" i="60"/>
  <c r="P8" i="59"/>
  <c r="P9" i="59" s="1"/>
  <c r="P9" i="58"/>
  <c r="P10" i="58" s="1"/>
  <c r="I29" i="2"/>
  <c r="I28" i="2"/>
  <c r="I30" i="2" s="1"/>
  <c r="P16" i="60" l="1"/>
  <c r="P50" i="64"/>
  <c r="P51" i="64" s="1"/>
  <c r="P7" i="61"/>
  <c r="P9" i="61" s="1"/>
  <c r="P10" i="59"/>
  <c r="P11" i="59"/>
  <c r="P12" i="58"/>
  <c r="P11" i="58"/>
  <c r="J23" i="2"/>
  <c r="P12" i="59" l="1"/>
  <c r="P13" i="58"/>
  <c r="A19" i="2"/>
  <c r="A20" i="2" s="1"/>
  <c r="A21" i="2" s="1"/>
  <c r="A22" i="2" s="1"/>
  <c r="J21" i="2"/>
  <c r="J22" i="2"/>
  <c r="J20" i="2"/>
  <c r="J19" i="2"/>
  <c r="I41" i="2" l="1"/>
  <c r="J18" i="2"/>
  <c r="J24" i="2" l="1"/>
  <c r="J26" i="2" s="1"/>
  <c r="J27" i="2" s="1"/>
  <c r="J29" i="2" l="1"/>
  <c r="J28" i="2"/>
  <c r="J30" i="2" l="1"/>
</calcChain>
</file>

<file path=xl/sharedStrings.xml><?xml version="1.0" encoding="utf-8"?>
<sst xmlns="http://schemas.openxmlformats.org/spreadsheetml/2006/main" count="824" uniqueCount="150">
  <si>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</si>
  <si>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</si>
  <si>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</si>
  <si>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</si>
  <si>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</si>
  <si>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</si>
  <si>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</si>
  <si>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</si>
  <si>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</si>
  <si>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</si>
  <si>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</si>
  <si>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</si>
  <si>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</si>
  <si>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</si>
  <si>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</si>
  <si>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</si>
  <si>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</si>
  <si>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</si>
  <si>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</si>
  <si>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</si>
  <si>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</si>
  <si>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</si>
  <si>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</si>
  <si>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</si>
  <si>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</si>
  <si>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</si>
  <si>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</si>
  <si>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</si>
  <si>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</si>
  <si>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</si>
  <si>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</si>
  <si>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</si>
  <si>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</si>
  <si>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</si>
  <si>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</si>
  <si>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</si>
  <si>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</si>
  <si>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</si>
  <si>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</si>
  <si>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</si>
  <si>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</si>
  <si>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</si>
  <si>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</si>
  <si>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</si>
  <si>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</si>
  <si>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</si>
  <si>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</si>
  <si>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</si>
  <si>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</si>
  <si>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</si>
  <si>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</si>
  <si>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</si>
  <si>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</si>
  <si>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</si>
  <si>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</si>
  <si>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</si>
  <si>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KM DUTA II</t>
  </si>
  <si>
    <t>KM SIMFONI SEJATI</t>
  </si>
  <si>
    <t xml:space="preserve"> JANUARI 2022</t>
  </si>
  <si>
    <t xml:space="preserve"> TARAKAN</t>
  </si>
  <si>
    <t>DMD/2201/02/AVIF2516</t>
  </si>
  <si>
    <t>GSK220101TEA731</t>
  </si>
  <si>
    <t>DMD/2201/02/PBGE8374</t>
  </si>
  <si>
    <t>GSK220101LFI405</t>
  </si>
  <si>
    <t>GSK220101FEX134</t>
  </si>
  <si>
    <t>GSK211230AQG062</t>
  </si>
  <si>
    <t>GSK211230OLV187</t>
  </si>
  <si>
    <t>DMP TRK (TARAKAN)</t>
  </si>
  <si>
    <t>01/26/2022 EDY</t>
  </si>
  <si>
    <t>GSK220106TJR108</t>
  </si>
  <si>
    <t>GSK220107AJE927</t>
  </si>
  <si>
    <t>02/07/2022 FIRMAN</t>
  </si>
  <si>
    <t>DMD/2201/07/AIQU5693</t>
  </si>
  <si>
    <t>GSK220107VKY654</t>
  </si>
  <si>
    <t>GSK220107IUM943</t>
  </si>
  <si>
    <t>DMD/2201/08/TDIM5376</t>
  </si>
  <si>
    <t>GSK220108DQG346</t>
  </si>
  <si>
    <t>GSK220108JQB617</t>
  </si>
  <si>
    <t>DMD/2201/08/YCIN3649</t>
  </si>
  <si>
    <t>GSK220108JYR583</t>
  </si>
  <si>
    <t>GSK220108CXB194</t>
  </si>
  <si>
    <t>GSK220108THW795</t>
  </si>
  <si>
    <t>GSK220108WML673</t>
  </si>
  <si>
    <t>GSK220108JWZ619</t>
  </si>
  <si>
    <t>DMD/2201/09/KNAI3056</t>
  </si>
  <si>
    <t>GSK220108BDY894</t>
  </si>
  <si>
    <t>DMD/2201/17/OUWN8059</t>
  </si>
  <si>
    <t>GSK220117FXR630</t>
  </si>
  <si>
    <t>02/08/2022 PRASETYO</t>
  </si>
  <si>
    <t>DMD/2201/24/HYRS7892</t>
  </si>
  <si>
    <t>GSK220124AKQ201</t>
  </si>
  <si>
    <t>GSK220124TYB508</t>
  </si>
  <si>
    <t>GSK220124TNU257</t>
  </si>
  <si>
    <t>GSK220124NRB869</t>
  </si>
  <si>
    <t>GSK220124FBJ628</t>
  </si>
  <si>
    <t>GSK220124TRE914</t>
  </si>
  <si>
    <t>GSK220124EXR098</t>
  </si>
  <si>
    <t>GSK220124JML986</t>
  </si>
  <si>
    <t>GSK220124IUY104</t>
  </si>
  <si>
    <t>GSK220123QAH982</t>
  </si>
  <si>
    <t>GSK220124WAU102</t>
  </si>
  <si>
    <t>DMD/2201/30/KIZJ2745</t>
  </si>
  <si>
    <t>GSK220130YWU028</t>
  </si>
  <si>
    <t>GSK220130CGD910</t>
  </si>
  <si>
    <t>GSK220130RMY650</t>
  </si>
  <si>
    <t>GSK220130LYA635</t>
  </si>
  <si>
    <t>GSK220130SEN456</t>
  </si>
  <si>
    <t>GSK220125KYJ894</t>
  </si>
  <si>
    <t>GSK220130LOS305</t>
  </si>
  <si>
    <t>GSK220130QPH132</t>
  </si>
  <si>
    <t>GSK220130LBI480</t>
  </si>
  <si>
    <t>GSK220130VPW701</t>
  </si>
  <si>
    <t>GSK220130QFU914</t>
  </si>
  <si>
    <t>GSK220130KMT892</t>
  </si>
  <si>
    <t>GSK220130XAQ574</t>
  </si>
  <si>
    <t>GSK220130MSL321</t>
  </si>
  <si>
    <t>GSK220130YMD043</t>
  </si>
  <si>
    <t>GSK220130KLO720</t>
  </si>
  <si>
    <t>GSK220130SHM543</t>
  </si>
  <si>
    <t>GSK220130ZYK215</t>
  </si>
  <si>
    <t>GSK220130JRS243</t>
  </si>
  <si>
    <t>GSK220130FIQ915</t>
  </si>
  <si>
    <t>GSK220130AHJ051</t>
  </si>
  <si>
    <t>GSK220130GPO819</t>
  </si>
  <si>
    <t>GSK220130ILV428</t>
  </si>
  <si>
    <t>GSK220130GUM185</t>
  </si>
  <si>
    <t>GSK220130KCJ784</t>
  </si>
  <si>
    <t>GSK220130MDL247</t>
  </si>
  <si>
    <t>GSK220130MBO948</t>
  </si>
  <si>
    <t>GSK220130QOW387</t>
  </si>
  <si>
    <t>GSK220130JVT490</t>
  </si>
  <si>
    <t>GSK220130DTB780</t>
  </si>
  <si>
    <t>GSK220130JSF609</t>
  </si>
  <si>
    <t>GSK220130QJP340</t>
  </si>
  <si>
    <t>GSK220130ZWM108</t>
  </si>
  <si>
    <t>GSK220130LNF759</t>
  </si>
  <si>
    <t>GSK220130FWS096</t>
  </si>
  <si>
    <t>GSK220130UQF756</t>
  </si>
  <si>
    <t>GSK220127BMW025</t>
  </si>
  <si>
    <t>GSK220129OTB153</t>
  </si>
  <si>
    <t>GSK220130YBK763</t>
  </si>
  <si>
    <t>GSK220130DOJ819</t>
  </si>
  <si>
    <t>GSK220130IAR436</t>
  </si>
  <si>
    <t>GSK220130GQV890</t>
  </si>
  <si>
    <t>GSK220130IOB027</t>
  </si>
  <si>
    <t>02/24/2022 EDY</t>
  </si>
  <si>
    <t xml:space="preserve"> 04 Maret 2022</t>
  </si>
  <si>
    <t>PENGIRIMAN BARANG TUJUAN TARAKAN</t>
  </si>
  <si>
    <t>TARAKAN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</si>
  <si>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Delapan Ratus Dua Puluh Dua Ribu Dua Ratus Tujuh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</si>
</sst>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8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26" xfId="0" applyNumberFormat="1" applyFont="1" applyBorder="1" applyAlignment="1">
      <alignment vertical="center"/>
    </xf>
    <xf numFmtId="167" fontId="5" fillId="0" borderId="26" xfId="1" applyNumberFormat="1" applyFont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66" fontId="2" fillId="0" borderId="4" xfId="0" applyNumberFormat="1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5" xfId="0" applyFont="1" applyBorder="1" applyAlignment="1">
      <alignment vertical="center"/>
    </xf>
    <xf numFmtId="166" fontId="2" fillId="0" borderId="25" xfId="0" applyNumberFormat="1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67" fontId="5" fillId="0" borderId="26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2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7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108"/>
    <tableColumn id="10" name="KETERANGAN" dataDxfId="107" dataCellStyle="Normal"/>
    <tableColumn id="5" name="P" dataDxfId="106" dataCellStyle="Normal"/>
    <tableColumn id="6" name="L" dataDxfId="105" dataCellStyle="Normal"/>
    <tableColumn id="7" name="T" dataDxfId="104" dataCellStyle="Normal"/>
    <tableColumn id="4" name="ACT KG" dataDxfId="103" dataCellStyle="Normal"/>
    <tableColumn id="8" name="KG VOLUME" dataDxfId="102" dataCellStyle="Normal"/>
    <tableColumn id="19" name="PEMBULATAN" dataDxfId="10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7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6" totalsRowShown="0" headerRowDxfId="81" dataDxfId="79" headerRowBorderDxfId="80">
  <tableColumns count="12">
    <tableColumn id="1" name="NOMOR" dataDxfId="78" dataCellStyle="Normal"/>
    <tableColumn id="3" name="TUJUAN" dataDxfId="77" dataCellStyle="Normal"/>
    <tableColumn id="16" name="Pick Up" dataDxfId="76"/>
    <tableColumn id="14" name="KAPAL" dataDxfId="75"/>
    <tableColumn id="15" name="ETD Kapal" dataDxfId="74"/>
    <tableColumn id="10" name="KETERANGAN" dataDxfId="73" dataCellStyle="Normal"/>
    <tableColumn id="5" name="P" dataDxfId="72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 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10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58"/>
    <tableColumn id="10" name="KETERANGAN" dataDxfId="57" dataCellStyle="Normal"/>
    <tableColumn id="5" name="P" dataDxfId="56" dataCellStyle="Normal"/>
    <tableColumn id="6" name="L" dataDxfId="55" dataCellStyle="Normal"/>
    <tableColumn id="7" name="T" dataDxfId="54" dataCellStyle="Normal"/>
    <tableColumn id="4" name="ACT KG" dataDxfId="53" dataCellStyle="Normal"/>
    <tableColumn id="8" name="KG VOLUME" dataDxfId="52" dataCellStyle="Normal"/>
    <tableColumn id="19" name="PEMBULATAN" dataDxfId="5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3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9" name="Table224578910112345678910" displayName="Table224578910112345678910" ref="C2:N4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8"/>
  <sheetViews>
    <sheetView tabSelected="1" topLeftCell="A18" workbookViewId="0">
      <selection activeCell="J23" sqref="J23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61" t="s">
        <v>14</v>
      </c>
      <c r="B10" s="162"/>
      <c r="C10" s="162"/>
      <c r="D10" s="162"/>
      <c r="E10" s="162"/>
      <c r="F10" s="162"/>
      <c r="G10" s="162"/>
      <c r="H10" s="162"/>
      <c r="I10" s="162"/>
      <c r="J10" s="163"/>
    </row>
    <row r="12" spans="1:10" x14ac:dyDescent="0.25">
      <c r="A12" s="17" t="s">
        <v>15</v>
      </c>
      <c r="B12" s="17" t="s">
        <v>16</v>
      </c>
      <c r="G12" s="160" t="s">
        <v>49</v>
      </c>
      <c r="H12" s="160"/>
      <c r="I12" s="22" t="s">
        <v>17</v>
      </c>
      <c r="J12" s="23"/>
    </row>
    <row r="13" spans="1:10" x14ac:dyDescent="0.25">
      <c r="G13" s="160" t="s">
        <v>18</v>
      </c>
      <c r="H13" s="160"/>
      <c r="I13" s="22" t="s">
        <v>17</v>
      </c>
      <c r="J13" s="24" t="s">
        <v>146</v>
      </c>
    </row>
    <row r="14" spans="1:10" x14ac:dyDescent="0.25">
      <c r="G14" s="160" t="s">
        <v>50</v>
      </c>
      <c r="H14" s="160"/>
      <c r="I14" s="22" t="s">
        <v>17</v>
      </c>
      <c r="J14" s="17" t="s">
        <v>59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58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64" t="s">
        <v>28</v>
      </c>
      <c r="I17" s="165"/>
      <c r="J17" s="28" t="s">
        <v>29</v>
      </c>
    </row>
    <row r="18" spans="1:12" ht="48" customHeight="1" x14ac:dyDescent="0.25">
      <c r="A18" s="29">
        <v>1</v>
      </c>
      <c r="B18" s="30">
        <f>'402771'!E3</f>
        <v>44563</v>
      </c>
      <c r="C18" s="80">
        <f>'402771'!A3</f>
        <v>402771</v>
      </c>
      <c r="D18" s="31" t="s">
        <v>147</v>
      </c>
      <c r="E18" s="31" t="s">
        <v>148</v>
      </c>
      <c r="F18" s="32">
        <v>5</v>
      </c>
      <c r="G18" s="97">
        <v>100</v>
      </c>
      <c r="H18" s="166">
        <v>13000</v>
      </c>
      <c r="I18" s="167"/>
      <c r="J18" s="33">
        <f>G18*H18</f>
        <v>1300000</v>
      </c>
      <c r="L18"/>
    </row>
    <row r="19" spans="1:12" ht="48" customHeight="1" x14ac:dyDescent="0.25">
      <c r="A19" s="29">
        <f>A18+1</f>
        <v>2</v>
      </c>
      <c r="B19" s="30">
        <f>'402800'!E3</f>
        <v>44568</v>
      </c>
      <c r="C19" s="80">
        <f>'402800'!A3</f>
        <v>402800</v>
      </c>
      <c r="D19" s="31" t="s">
        <v>147</v>
      </c>
      <c r="E19" s="31" t="s">
        <v>148</v>
      </c>
      <c r="F19" s="32">
        <v>4</v>
      </c>
      <c r="G19" s="96">
        <v>100</v>
      </c>
      <c r="H19" s="166">
        <v>13000</v>
      </c>
      <c r="I19" s="167"/>
      <c r="J19" s="33">
        <f t="shared" ref="J19:J23" si="0">G19*H19</f>
        <v>1300000</v>
      </c>
      <c r="L19"/>
    </row>
    <row r="20" spans="1:12" ht="48" customHeight="1" x14ac:dyDescent="0.25">
      <c r="A20" s="29">
        <f t="shared" ref="A20:A23" si="1">A19+1</f>
        <v>3</v>
      </c>
      <c r="B20" s="30">
        <f>'402915'!E3</f>
        <v>44569</v>
      </c>
      <c r="C20" s="80">
        <f>'402915'!A3</f>
        <v>402915</v>
      </c>
      <c r="D20" s="31" t="s">
        <v>147</v>
      </c>
      <c r="E20" s="31" t="s">
        <v>148</v>
      </c>
      <c r="F20" s="32">
        <v>8</v>
      </c>
      <c r="G20" s="96">
        <f>'402915'!N11</f>
        <v>258.11349999999999</v>
      </c>
      <c r="H20" s="166">
        <v>13000</v>
      </c>
      <c r="I20" s="167"/>
      <c r="J20" s="33">
        <f t="shared" si="0"/>
        <v>3355475.5</v>
      </c>
      <c r="L20"/>
    </row>
    <row r="21" spans="1:12" ht="48" customHeight="1" x14ac:dyDescent="0.25">
      <c r="A21" s="29">
        <f t="shared" si="1"/>
        <v>4</v>
      </c>
      <c r="B21" s="30">
        <f>Table22457891011234567[Pick Up]</f>
        <v>44578</v>
      </c>
      <c r="C21" s="80">
        <f>'402946'!A3</f>
        <v>402946</v>
      </c>
      <c r="D21" s="31" t="s">
        <v>147</v>
      </c>
      <c r="E21" s="31" t="s">
        <v>148</v>
      </c>
      <c r="F21" s="32">
        <v>1</v>
      </c>
      <c r="G21" s="96">
        <v>100</v>
      </c>
      <c r="H21" s="166">
        <v>13000</v>
      </c>
      <c r="I21" s="167"/>
      <c r="J21" s="33">
        <f>G21*H21</f>
        <v>1300000</v>
      </c>
      <c r="L21"/>
    </row>
    <row r="22" spans="1:12" ht="48" customHeight="1" x14ac:dyDescent="0.25">
      <c r="A22" s="29">
        <f t="shared" si="1"/>
        <v>5</v>
      </c>
      <c r="B22" s="30">
        <f>Table224578910112345678[Pick Up]</f>
        <v>44585</v>
      </c>
      <c r="C22" s="80">
        <f>'403358'!A3</f>
        <v>403358</v>
      </c>
      <c r="D22" s="31" t="s">
        <v>147</v>
      </c>
      <c r="E22" s="31" t="s">
        <v>148</v>
      </c>
      <c r="F22" s="32">
        <v>11</v>
      </c>
      <c r="G22" s="96">
        <f>'403358'!N14</f>
        <v>105.285</v>
      </c>
      <c r="H22" s="166">
        <v>13000</v>
      </c>
      <c r="I22" s="167"/>
      <c r="J22" s="33">
        <f>G22*H22</f>
        <v>1368705</v>
      </c>
      <c r="L22"/>
    </row>
    <row r="23" spans="1:12" ht="48" customHeight="1" x14ac:dyDescent="0.25">
      <c r="A23" s="29">
        <f t="shared" si="1"/>
        <v>6</v>
      </c>
      <c r="B23" s="30">
        <f>'403366'!E13</f>
        <v>44591</v>
      </c>
      <c r="C23" s="80">
        <f>'403366'!A3</f>
        <v>403366</v>
      </c>
      <c r="D23" s="31" t="s">
        <v>147</v>
      </c>
      <c r="E23" s="31" t="s">
        <v>148</v>
      </c>
      <c r="F23" s="32">
        <v>43</v>
      </c>
      <c r="G23" s="96">
        <f>'403366'!N46</f>
        <v>1134.2597500000004</v>
      </c>
      <c r="H23" s="166">
        <v>13000</v>
      </c>
      <c r="I23" s="167"/>
      <c r="J23" s="33">
        <f t="shared" si="0"/>
        <v>14745376.750000006</v>
      </c>
      <c r="L23"/>
    </row>
    <row r="24" spans="1:12" ht="32.25" customHeight="1" thickBot="1" x14ac:dyDescent="0.3">
      <c r="A24" s="168" t="s">
        <v>30</v>
      </c>
      <c r="B24" s="169"/>
      <c r="C24" s="169"/>
      <c r="D24" s="169"/>
      <c r="E24" s="169"/>
      <c r="F24" s="169"/>
      <c r="G24" s="169"/>
      <c r="H24" s="169"/>
      <c r="I24" s="170"/>
      <c r="J24" s="34">
        <f>SUM(J18:J23)</f>
        <v>23369557.250000007</v>
      </c>
      <c r="L24" s="78"/>
    </row>
    <row r="25" spans="1:12" x14ac:dyDescent="0.25">
      <c r="A25" s="171"/>
      <c r="B25" s="171"/>
      <c r="C25" s="35"/>
      <c r="D25" s="35"/>
      <c r="E25" s="35"/>
      <c r="F25" s="35"/>
      <c r="G25" s="35"/>
      <c r="H25" s="36"/>
      <c r="I25" s="36"/>
      <c r="J25" s="37"/>
    </row>
    <row r="26" spans="1:12" x14ac:dyDescent="0.25">
      <c r="A26" s="81"/>
      <c r="B26" s="81"/>
      <c r="C26" s="81"/>
      <c r="D26" s="81"/>
      <c r="E26" s="81"/>
      <c r="F26" s="81"/>
      <c r="G26" s="38" t="s">
        <v>51</v>
      </c>
      <c r="H26" s="38"/>
      <c r="I26" s="36"/>
      <c r="J26" s="37">
        <f>J24*10%</f>
        <v>2336955.725000001</v>
      </c>
      <c r="L26" s="39"/>
    </row>
    <row r="27" spans="1:12" x14ac:dyDescent="0.25">
      <c r="A27" s="81"/>
      <c r="B27" s="81"/>
      <c r="C27" s="81"/>
      <c r="D27" s="81"/>
      <c r="E27" s="81"/>
      <c r="F27" s="81"/>
      <c r="G27" s="88" t="s">
        <v>52</v>
      </c>
      <c r="H27" s="88"/>
      <c r="I27" s="89"/>
      <c r="J27" s="91">
        <f>J24-J26</f>
        <v>21032601.525000006</v>
      </c>
      <c r="L27" s="39"/>
    </row>
    <row r="28" spans="1:12" x14ac:dyDescent="0.25">
      <c r="A28" s="81"/>
      <c r="B28" s="81"/>
      <c r="C28" s="81"/>
      <c r="D28" s="81"/>
      <c r="E28" s="81"/>
      <c r="F28" s="81"/>
      <c r="G28" s="38" t="s">
        <v>31</v>
      </c>
      <c r="H28" s="38"/>
      <c r="I28" s="39" t="e">
        <f>#REF!*1%</f>
        <v>#REF!</v>
      </c>
      <c r="J28" s="37">
        <f>J27*1%</f>
        <v>210326.01525000005</v>
      </c>
    </row>
    <row r="29" spans="1:12" ht="16.5" thickBot="1" x14ac:dyDescent="0.3">
      <c r="A29" s="81"/>
      <c r="B29" s="81"/>
      <c r="C29" s="81"/>
      <c r="D29" s="81"/>
      <c r="E29" s="81"/>
      <c r="F29" s="81"/>
      <c r="G29" s="90" t="s">
        <v>54</v>
      </c>
      <c r="H29" s="90"/>
      <c r="I29" s="40">
        <f>I25*10%</f>
        <v>0</v>
      </c>
      <c r="J29" s="40">
        <f>J27*2%</f>
        <v>420652.03050000011</v>
      </c>
    </row>
    <row r="30" spans="1:12" x14ac:dyDescent="0.25">
      <c r="E30" s="16"/>
      <c r="F30" s="16"/>
      <c r="G30" s="41" t="s">
        <v>55</v>
      </c>
      <c r="H30" s="41"/>
      <c r="I30" s="42" t="e">
        <f>I24+I28</f>
        <v>#REF!</v>
      </c>
      <c r="J30" s="42">
        <f>J27+J28-J29</f>
        <v>20822275.509750009</v>
      </c>
    </row>
    <row r="31" spans="1:12" x14ac:dyDescent="0.25">
      <c r="E31" s="16"/>
      <c r="F31" s="16"/>
      <c r="G31" s="41"/>
      <c r="H31" s="41"/>
      <c r="I31" s="42"/>
      <c r="J31" s="42"/>
    </row>
    <row r="32" spans="1:12" x14ac:dyDescent="0.25">
      <c r="A32" s="16" t="s">
        <v>149</v>
      </c>
      <c r="D32" s="16"/>
      <c r="E32" s="16"/>
      <c r="F32" s="16"/>
      <c r="G32" s="16"/>
      <c r="H32" s="41"/>
      <c r="I32" s="41"/>
      <c r="J32" s="42"/>
    </row>
    <row r="33" spans="1:10" x14ac:dyDescent="0.25">
      <c r="A33" s="43"/>
      <c r="D33" s="16"/>
      <c r="E33" s="16"/>
      <c r="F33" s="16"/>
      <c r="G33" s="16"/>
      <c r="H33" s="41"/>
      <c r="I33" s="41"/>
      <c r="J33" s="42"/>
    </row>
    <row r="34" spans="1:10" x14ac:dyDescent="0.25">
      <c r="D34" s="16"/>
      <c r="E34" s="16"/>
      <c r="F34" s="16"/>
      <c r="G34" s="16"/>
      <c r="H34" s="41"/>
      <c r="I34" s="41"/>
      <c r="J34" s="42"/>
    </row>
    <row r="35" spans="1:10" x14ac:dyDescent="0.25">
      <c r="A35" s="44" t="s">
        <v>33</v>
      </c>
    </row>
    <row r="36" spans="1:10" x14ac:dyDescent="0.25">
      <c r="A36" s="45" t="s">
        <v>34</v>
      </c>
      <c r="B36" s="46"/>
      <c r="C36" s="46"/>
      <c r="D36" s="47"/>
      <c r="E36" s="47"/>
      <c r="F36" s="47"/>
      <c r="G36" s="47"/>
    </row>
    <row r="37" spans="1:10" x14ac:dyDescent="0.25">
      <c r="A37" s="45" t="s">
        <v>35</v>
      </c>
      <c r="B37" s="46"/>
      <c r="C37" s="46"/>
      <c r="D37" s="47"/>
      <c r="E37" s="47"/>
      <c r="F37" s="47"/>
      <c r="G37" s="47"/>
    </row>
    <row r="38" spans="1:10" x14ac:dyDescent="0.25">
      <c r="A38" s="48" t="s">
        <v>36</v>
      </c>
      <c r="B38" s="49"/>
      <c r="C38" s="49"/>
      <c r="D38" s="47"/>
      <c r="E38" s="47"/>
      <c r="F38" s="47"/>
      <c r="G38" s="47"/>
    </row>
    <row r="39" spans="1:10" x14ac:dyDescent="0.25">
      <c r="A39" s="50" t="s">
        <v>8</v>
      </c>
      <c r="B39" s="51"/>
      <c r="C39" s="51"/>
      <c r="D39" s="47"/>
      <c r="E39" s="47"/>
      <c r="F39" s="47"/>
      <c r="G39" s="47"/>
    </row>
    <row r="40" spans="1:10" x14ac:dyDescent="0.25">
      <c r="A40" s="52"/>
      <c r="B40" s="52"/>
      <c r="C40" s="52"/>
    </row>
    <row r="41" spans="1:10" x14ac:dyDescent="0.25">
      <c r="H41" s="53" t="s">
        <v>37</v>
      </c>
      <c r="I41" s="157" t="str">
        <f>+J13</f>
        <v xml:space="preserve"> 04 Maret 2022</v>
      </c>
      <c r="J41" s="158"/>
    </row>
    <row r="45" spans="1:10" ht="18" customHeight="1" x14ac:dyDescent="0.25"/>
    <row r="46" spans="1:10" ht="17.25" customHeight="1" x14ac:dyDescent="0.25"/>
    <row r="48" spans="1:10" x14ac:dyDescent="0.25">
      <c r="H48" s="159" t="s">
        <v>38</v>
      </c>
      <c r="I48" s="159"/>
      <c r="J48" s="159"/>
    </row>
  </sheetData>
  <mergeCells count="15">
    <mergeCell ref="A10:J10"/>
    <mergeCell ref="H17:I17"/>
    <mergeCell ref="H18:I18"/>
    <mergeCell ref="A24:I24"/>
    <mergeCell ref="A25:B25"/>
    <mergeCell ref="H19:I19"/>
    <mergeCell ref="H20:I20"/>
    <mergeCell ref="H23:I23"/>
    <mergeCell ref="H22:I22"/>
    <mergeCell ref="H21:I21"/>
    <mergeCell ref="I41:J41"/>
    <mergeCell ref="H48:J48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5"/>
  <sheetViews>
    <sheetView zoomScale="112" zoomScaleNormal="112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F9" sqref="F9"/>
    </sheetView>
  </sheetViews>
  <sheetFormatPr defaultRowHeight="15" x14ac:dyDescent="0.2"/>
  <cols>
    <col min="1" max="1" width="7" style="4" customWidth="1"/>
    <col min="2" max="2" width="19.85546875" style="2" customWidth="1"/>
    <col min="3" max="3" width="15.28515625" style="2" customWidth="1"/>
    <col min="4" max="4" width="11.5703125" style="3" customWidth="1"/>
    <col min="5" max="5" width="7.7109375" style="11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2.140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402771</v>
      </c>
      <c r="B3" s="135" t="s">
        <v>60</v>
      </c>
      <c r="C3" s="8" t="s">
        <v>61</v>
      </c>
      <c r="D3" s="72" t="s">
        <v>67</v>
      </c>
      <c r="E3" s="12">
        <v>44563</v>
      </c>
      <c r="F3" s="72" t="s">
        <v>56</v>
      </c>
      <c r="G3" s="12">
        <v>44589</v>
      </c>
      <c r="H3" s="9" t="s">
        <v>68</v>
      </c>
      <c r="I3" s="1">
        <v>148</v>
      </c>
      <c r="J3" s="1">
        <v>64</v>
      </c>
      <c r="K3" s="1">
        <v>12</v>
      </c>
      <c r="L3" s="1">
        <v>9</v>
      </c>
      <c r="M3" s="76">
        <v>28.416</v>
      </c>
      <c r="N3" s="93">
        <v>29</v>
      </c>
      <c r="O3" s="61">
        <v>13000</v>
      </c>
      <c r="P3" s="62">
        <f t="shared" ref="P3:P7" si="0">N3*O3</f>
        <v>377000</v>
      </c>
      <c r="Q3" s="172">
        <v>5</v>
      </c>
    </row>
    <row r="4" spans="1:17" ht="26.25" customHeight="1" x14ac:dyDescent="0.2">
      <c r="A4" s="13"/>
      <c r="B4" s="71" t="s">
        <v>62</v>
      </c>
      <c r="C4" s="127" t="s">
        <v>63</v>
      </c>
      <c r="D4" s="128" t="s">
        <v>67</v>
      </c>
      <c r="E4" s="129">
        <v>44563</v>
      </c>
      <c r="F4" s="130" t="s">
        <v>56</v>
      </c>
      <c r="G4" s="129">
        <v>44589</v>
      </c>
      <c r="H4" s="131" t="s">
        <v>68</v>
      </c>
      <c r="I4" s="132">
        <v>49</v>
      </c>
      <c r="J4" s="132">
        <v>30</v>
      </c>
      <c r="K4" s="132">
        <v>24</v>
      </c>
      <c r="L4" s="132">
        <v>9</v>
      </c>
      <c r="M4" s="133">
        <v>8.82</v>
      </c>
      <c r="N4" s="134">
        <v>9</v>
      </c>
      <c r="O4" s="61">
        <v>13000</v>
      </c>
      <c r="P4" s="62">
        <f t="shared" si="0"/>
        <v>117000</v>
      </c>
      <c r="Q4" s="173"/>
    </row>
    <row r="5" spans="1:17" ht="26.25" customHeight="1" x14ac:dyDescent="0.2">
      <c r="A5" s="13"/>
      <c r="B5" s="71"/>
      <c r="C5" s="127" t="s">
        <v>64</v>
      </c>
      <c r="D5" s="128" t="s">
        <v>67</v>
      </c>
      <c r="E5" s="129">
        <v>44563</v>
      </c>
      <c r="F5" s="130" t="s">
        <v>56</v>
      </c>
      <c r="G5" s="129">
        <v>44589</v>
      </c>
      <c r="H5" s="131" t="s">
        <v>68</v>
      </c>
      <c r="I5" s="132">
        <v>53</v>
      </c>
      <c r="J5" s="132">
        <v>46</v>
      </c>
      <c r="K5" s="132">
        <v>14</v>
      </c>
      <c r="L5" s="132">
        <v>9</v>
      </c>
      <c r="M5" s="133">
        <v>8.5329999999999995</v>
      </c>
      <c r="N5" s="134">
        <v>9</v>
      </c>
      <c r="O5" s="61">
        <v>13000</v>
      </c>
      <c r="P5" s="62">
        <f t="shared" si="0"/>
        <v>117000</v>
      </c>
      <c r="Q5" s="173"/>
    </row>
    <row r="6" spans="1:17" ht="26.25" customHeight="1" x14ac:dyDescent="0.2">
      <c r="A6" s="13"/>
      <c r="B6" s="71"/>
      <c r="C6" s="127" t="s">
        <v>65</v>
      </c>
      <c r="D6" s="128" t="s">
        <v>67</v>
      </c>
      <c r="E6" s="129">
        <v>44563</v>
      </c>
      <c r="F6" s="130" t="s">
        <v>56</v>
      </c>
      <c r="G6" s="129">
        <v>44589</v>
      </c>
      <c r="H6" s="131" t="s">
        <v>68</v>
      </c>
      <c r="I6" s="132">
        <v>53</v>
      </c>
      <c r="J6" s="132">
        <v>46</v>
      </c>
      <c r="K6" s="132">
        <v>14</v>
      </c>
      <c r="L6" s="132">
        <v>9</v>
      </c>
      <c r="M6" s="133">
        <v>8.5329999999999995</v>
      </c>
      <c r="N6" s="134">
        <v>9</v>
      </c>
      <c r="O6" s="61">
        <v>13000</v>
      </c>
      <c r="P6" s="62">
        <f t="shared" si="0"/>
        <v>117000</v>
      </c>
      <c r="Q6" s="173"/>
    </row>
    <row r="7" spans="1:17" ht="26.25" customHeight="1" thickBot="1" x14ac:dyDescent="0.25">
      <c r="A7" s="138"/>
      <c r="B7" s="143"/>
      <c r="C7" s="144" t="s">
        <v>66</v>
      </c>
      <c r="D7" s="100" t="s">
        <v>67</v>
      </c>
      <c r="E7" s="99">
        <v>44563</v>
      </c>
      <c r="F7" s="100" t="s">
        <v>56</v>
      </c>
      <c r="G7" s="99">
        <v>44589</v>
      </c>
      <c r="H7" s="145" t="s">
        <v>68</v>
      </c>
      <c r="I7" s="113">
        <v>53</v>
      </c>
      <c r="J7" s="113">
        <v>46</v>
      </c>
      <c r="K7" s="113">
        <v>14</v>
      </c>
      <c r="L7" s="113">
        <v>9</v>
      </c>
      <c r="M7" s="114">
        <v>8.5329999999999995</v>
      </c>
      <c r="N7" s="103">
        <v>9</v>
      </c>
      <c r="O7" s="104">
        <v>13000</v>
      </c>
      <c r="P7" s="105">
        <f t="shared" si="0"/>
        <v>117000</v>
      </c>
      <c r="Q7" s="174"/>
    </row>
    <row r="8" spans="1:17" ht="26.25" customHeight="1" x14ac:dyDescent="0.2">
      <c r="A8" s="13">
        <v>402800</v>
      </c>
      <c r="B8" s="71" t="s">
        <v>72</v>
      </c>
      <c r="C8" s="141" t="s">
        <v>73</v>
      </c>
      <c r="D8" s="106" t="s">
        <v>67</v>
      </c>
      <c r="E8" s="107">
        <v>44568</v>
      </c>
      <c r="F8" s="106" t="s">
        <v>56</v>
      </c>
      <c r="G8" s="107">
        <v>44598</v>
      </c>
      <c r="H8" s="142" t="s">
        <v>71</v>
      </c>
      <c r="I8" s="108">
        <v>35</v>
      </c>
      <c r="J8" s="108">
        <v>35</v>
      </c>
      <c r="K8" s="108">
        <v>14</v>
      </c>
      <c r="L8" s="108">
        <v>12</v>
      </c>
      <c r="M8" s="109">
        <v>4.2874999999999996</v>
      </c>
      <c r="N8" s="110">
        <v>12</v>
      </c>
      <c r="O8" s="111">
        <v>13000</v>
      </c>
      <c r="P8" s="112">
        <f>N8*O8</f>
        <v>156000</v>
      </c>
      <c r="Q8" s="173">
        <v>4</v>
      </c>
    </row>
    <row r="9" spans="1:17" ht="26.25" customHeight="1" x14ac:dyDescent="0.2">
      <c r="A9" s="13"/>
      <c r="B9" s="71"/>
      <c r="C9" s="8" t="s">
        <v>69</v>
      </c>
      <c r="D9" s="72" t="s">
        <v>67</v>
      </c>
      <c r="E9" s="12">
        <v>44568</v>
      </c>
      <c r="F9" s="72" t="s">
        <v>56</v>
      </c>
      <c r="G9" s="12">
        <v>44598</v>
      </c>
      <c r="H9" s="9" t="s">
        <v>71</v>
      </c>
      <c r="I9" s="1">
        <v>35</v>
      </c>
      <c r="J9" s="1">
        <v>35</v>
      </c>
      <c r="K9" s="1">
        <v>14</v>
      </c>
      <c r="L9" s="1">
        <v>12</v>
      </c>
      <c r="M9" s="76">
        <v>4.2874999999999996</v>
      </c>
      <c r="N9" s="93">
        <v>12</v>
      </c>
      <c r="O9" s="61">
        <v>13000</v>
      </c>
      <c r="P9" s="62">
        <f t="shared" ref="P9:P72" si="1">N9*O9</f>
        <v>156000</v>
      </c>
      <c r="Q9" s="173"/>
    </row>
    <row r="10" spans="1:17" ht="26.25" customHeight="1" x14ac:dyDescent="0.2">
      <c r="A10" s="13"/>
      <c r="B10" s="71"/>
      <c r="C10" s="69" t="s">
        <v>70</v>
      </c>
      <c r="D10" s="74" t="s">
        <v>67</v>
      </c>
      <c r="E10" s="12">
        <v>44568</v>
      </c>
      <c r="F10" s="72" t="s">
        <v>56</v>
      </c>
      <c r="G10" s="12">
        <v>44598</v>
      </c>
      <c r="H10" s="73" t="s">
        <v>71</v>
      </c>
      <c r="I10" s="15">
        <v>50</v>
      </c>
      <c r="J10" s="15">
        <v>32</v>
      </c>
      <c r="K10" s="15">
        <v>26</v>
      </c>
      <c r="L10" s="15">
        <v>7</v>
      </c>
      <c r="M10" s="77">
        <v>10.4</v>
      </c>
      <c r="N10" s="93">
        <v>11</v>
      </c>
      <c r="O10" s="61">
        <v>13000</v>
      </c>
      <c r="P10" s="62">
        <f t="shared" si="1"/>
        <v>143000</v>
      </c>
      <c r="Q10" s="173"/>
    </row>
    <row r="11" spans="1:17" ht="26.25" customHeight="1" thickBot="1" x14ac:dyDescent="0.25">
      <c r="A11" s="138"/>
      <c r="B11" s="143"/>
      <c r="C11" s="139" t="s">
        <v>74</v>
      </c>
      <c r="D11" s="98" t="s">
        <v>67</v>
      </c>
      <c r="E11" s="99">
        <v>44568</v>
      </c>
      <c r="F11" s="100" t="s">
        <v>56</v>
      </c>
      <c r="G11" s="99">
        <v>44598</v>
      </c>
      <c r="H11" s="140" t="s">
        <v>71</v>
      </c>
      <c r="I11" s="101">
        <v>50</v>
      </c>
      <c r="J11" s="101">
        <v>32</v>
      </c>
      <c r="K11" s="101">
        <v>26</v>
      </c>
      <c r="L11" s="101">
        <v>7</v>
      </c>
      <c r="M11" s="102">
        <v>10.4</v>
      </c>
      <c r="N11" s="103">
        <v>11</v>
      </c>
      <c r="O11" s="104">
        <v>13000</v>
      </c>
      <c r="P11" s="105">
        <f t="shared" si="1"/>
        <v>143000</v>
      </c>
      <c r="Q11" s="174"/>
    </row>
    <row r="12" spans="1:17" ht="26.25" customHeight="1" x14ac:dyDescent="0.2">
      <c r="A12" s="13">
        <v>402915</v>
      </c>
      <c r="B12" s="71" t="s">
        <v>75</v>
      </c>
      <c r="C12" s="141" t="s">
        <v>76</v>
      </c>
      <c r="D12" s="106" t="s">
        <v>67</v>
      </c>
      <c r="E12" s="107">
        <v>44569</v>
      </c>
      <c r="F12" s="106" t="s">
        <v>56</v>
      </c>
      <c r="G12" s="107">
        <v>44598</v>
      </c>
      <c r="H12" s="142" t="s">
        <v>71</v>
      </c>
      <c r="I12" s="108">
        <v>54</v>
      </c>
      <c r="J12" s="108">
        <v>42</v>
      </c>
      <c r="K12" s="108">
        <v>75</v>
      </c>
      <c r="L12" s="108">
        <v>31</v>
      </c>
      <c r="M12" s="109">
        <v>42.524999999999999</v>
      </c>
      <c r="N12" s="110">
        <v>42.524999999999999</v>
      </c>
      <c r="O12" s="111">
        <v>13000</v>
      </c>
      <c r="P12" s="112">
        <f t="shared" si="1"/>
        <v>552825</v>
      </c>
      <c r="Q12" s="173">
        <v>8</v>
      </c>
    </row>
    <row r="13" spans="1:17" ht="26.25" customHeight="1" x14ac:dyDescent="0.2">
      <c r="A13" s="13"/>
      <c r="B13" s="136"/>
      <c r="C13" s="69" t="s">
        <v>77</v>
      </c>
      <c r="D13" s="74" t="s">
        <v>67</v>
      </c>
      <c r="E13" s="12">
        <v>44569</v>
      </c>
      <c r="F13" s="72" t="s">
        <v>56</v>
      </c>
      <c r="G13" s="12">
        <v>44598</v>
      </c>
      <c r="H13" s="73" t="s">
        <v>71</v>
      </c>
      <c r="I13" s="15">
        <v>54</v>
      </c>
      <c r="J13" s="15">
        <v>42</v>
      </c>
      <c r="K13" s="15">
        <v>75</v>
      </c>
      <c r="L13" s="15">
        <v>31</v>
      </c>
      <c r="M13" s="77">
        <v>42.524999999999999</v>
      </c>
      <c r="N13" s="93">
        <v>42.524999999999999</v>
      </c>
      <c r="O13" s="61">
        <v>13000</v>
      </c>
      <c r="P13" s="62">
        <f t="shared" si="1"/>
        <v>552825</v>
      </c>
      <c r="Q13" s="173"/>
    </row>
    <row r="14" spans="1:17" ht="26.25" customHeight="1" x14ac:dyDescent="0.2">
      <c r="A14" s="13"/>
      <c r="B14" s="71" t="s">
        <v>78</v>
      </c>
      <c r="C14" s="69" t="s">
        <v>79</v>
      </c>
      <c r="D14" s="74" t="s">
        <v>67</v>
      </c>
      <c r="E14" s="12">
        <v>44569</v>
      </c>
      <c r="F14" s="72" t="s">
        <v>56</v>
      </c>
      <c r="G14" s="12">
        <v>44598</v>
      </c>
      <c r="H14" s="73" t="s">
        <v>71</v>
      </c>
      <c r="I14" s="15">
        <v>67</v>
      </c>
      <c r="J14" s="15">
        <v>57</v>
      </c>
      <c r="K14" s="15">
        <v>22</v>
      </c>
      <c r="L14" s="15">
        <v>12</v>
      </c>
      <c r="M14" s="77">
        <v>21.0045</v>
      </c>
      <c r="N14" s="93">
        <v>21.0045</v>
      </c>
      <c r="O14" s="61">
        <v>13000</v>
      </c>
      <c r="P14" s="62">
        <f t="shared" si="1"/>
        <v>273058.5</v>
      </c>
      <c r="Q14" s="173"/>
    </row>
    <row r="15" spans="1:17" ht="26.25" customHeight="1" x14ac:dyDescent="0.2">
      <c r="A15" s="13"/>
      <c r="B15" s="71"/>
      <c r="C15" s="69" t="s">
        <v>80</v>
      </c>
      <c r="D15" s="74" t="s">
        <v>67</v>
      </c>
      <c r="E15" s="12">
        <v>44569</v>
      </c>
      <c r="F15" s="72" t="s">
        <v>56</v>
      </c>
      <c r="G15" s="12">
        <v>44598</v>
      </c>
      <c r="H15" s="73" t="s">
        <v>71</v>
      </c>
      <c r="I15" s="15">
        <v>67</v>
      </c>
      <c r="J15" s="15">
        <v>57</v>
      </c>
      <c r="K15" s="15">
        <v>22</v>
      </c>
      <c r="L15" s="15">
        <v>12</v>
      </c>
      <c r="M15" s="77">
        <v>21.0045</v>
      </c>
      <c r="N15" s="93">
        <v>21.0045</v>
      </c>
      <c r="O15" s="61">
        <v>13000</v>
      </c>
      <c r="P15" s="62">
        <f t="shared" si="1"/>
        <v>273058.5</v>
      </c>
      <c r="Q15" s="173"/>
    </row>
    <row r="16" spans="1:17" ht="26.25" customHeight="1" x14ac:dyDescent="0.2">
      <c r="A16" s="13"/>
      <c r="B16" s="71"/>
      <c r="C16" s="69" t="s">
        <v>81</v>
      </c>
      <c r="D16" s="74" t="s">
        <v>67</v>
      </c>
      <c r="E16" s="12">
        <v>44569</v>
      </c>
      <c r="F16" s="72" t="s">
        <v>56</v>
      </c>
      <c r="G16" s="12">
        <v>44598</v>
      </c>
      <c r="H16" s="73" t="s">
        <v>71</v>
      </c>
      <c r="I16" s="15">
        <v>67</v>
      </c>
      <c r="J16" s="15">
        <v>57</v>
      </c>
      <c r="K16" s="15">
        <v>22</v>
      </c>
      <c r="L16" s="15">
        <v>12</v>
      </c>
      <c r="M16" s="77">
        <v>21.0045</v>
      </c>
      <c r="N16" s="93">
        <v>21.0045</v>
      </c>
      <c r="O16" s="61">
        <v>13000</v>
      </c>
      <c r="P16" s="62">
        <f t="shared" si="1"/>
        <v>273058.5</v>
      </c>
      <c r="Q16" s="173"/>
    </row>
    <row r="17" spans="1:17" ht="26.25" customHeight="1" x14ac:dyDescent="0.2">
      <c r="A17" s="13"/>
      <c r="B17" s="71"/>
      <c r="C17" s="69" t="s">
        <v>82</v>
      </c>
      <c r="D17" s="74" t="s">
        <v>67</v>
      </c>
      <c r="E17" s="12">
        <v>44569</v>
      </c>
      <c r="F17" s="72" t="s">
        <v>56</v>
      </c>
      <c r="G17" s="12">
        <v>44598</v>
      </c>
      <c r="H17" s="73" t="s">
        <v>71</v>
      </c>
      <c r="I17" s="15">
        <v>54</v>
      </c>
      <c r="J17" s="15">
        <v>42</v>
      </c>
      <c r="K17" s="15">
        <v>75</v>
      </c>
      <c r="L17" s="15">
        <v>31</v>
      </c>
      <c r="M17" s="77">
        <v>42.524999999999999</v>
      </c>
      <c r="N17" s="93">
        <v>42.524999999999999</v>
      </c>
      <c r="O17" s="61">
        <v>13000</v>
      </c>
      <c r="P17" s="62">
        <f t="shared" si="1"/>
        <v>552825</v>
      </c>
      <c r="Q17" s="173"/>
    </row>
    <row r="18" spans="1:17" ht="26.25" customHeight="1" x14ac:dyDescent="0.2">
      <c r="A18" s="13"/>
      <c r="B18" s="136"/>
      <c r="C18" s="69" t="s">
        <v>83</v>
      </c>
      <c r="D18" s="74" t="s">
        <v>67</v>
      </c>
      <c r="E18" s="12">
        <v>44569</v>
      </c>
      <c r="F18" s="72" t="s">
        <v>56</v>
      </c>
      <c r="G18" s="12">
        <v>44598</v>
      </c>
      <c r="H18" s="73" t="s">
        <v>71</v>
      </c>
      <c r="I18" s="15">
        <v>150</v>
      </c>
      <c r="J18" s="15">
        <v>65</v>
      </c>
      <c r="K18" s="15">
        <v>10</v>
      </c>
      <c r="L18" s="15">
        <v>12</v>
      </c>
      <c r="M18" s="77">
        <v>24.375</v>
      </c>
      <c r="N18" s="93">
        <v>25</v>
      </c>
      <c r="O18" s="61">
        <v>13000</v>
      </c>
      <c r="P18" s="62">
        <f t="shared" si="1"/>
        <v>325000</v>
      </c>
      <c r="Q18" s="173"/>
    </row>
    <row r="19" spans="1:17" ht="26.25" customHeight="1" thickBot="1" x14ac:dyDescent="0.25">
      <c r="A19" s="138"/>
      <c r="B19" s="143" t="s">
        <v>84</v>
      </c>
      <c r="C19" s="139" t="s">
        <v>85</v>
      </c>
      <c r="D19" s="98" t="s">
        <v>67</v>
      </c>
      <c r="E19" s="99">
        <v>44569</v>
      </c>
      <c r="F19" s="100" t="s">
        <v>56</v>
      </c>
      <c r="G19" s="99">
        <v>44598</v>
      </c>
      <c r="H19" s="140" t="s">
        <v>71</v>
      </c>
      <c r="I19" s="101">
        <v>54</v>
      </c>
      <c r="J19" s="101">
        <v>42</v>
      </c>
      <c r="K19" s="101">
        <v>75</v>
      </c>
      <c r="L19" s="101">
        <v>31</v>
      </c>
      <c r="M19" s="102">
        <v>42.524999999999999</v>
      </c>
      <c r="N19" s="103">
        <v>42.524999999999999</v>
      </c>
      <c r="O19" s="104">
        <v>13000</v>
      </c>
      <c r="P19" s="105">
        <f t="shared" si="1"/>
        <v>552825</v>
      </c>
      <c r="Q19" s="174"/>
    </row>
    <row r="20" spans="1:17" ht="26.25" customHeight="1" thickBot="1" x14ac:dyDescent="0.25">
      <c r="A20" s="138">
        <v>402946</v>
      </c>
      <c r="B20" s="143" t="s">
        <v>86</v>
      </c>
      <c r="C20" s="146" t="s">
        <v>87</v>
      </c>
      <c r="D20" s="115" t="s">
        <v>67</v>
      </c>
      <c r="E20" s="116">
        <v>44578</v>
      </c>
      <c r="F20" s="115" t="s">
        <v>56</v>
      </c>
      <c r="G20" s="116">
        <v>44600</v>
      </c>
      <c r="H20" s="147" t="s">
        <v>88</v>
      </c>
      <c r="I20" s="117">
        <v>48</v>
      </c>
      <c r="J20" s="117">
        <v>44</v>
      </c>
      <c r="K20" s="117">
        <v>37</v>
      </c>
      <c r="L20" s="117">
        <v>11</v>
      </c>
      <c r="M20" s="118">
        <v>19.536000000000001</v>
      </c>
      <c r="N20" s="119">
        <v>19.536000000000001</v>
      </c>
      <c r="O20" s="120">
        <v>13000</v>
      </c>
      <c r="P20" s="121">
        <f t="shared" si="1"/>
        <v>253968.00000000003</v>
      </c>
      <c r="Q20" s="122">
        <v>1</v>
      </c>
    </row>
    <row r="21" spans="1:17" ht="26.25" customHeight="1" x14ac:dyDescent="0.2">
      <c r="A21" s="13">
        <v>403358</v>
      </c>
      <c r="B21" s="71" t="s">
        <v>89</v>
      </c>
      <c r="C21" s="141" t="s">
        <v>90</v>
      </c>
      <c r="D21" s="106" t="s">
        <v>67</v>
      </c>
      <c r="E21" s="107">
        <v>44585</v>
      </c>
      <c r="F21" s="106" t="s">
        <v>56</v>
      </c>
      <c r="G21" s="107">
        <v>44600</v>
      </c>
      <c r="H21" s="142" t="s">
        <v>88</v>
      </c>
      <c r="I21" s="108">
        <v>56</v>
      </c>
      <c r="J21" s="108">
        <v>32</v>
      </c>
      <c r="K21" s="108">
        <v>10</v>
      </c>
      <c r="L21" s="108">
        <v>10</v>
      </c>
      <c r="M21" s="109">
        <v>4.4800000000000004</v>
      </c>
      <c r="N21" s="124">
        <v>10</v>
      </c>
      <c r="O21" s="111">
        <v>13000</v>
      </c>
      <c r="P21" s="112">
        <f t="shared" si="1"/>
        <v>130000</v>
      </c>
      <c r="Q21" s="173">
        <v>11</v>
      </c>
    </row>
    <row r="22" spans="1:17" ht="26.25" customHeight="1" x14ac:dyDescent="0.2">
      <c r="A22" s="13"/>
      <c r="B22" s="71"/>
      <c r="C22" s="8" t="s">
        <v>91</v>
      </c>
      <c r="D22" s="72" t="s">
        <v>67</v>
      </c>
      <c r="E22" s="12">
        <v>44585</v>
      </c>
      <c r="F22" s="72" t="s">
        <v>56</v>
      </c>
      <c r="G22" s="12">
        <v>44600</v>
      </c>
      <c r="H22" s="9" t="s">
        <v>88</v>
      </c>
      <c r="I22" s="1">
        <v>56</v>
      </c>
      <c r="J22" s="1">
        <v>32</v>
      </c>
      <c r="K22" s="1">
        <v>10</v>
      </c>
      <c r="L22" s="1">
        <v>10</v>
      </c>
      <c r="M22" s="76">
        <v>4.4800000000000004</v>
      </c>
      <c r="N22" s="7">
        <v>10</v>
      </c>
      <c r="O22" s="61">
        <v>13000</v>
      </c>
      <c r="P22" s="62">
        <f t="shared" si="1"/>
        <v>130000</v>
      </c>
      <c r="Q22" s="173"/>
    </row>
    <row r="23" spans="1:17" ht="26.25" customHeight="1" x14ac:dyDescent="0.2">
      <c r="A23" s="13"/>
      <c r="B23" s="71"/>
      <c r="C23" s="8" t="s">
        <v>92</v>
      </c>
      <c r="D23" s="72" t="s">
        <v>67</v>
      </c>
      <c r="E23" s="12">
        <v>44585</v>
      </c>
      <c r="F23" s="72" t="s">
        <v>56</v>
      </c>
      <c r="G23" s="12">
        <v>44600</v>
      </c>
      <c r="H23" s="9" t="s">
        <v>88</v>
      </c>
      <c r="I23" s="1">
        <v>56</v>
      </c>
      <c r="J23" s="1">
        <v>32</v>
      </c>
      <c r="K23" s="1">
        <v>10</v>
      </c>
      <c r="L23" s="1">
        <v>10</v>
      </c>
      <c r="M23" s="76">
        <v>4.4800000000000004</v>
      </c>
      <c r="N23" s="7">
        <v>10</v>
      </c>
      <c r="O23" s="61">
        <v>13000</v>
      </c>
      <c r="P23" s="62">
        <f t="shared" si="1"/>
        <v>130000</v>
      </c>
      <c r="Q23" s="173"/>
    </row>
    <row r="24" spans="1:17" ht="26.25" customHeight="1" x14ac:dyDescent="0.2">
      <c r="A24" s="13"/>
      <c r="B24" s="71"/>
      <c r="C24" s="8" t="s">
        <v>93</v>
      </c>
      <c r="D24" s="72" t="s">
        <v>67</v>
      </c>
      <c r="E24" s="12">
        <v>44585</v>
      </c>
      <c r="F24" s="72" t="s">
        <v>56</v>
      </c>
      <c r="G24" s="12">
        <v>44600</v>
      </c>
      <c r="H24" s="9" t="s">
        <v>88</v>
      </c>
      <c r="I24" s="1">
        <v>31</v>
      </c>
      <c r="J24" s="1">
        <v>22</v>
      </c>
      <c r="K24" s="1">
        <v>18</v>
      </c>
      <c r="L24" s="1">
        <v>7</v>
      </c>
      <c r="M24" s="76">
        <v>3.069</v>
      </c>
      <c r="N24" s="7">
        <v>7</v>
      </c>
      <c r="O24" s="61">
        <v>13000</v>
      </c>
      <c r="P24" s="62">
        <f t="shared" si="1"/>
        <v>91000</v>
      </c>
      <c r="Q24" s="173"/>
    </row>
    <row r="25" spans="1:17" ht="26.25" customHeight="1" x14ac:dyDescent="0.2">
      <c r="A25" s="13"/>
      <c r="B25" s="71"/>
      <c r="C25" s="8" t="s">
        <v>94</v>
      </c>
      <c r="D25" s="72" t="s">
        <v>67</v>
      </c>
      <c r="E25" s="12">
        <v>44585</v>
      </c>
      <c r="F25" s="72" t="s">
        <v>56</v>
      </c>
      <c r="G25" s="12">
        <v>44600</v>
      </c>
      <c r="H25" s="9" t="s">
        <v>88</v>
      </c>
      <c r="I25" s="1">
        <v>31</v>
      </c>
      <c r="J25" s="1">
        <v>22</v>
      </c>
      <c r="K25" s="1">
        <v>18</v>
      </c>
      <c r="L25" s="1">
        <v>7</v>
      </c>
      <c r="M25" s="76">
        <v>3.069</v>
      </c>
      <c r="N25" s="93">
        <v>7</v>
      </c>
      <c r="O25" s="61">
        <v>13000</v>
      </c>
      <c r="P25" s="62">
        <f t="shared" si="1"/>
        <v>91000</v>
      </c>
      <c r="Q25" s="173"/>
    </row>
    <row r="26" spans="1:17" ht="26.25" customHeight="1" x14ac:dyDescent="0.2">
      <c r="A26" s="13"/>
      <c r="B26" s="71"/>
      <c r="C26" s="8" t="s">
        <v>95</v>
      </c>
      <c r="D26" s="72" t="s">
        <v>67</v>
      </c>
      <c r="E26" s="12">
        <v>44585</v>
      </c>
      <c r="F26" s="72" t="s">
        <v>56</v>
      </c>
      <c r="G26" s="12">
        <v>44600</v>
      </c>
      <c r="H26" s="9" t="s">
        <v>88</v>
      </c>
      <c r="I26" s="1">
        <v>43</v>
      </c>
      <c r="J26" s="1">
        <v>33</v>
      </c>
      <c r="K26" s="1">
        <v>30</v>
      </c>
      <c r="L26" s="1">
        <v>9</v>
      </c>
      <c r="M26" s="76">
        <v>10.6425</v>
      </c>
      <c r="N26" s="93">
        <v>10.6425</v>
      </c>
      <c r="O26" s="61">
        <v>13000</v>
      </c>
      <c r="P26" s="62">
        <f t="shared" si="1"/>
        <v>138352.5</v>
      </c>
      <c r="Q26" s="173"/>
    </row>
    <row r="27" spans="1:17" ht="26.25" customHeight="1" x14ac:dyDescent="0.2">
      <c r="A27" s="13"/>
      <c r="B27" s="71"/>
      <c r="C27" s="8" t="s">
        <v>96</v>
      </c>
      <c r="D27" s="72" t="s">
        <v>67</v>
      </c>
      <c r="E27" s="12">
        <v>44585</v>
      </c>
      <c r="F27" s="72" t="s">
        <v>56</v>
      </c>
      <c r="G27" s="12">
        <v>44600</v>
      </c>
      <c r="H27" s="9" t="s">
        <v>88</v>
      </c>
      <c r="I27" s="1">
        <v>43</v>
      </c>
      <c r="J27" s="1">
        <v>33</v>
      </c>
      <c r="K27" s="1">
        <v>30</v>
      </c>
      <c r="L27" s="1">
        <v>9</v>
      </c>
      <c r="M27" s="76">
        <v>10.6425</v>
      </c>
      <c r="N27" s="93">
        <v>10.6425</v>
      </c>
      <c r="O27" s="61">
        <v>13000</v>
      </c>
      <c r="P27" s="62">
        <f t="shared" si="1"/>
        <v>138352.5</v>
      </c>
      <c r="Q27" s="173"/>
    </row>
    <row r="28" spans="1:17" ht="26.25" customHeight="1" x14ac:dyDescent="0.2">
      <c r="A28" s="13"/>
      <c r="B28" s="71"/>
      <c r="C28" s="8" t="s">
        <v>97</v>
      </c>
      <c r="D28" s="72" t="s">
        <v>67</v>
      </c>
      <c r="E28" s="12">
        <v>44585</v>
      </c>
      <c r="F28" s="72" t="s">
        <v>56</v>
      </c>
      <c r="G28" s="12">
        <v>44600</v>
      </c>
      <c r="H28" s="9" t="s">
        <v>88</v>
      </c>
      <c r="I28" s="1">
        <v>38</v>
      </c>
      <c r="J28" s="1">
        <v>26</v>
      </c>
      <c r="K28" s="1">
        <v>12</v>
      </c>
      <c r="L28" s="1">
        <v>10</v>
      </c>
      <c r="M28" s="76">
        <v>2.964</v>
      </c>
      <c r="N28" s="93">
        <v>10</v>
      </c>
      <c r="O28" s="61">
        <v>13000</v>
      </c>
      <c r="P28" s="62">
        <f t="shared" si="1"/>
        <v>130000</v>
      </c>
      <c r="Q28" s="173"/>
    </row>
    <row r="29" spans="1:17" ht="26.25" customHeight="1" x14ac:dyDescent="0.2">
      <c r="A29" s="13"/>
      <c r="B29" s="71"/>
      <c r="C29" s="8" t="s">
        <v>98</v>
      </c>
      <c r="D29" s="72" t="s">
        <v>67</v>
      </c>
      <c r="E29" s="12">
        <v>44585</v>
      </c>
      <c r="F29" s="72" t="s">
        <v>56</v>
      </c>
      <c r="G29" s="12">
        <v>44600</v>
      </c>
      <c r="H29" s="9" t="s">
        <v>88</v>
      </c>
      <c r="I29" s="1">
        <v>41</v>
      </c>
      <c r="J29" s="1">
        <v>28</v>
      </c>
      <c r="K29" s="1">
        <v>13</v>
      </c>
      <c r="L29" s="1">
        <v>10</v>
      </c>
      <c r="M29" s="76">
        <v>3.7309999999999999</v>
      </c>
      <c r="N29" s="93">
        <v>10</v>
      </c>
      <c r="O29" s="61">
        <v>13000</v>
      </c>
      <c r="P29" s="62">
        <f t="shared" si="1"/>
        <v>130000</v>
      </c>
      <c r="Q29" s="173"/>
    </row>
    <row r="30" spans="1:17" ht="26.25" customHeight="1" x14ac:dyDescent="0.2">
      <c r="A30" s="13"/>
      <c r="B30" s="71"/>
      <c r="C30" s="8" t="s">
        <v>99</v>
      </c>
      <c r="D30" s="72" t="s">
        <v>67</v>
      </c>
      <c r="E30" s="12">
        <v>44585</v>
      </c>
      <c r="F30" s="72" t="s">
        <v>56</v>
      </c>
      <c r="G30" s="12">
        <v>44600</v>
      </c>
      <c r="H30" s="9" t="s">
        <v>88</v>
      </c>
      <c r="I30" s="1">
        <v>41</v>
      </c>
      <c r="J30" s="1">
        <v>28</v>
      </c>
      <c r="K30" s="1">
        <v>13</v>
      </c>
      <c r="L30" s="1">
        <v>10</v>
      </c>
      <c r="M30" s="76">
        <v>3.7309999999999999</v>
      </c>
      <c r="N30" s="93">
        <v>10</v>
      </c>
      <c r="O30" s="61">
        <v>13000</v>
      </c>
      <c r="P30" s="62">
        <f t="shared" si="1"/>
        <v>130000</v>
      </c>
      <c r="Q30" s="173"/>
    </row>
    <row r="31" spans="1:17" ht="26.25" customHeight="1" thickBot="1" x14ac:dyDescent="0.25">
      <c r="A31" s="138"/>
      <c r="B31" s="143"/>
      <c r="C31" s="144" t="s">
        <v>100</v>
      </c>
      <c r="D31" s="100" t="s">
        <v>67</v>
      </c>
      <c r="E31" s="99">
        <v>44585</v>
      </c>
      <c r="F31" s="100" t="s">
        <v>56</v>
      </c>
      <c r="G31" s="99">
        <v>44600</v>
      </c>
      <c r="H31" s="145" t="s">
        <v>88</v>
      </c>
      <c r="I31" s="113">
        <v>38</v>
      </c>
      <c r="J31" s="113">
        <v>26</v>
      </c>
      <c r="K31" s="113">
        <v>12</v>
      </c>
      <c r="L31" s="113">
        <v>10</v>
      </c>
      <c r="M31" s="114">
        <v>2.964</v>
      </c>
      <c r="N31" s="123">
        <v>10</v>
      </c>
      <c r="O31" s="104">
        <v>13000</v>
      </c>
      <c r="P31" s="105">
        <f t="shared" si="1"/>
        <v>130000</v>
      </c>
      <c r="Q31" s="174"/>
    </row>
    <row r="32" spans="1:17" ht="26.25" customHeight="1" x14ac:dyDescent="0.2">
      <c r="A32" s="13">
        <v>403366</v>
      </c>
      <c r="B32" s="71" t="s">
        <v>101</v>
      </c>
      <c r="C32" s="141" t="s">
        <v>102</v>
      </c>
      <c r="D32" s="106" t="s">
        <v>67</v>
      </c>
      <c r="E32" s="107">
        <v>44591</v>
      </c>
      <c r="F32" s="106" t="s">
        <v>57</v>
      </c>
      <c r="G32" s="107">
        <v>44608</v>
      </c>
      <c r="H32" s="142" t="s">
        <v>145</v>
      </c>
      <c r="I32" s="108">
        <v>48</v>
      </c>
      <c r="J32" s="108">
        <v>45</v>
      </c>
      <c r="K32" s="108">
        <v>12</v>
      </c>
      <c r="L32" s="108">
        <v>10</v>
      </c>
      <c r="M32" s="109">
        <v>6.48</v>
      </c>
      <c r="N32" s="110">
        <v>10</v>
      </c>
      <c r="O32" s="111">
        <v>13000</v>
      </c>
      <c r="P32" s="112">
        <f t="shared" si="1"/>
        <v>130000</v>
      </c>
      <c r="Q32" s="173">
        <v>43</v>
      </c>
    </row>
    <row r="33" spans="1:17" ht="26.25" customHeight="1" x14ac:dyDescent="0.2">
      <c r="A33" s="13"/>
      <c r="B33" s="71"/>
      <c r="C33" s="8" t="s">
        <v>103</v>
      </c>
      <c r="D33" s="72" t="s">
        <v>67</v>
      </c>
      <c r="E33" s="12">
        <v>44591</v>
      </c>
      <c r="F33" s="72" t="s">
        <v>57</v>
      </c>
      <c r="G33" s="12">
        <v>44608</v>
      </c>
      <c r="H33" s="9" t="s">
        <v>145</v>
      </c>
      <c r="I33" s="1">
        <v>48</v>
      </c>
      <c r="J33" s="1">
        <v>45</v>
      </c>
      <c r="K33" s="1">
        <v>12</v>
      </c>
      <c r="L33" s="1">
        <v>10</v>
      </c>
      <c r="M33" s="76">
        <v>6.48</v>
      </c>
      <c r="N33" s="93">
        <v>10</v>
      </c>
      <c r="O33" s="61">
        <v>13000</v>
      </c>
      <c r="P33" s="62">
        <f t="shared" si="1"/>
        <v>130000</v>
      </c>
      <c r="Q33" s="173"/>
    </row>
    <row r="34" spans="1:17" ht="26.25" customHeight="1" x14ac:dyDescent="0.2">
      <c r="A34" s="13"/>
      <c r="B34" s="13"/>
      <c r="C34" s="8" t="s">
        <v>104</v>
      </c>
      <c r="D34" s="72" t="s">
        <v>67</v>
      </c>
      <c r="E34" s="12">
        <v>44591</v>
      </c>
      <c r="F34" s="72" t="s">
        <v>57</v>
      </c>
      <c r="G34" s="12">
        <v>44608</v>
      </c>
      <c r="H34" s="9" t="s">
        <v>145</v>
      </c>
      <c r="I34" s="1">
        <v>48</v>
      </c>
      <c r="J34" s="1">
        <v>45</v>
      </c>
      <c r="K34" s="1">
        <v>12</v>
      </c>
      <c r="L34" s="1">
        <v>10</v>
      </c>
      <c r="M34" s="76">
        <v>6.48</v>
      </c>
      <c r="N34" s="93">
        <v>10</v>
      </c>
      <c r="O34" s="61">
        <v>13000</v>
      </c>
      <c r="P34" s="62">
        <f t="shared" si="1"/>
        <v>130000</v>
      </c>
      <c r="Q34" s="173"/>
    </row>
    <row r="35" spans="1:17" ht="26.25" customHeight="1" x14ac:dyDescent="0.2">
      <c r="A35" s="13"/>
      <c r="B35" s="13"/>
      <c r="C35" s="69" t="s">
        <v>105</v>
      </c>
      <c r="D35" s="74" t="s">
        <v>67</v>
      </c>
      <c r="E35" s="12">
        <v>44591</v>
      </c>
      <c r="F35" s="72" t="s">
        <v>57</v>
      </c>
      <c r="G35" s="12">
        <v>44608</v>
      </c>
      <c r="H35" s="73" t="s">
        <v>145</v>
      </c>
      <c r="I35" s="15">
        <v>48</v>
      </c>
      <c r="J35" s="15">
        <v>45</v>
      </c>
      <c r="K35" s="15">
        <v>12</v>
      </c>
      <c r="L35" s="15">
        <v>10</v>
      </c>
      <c r="M35" s="77">
        <v>6.48</v>
      </c>
      <c r="N35" s="93">
        <v>10</v>
      </c>
      <c r="O35" s="61">
        <v>13000</v>
      </c>
      <c r="P35" s="62">
        <f t="shared" si="1"/>
        <v>130000</v>
      </c>
      <c r="Q35" s="173"/>
    </row>
    <row r="36" spans="1:17" ht="26.25" customHeight="1" x14ac:dyDescent="0.2">
      <c r="A36" s="13"/>
      <c r="B36" s="13"/>
      <c r="C36" s="69" t="s">
        <v>106</v>
      </c>
      <c r="D36" s="74" t="s">
        <v>67</v>
      </c>
      <c r="E36" s="12">
        <v>44591</v>
      </c>
      <c r="F36" s="72" t="s">
        <v>57</v>
      </c>
      <c r="G36" s="12">
        <v>44608</v>
      </c>
      <c r="H36" s="73" t="s">
        <v>145</v>
      </c>
      <c r="I36" s="15">
        <v>48</v>
      </c>
      <c r="J36" s="15">
        <v>45</v>
      </c>
      <c r="K36" s="15">
        <v>12</v>
      </c>
      <c r="L36" s="15">
        <v>10</v>
      </c>
      <c r="M36" s="77">
        <v>6.48</v>
      </c>
      <c r="N36" s="93">
        <v>10</v>
      </c>
      <c r="O36" s="61">
        <v>13000</v>
      </c>
      <c r="P36" s="62">
        <f t="shared" si="1"/>
        <v>130000</v>
      </c>
      <c r="Q36" s="173"/>
    </row>
    <row r="37" spans="1:17" ht="26.25" customHeight="1" x14ac:dyDescent="0.2">
      <c r="A37" s="13"/>
      <c r="B37" s="13"/>
      <c r="C37" s="69" t="s">
        <v>107</v>
      </c>
      <c r="D37" s="74" t="s">
        <v>67</v>
      </c>
      <c r="E37" s="12">
        <v>44591</v>
      </c>
      <c r="F37" s="72" t="s">
        <v>57</v>
      </c>
      <c r="G37" s="12">
        <v>44608</v>
      </c>
      <c r="H37" s="73" t="s">
        <v>145</v>
      </c>
      <c r="I37" s="15">
        <v>16</v>
      </c>
      <c r="J37" s="15">
        <v>18</v>
      </c>
      <c r="K37" s="15">
        <v>9</v>
      </c>
      <c r="L37" s="15">
        <v>10</v>
      </c>
      <c r="M37" s="77">
        <v>0.64800000000000002</v>
      </c>
      <c r="N37" s="93">
        <v>10</v>
      </c>
      <c r="O37" s="61">
        <v>13000</v>
      </c>
      <c r="P37" s="62">
        <f t="shared" si="1"/>
        <v>130000</v>
      </c>
      <c r="Q37" s="173"/>
    </row>
    <row r="38" spans="1:17" ht="26.25" customHeight="1" x14ac:dyDescent="0.2">
      <c r="A38" s="13"/>
      <c r="B38" s="13"/>
      <c r="C38" s="69" t="s">
        <v>108</v>
      </c>
      <c r="D38" s="74" t="s">
        <v>67</v>
      </c>
      <c r="E38" s="12">
        <v>44591</v>
      </c>
      <c r="F38" s="72" t="s">
        <v>57</v>
      </c>
      <c r="G38" s="12">
        <v>44608</v>
      </c>
      <c r="H38" s="73" t="s">
        <v>145</v>
      </c>
      <c r="I38" s="15">
        <v>65</v>
      </c>
      <c r="J38" s="15">
        <v>56</v>
      </c>
      <c r="K38" s="15">
        <v>20</v>
      </c>
      <c r="L38" s="15">
        <v>5</v>
      </c>
      <c r="M38" s="77">
        <v>18.2</v>
      </c>
      <c r="N38" s="93">
        <v>18.2</v>
      </c>
      <c r="O38" s="61">
        <v>13000</v>
      </c>
      <c r="P38" s="62">
        <f t="shared" si="1"/>
        <v>236600</v>
      </c>
      <c r="Q38" s="173"/>
    </row>
    <row r="39" spans="1:17" ht="26.25" customHeight="1" x14ac:dyDescent="0.2">
      <c r="A39" s="13"/>
      <c r="B39" s="13"/>
      <c r="C39" s="69" t="s">
        <v>109</v>
      </c>
      <c r="D39" s="74" t="s">
        <v>67</v>
      </c>
      <c r="E39" s="12">
        <v>44591</v>
      </c>
      <c r="F39" s="72" t="s">
        <v>57</v>
      </c>
      <c r="G39" s="12">
        <v>44608</v>
      </c>
      <c r="H39" s="73" t="s">
        <v>145</v>
      </c>
      <c r="I39" s="15">
        <v>65</v>
      </c>
      <c r="J39" s="15">
        <v>56</v>
      </c>
      <c r="K39" s="15">
        <v>20</v>
      </c>
      <c r="L39" s="15">
        <v>5</v>
      </c>
      <c r="M39" s="77">
        <v>18.2</v>
      </c>
      <c r="N39" s="93">
        <v>18.2</v>
      </c>
      <c r="O39" s="61">
        <v>13000</v>
      </c>
      <c r="P39" s="62">
        <f t="shared" si="1"/>
        <v>236600</v>
      </c>
      <c r="Q39" s="173"/>
    </row>
    <row r="40" spans="1:17" ht="26.25" customHeight="1" x14ac:dyDescent="0.2">
      <c r="A40" s="13"/>
      <c r="B40" s="13"/>
      <c r="C40" s="69" t="s">
        <v>110</v>
      </c>
      <c r="D40" s="74" t="s">
        <v>67</v>
      </c>
      <c r="E40" s="12">
        <v>44591</v>
      </c>
      <c r="F40" s="72" t="s">
        <v>57</v>
      </c>
      <c r="G40" s="12">
        <v>44608</v>
      </c>
      <c r="H40" s="73" t="s">
        <v>145</v>
      </c>
      <c r="I40" s="15">
        <v>65</v>
      </c>
      <c r="J40" s="15">
        <v>56</v>
      </c>
      <c r="K40" s="15">
        <v>20</v>
      </c>
      <c r="L40" s="15">
        <v>5</v>
      </c>
      <c r="M40" s="77">
        <v>18.2</v>
      </c>
      <c r="N40" s="93">
        <v>18.2</v>
      </c>
      <c r="O40" s="61">
        <v>13000</v>
      </c>
      <c r="P40" s="62">
        <f t="shared" si="1"/>
        <v>236600</v>
      </c>
      <c r="Q40" s="173"/>
    </row>
    <row r="41" spans="1:17" ht="26.25" customHeight="1" x14ac:dyDescent="0.2">
      <c r="A41" s="13"/>
      <c r="B41" s="13"/>
      <c r="C41" s="69" t="s">
        <v>111</v>
      </c>
      <c r="D41" s="74" t="s">
        <v>67</v>
      </c>
      <c r="E41" s="12">
        <v>44591</v>
      </c>
      <c r="F41" s="72" t="s">
        <v>57</v>
      </c>
      <c r="G41" s="12">
        <v>44608</v>
      </c>
      <c r="H41" s="73" t="s">
        <v>145</v>
      </c>
      <c r="I41" s="15">
        <v>65</v>
      </c>
      <c r="J41" s="15">
        <v>56</v>
      </c>
      <c r="K41" s="15">
        <v>20</v>
      </c>
      <c r="L41" s="15">
        <v>5</v>
      </c>
      <c r="M41" s="77">
        <v>18.2</v>
      </c>
      <c r="N41" s="93">
        <v>18.2</v>
      </c>
      <c r="O41" s="61">
        <v>13000</v>
      </c>
      <c r="P41" s="62">
        <f t="shared" si="1"/>
        <v>236600</v>
      </c>
      <c r="Q41" s="173"/>
    </row>
    <row r="42" spans="1:17" ht="26.25" customHeight="1" x14ac:dyDescent="0.2">
      <c r="A42" s="13"/>
      <c r="B42" s="13"/>
      <c r="C42" s="69" t="s">
        <v>112</v>
      </c>
      <c r="D42" s="74" t="s">
        <v>67</v>
      </c>
      <c r="E42" s="12">
        <v>44591</v>
      </c>
      <c r="F42" s="72" t="s">
        <v>57</v>
      </c>
      <c r="G42" s="12">
        <v>44608</v>
      </c>
      <c r="H42" s="73" t="s">
        <v>145</v>
      </c>
      <c r="I42" s="15">
        <v>65</v>
      </c>
      <c r="J42" s="15">
        <v>56</v>
      </c>
      <c r="K42" s="15">
        <v>20</v>
      </c>
      <c r="L42" s="15">
        <v>5</v>
      </c>
      <c r="M42" s="77">
        <v>18.2</v>
      </c>
      <c r="N42" s="93">
        <v>18.2</v>
      </c>
      <c r="O42" s="61">
        <v>13000</v>
      </c>
      <c r="P42" s="62">
        <f t="shared" si="1"/>
        <v>236600</v>
      </c>
      <c r="Q42" s="173"/>
    </row>
    <row r="43" spans="1:17" ht="26.25" customHeight="1" x14ac:dyDescent="0.2">
      <c r="A43" s="13"/>
      <c r="B43" s="13"/>
      <c r="C43" s="69" t="s">
        <v>113</v>
      </c>
      <c r="D43" s="74" t="s">
        <v>67</v>
      </c>
      <c r="E43" s="12">
        <v>44591</v>
      </c>
      <c r="F43" s="72" t="s">
        <v>57</v>
      </c>
      <c r="G43" s="12">
        <v>44608</v>
      </c>
      <c r="H43" s="73" t="s">
        <v>145</v>
      </c>
      <c r="I43" s="15">
        <v>65</v>
      </c>
      <c r="J43" s="15">
        <v>56</v>
      </c>
      <c r="K43" s="15">
        <v>20</v>
      </c>
      <c r="L43" s="15">
        <v>5</v>
      </c>
      <c r="M43" s="77">
        <v>18.2</v>
      </c>
      <c r="N43" s="93">
        <v>18.2</v>
      </c>
      <c r="O43" s="61">
        <v>13000</v>
      </c>
      <c r="P43" s="62">
        <f t="shared" si="1"/>
        <v>236600</v>
      </c>
      <c r="Q43" s="173"/>
    </row>
    <row r="44" spans="1:17" ht="26.25" customHeight="1" x14ac:dyDescent="0.2">
      <c r="A44" s="13"/>
      <c r="B44" s="13"/>
      <c r="C44" s="69" t="s">
        <v>114</v>
      </c>
      <c r="D44" s="74" t="s">
        <v>67</v>
      </c>
      <c r="E44" s="12">
        <v>44591</v>
      </c>
      <c r="F44" s="72" t="s">
        <v>57</v>
      </c>
      <c r="G44" s="12">
        <v>44608</v>
      </c>
      <c r="H44" s="73" t="s">
        <v>145</v>
      </c>
      <c r="I44" s="15">
        <v>150</v>
      </c>
      <c r="J44" s="15">
        <v>64</v>
      </c>
      <c r="K44" s="15">
        <v>12</v>
      </c>
      <c r="L44" s="15">
        <v>10</v>
      </c>
      <c r="M44" s="77">
        <v>28.8</v>
      </c>
      <c r="N44" s="93">
        <v>28.8</v>
      </c>
      <c r="O44" s="61">
        <v>13000</v>
      </c>
      <c r="P44" s="62">
        <f t="shared" si="1"/>
        <v>374400</v>
      </c>
      <c r="Q44" s="173"/>
    </row>
    <row r="45" spans="1:17" ht="26.25" customHeight="1" x14ac:dyDescent="0.2">
      <c r="A45" s="13"/>
      <c r="B45" s="13"/>
      <c r="C45" s="69" t="s">
        <v>115</v>
      </c>
      <c r="D45" s="74" t="s">
        <v>67</v>
      </c>
      <c r="E45" s="12">
        <v>44591</v>
      </c>
      <c r="F45" s="72" t="s">
        <v>57</v>
      </c>
      <c r="G45" s="12">
        <v>44608</v>
      </c>
      <c r="H45" s="73" t="s">
        <v>145</v>
      </c>
      <c r="I45" s="15">
        <v>150</v>
      </c>
      <c r="J45" s="15">
        <v>64</v>
      </c>
      <c r="K45" s="15">
        <v>12</v>
      </c>
      <c r="L45" s="15">
        <v>10</v>
      </c>
      <c r="M45" s="77">
        <v>28.8</v>
      </c>
      <c r="N45" s="93">
        <v>28.8</v>
      </c>
      <c r="O45" s="61">
        <v>13000</v>
      </c>
      <c r="P45" s="62">
        <f t="shared" si="1"/>
        <v>374400</v>
      </c>
      <c r="Q45" s="173"/>
    </row>
    <row r="46" spans="1:17" ht="26.25" customHeight="1" x14ac:dyDescent="0.2">
      <c r="A46" s="13"/>
      <c r="B46" s="13"/>
      <c r="C46" s="69" t="s">
        <v>116</v>
      </c>
      <c r="D46" s="74" t="s">
        <v>67</v>
      </c>
      <c r="E46" s="12">
        <v>44591</v>
      </c>
      <c r="F46" s="72" t="s">
        <v>57</v>
      </c>
      <c r="G46" s="12">
        <v>44608</v>
      </c>
      <c r="H46" s="73" t="s">
        <v>145</v>
      </c>
      <c r="I46" s="15">
        <v>150</v>
      </c>
      <c r="J46" s="15">
        <v>64</v>
      </c>
      <c r="K46" s="15">
        <v>12</v>
      </c>
      <c r="L46" s="15">
        <v>10</v>
      </c>
      <c r="M46" s="77">
        <v>28.8</v>
      </c>
      <c r="N46" s="93">
        <v>28.8</v>
      </c>
      <c r="O46" s="61">
        <v>13000</v>
      </c>
      <c r="P46" s="62">
        <f t="shared" si="1"/>
        <v>374400</v>
      </c>
      <c r="Q46" s="173"/>
    </row>
    <row r="47" spans="1:17" ht="26.25" customHeight="1" x14ac:dyDescent="0.2">
      <c r="A47" s="13"/>
      <c r="B47" s="13"/>
      <c r="C47" s="69" t="s">
        <v>117</v>
      </c>
      <c r="D47" s="74" t="s">
        <v>67</v>
      </c>
      <c r="E47" s="12">
        <v>44591</v>
      </c>
      <c r="F47" s="72" t="s">
        <v>57</v>
      </c>
      <c r="G47" s="12">
        <v>44608</v>
      </c>
      <c r="H47" s="73" t="s">
        <v>145</v>
      </c>
      <c r="I47" s="15">
        <v>150</v>
      </c>
      <c r="J47" s="15">
        <v>64</v>
      </c>
      <c r="K47" s="15">
        <v>12</v>
      </c>
      <c r="L47" s="15">
        <v>10</v>
      </c>
      <c r="M47" s="77">
        <v>28.8</v>
      </c>
      <c r="N47" s="93">
        <v>28.8</v>
      </c>
      <c r="O47" s="61">
        <v>13000</v>
      </c>
      <c r="P47" s="62">
        <f t="shared" si="1"/>
        <v>374400</v>
      </c>
      <c r="Q47" s="173"/>
    </row>
    <row r="48" spans="1:17" ht="26.25" customHeight="1" x14ac:dyDescent="0.2">
      <c r="A48" s="13"/>
      <c r="B48" s="13"/>
      <c r="C48" s="69" t="s">
        <v>118</v>
      </c>
      <c r="D48" s="74" t="s">
        <v>67</v>
      </c>
      <c r="E48" s="12">
        <v>44591</v>
      </c>
      <c r="F48" s="72" t="s">
        <v>57</v>
      </c>
      <c r="G48" s="12">
        <v>44608</v>
      </c>
      <c r="H48" s="73" t="s">
        <v>145</v>
      </c>
      <c r="I48" s="15">
        <v>150</v>
      </c>
      <c r="J48" s="15">
        <v>64</v>
      </c>
      <c r="K48" s="15">
        <v>12</v>
      </c>
      <c r="L48" s="15">
        <v>10</v>
      </c>
      <c r="M48" s="77">
        <v>28.8</v>
      </c>
      <c r="N48" s="93">
        <v>28.8</v>
      </c>
      <c r="O48" s="61">
        <v>13000</v>
      </c>
      <c r="P48" s="62">
        <f t="shared" si="1"/>
        <v>374400</v>
      </c>
      <c r="Q48" s="173"/>
    </row>
    <row r="49" spans="1:17" ht="26.25" customHeight="1" x14ac:dyDescent="0.2">
      <c r="A49" s="13"/>
      <c r="B49" s="13"/>
      <c r="C49" s="69" t="s">
        <v>119</v>
      </c>
      <c r="D49" s="74" t="s">
        <v>67</v>
      </c>
      <c r="E49" s="12">
        <v>44591</v>
      </c>
      <c r="F49" s="72" t="s">
        <v>57</v>
      </c>
      <c r="G49" s="12">
        <v>44608</v>
      </c>
      <c r="H49" s="73" t="s">
        <v>145</v>
      </c>
      <c r="I49" s="15">
        <v>150</v>
      </c>
      <c r="J49" s="15">
        <v>64</v>
      </c>
      <c r="K49" s="15">
        <v>12</v>
      </c>
      <c r="L49" s="15">
        <v>10</v>
      </c>
      <c r="M49" s="77">
        <v>28.8</v>
      </c>
      <c r="N49" s="93">
        <v>28.8</v>
      </c>
      <c r="O49" s="61">
        <v>13000</v>
      </c>
      <c r="P49" s="62">
        <f t="shared" si="1"/>
        <v>374400</v>
      </c>
      <c r="Q49" s="173"/>
    </row>
    <row r="50" spans="1:17" ht="26.25" customHeight="1" x14ac:dyDescent="0.2">
      <c r="A50" s="13"/>
      <c r="B50" s="13"/>
      <c r="C50" s="69" t="s">
        <v>120</v>
      </c>
      <c r="D50" s="74" t="s">
        <v>67</v>
      </c>
      <c r="E50" s="12">
        <v>44591</v>
      </c>
      <c r="F50" s="72" t="s">
        <v>57</v>
      </c>
      <c r="G50" s="12">
        <v>44608</v>
      </c>
      <c r="H50" s="73" t="s">
        <v>145</v>
      </c>
      <c r="I50" s="15">
        <v>150</v>
      </c>
      <c r="J50" s="15">
        <v>64</v>
      </c>
      <c r="K50" s="15">
        <v>12</v>
      </c>
      <c r="L50" s="15">
        <v>10</v>
      </c>
      <c r="M50" s="77">
        <v>28.8</v>
      </c>
      <c r="N50" s="93">
        <v>28.8</v>
      </c>
      <c r="O50" s="61">
        <v>13000</v>
      </c>
      <c r="P50" s="62">
        <f t="shared" si="1"/>
        <v>374400</v>
      </c>
      <c r="Q50" s="173"/>
    </row>
    <row r="51" spans="1:17" ht="26.25" customHeight="1" x14ac:dyDescent="0.2">
      <c r="A51" s="13"/>
      <c r="B51" s="13"/>
      <c r="C51" s="69" t="s">
        <v>121</v>
      </c>
      <c r="D51" s="74" t="s">
        <v>67</v>
      </c>
      <c r="E51" s="12">
        <v>44591</v>
      </c>
      <c r="F51" s="72" t="s">
        <v>57</v>
      </c>
      <c r="G51" s="12">
        <v>44608</v>
      </c>
      <c r="H51" s="73" t="s">
        <v>145</v>
      </c>
      <c r="I51" s="15">
        <v>150</v>
      </c>
      <c r="J51" s="15">
        <v>64</v>
      </c>
      <c r="K51" s="15">
        <v>12</v>
      </c>
      <c r="L51" s="15">
        <v>10</v>
      </c>
      <c r="M51" s="77">
        <v>28.8</v>
      </c>
      <c r="N51" s="93">
        <v>28.8</v>
      </c>
      <c r="O51" s="61">
        <v>13000</v>
      </c>
      <c r="P51" s="62">
        <f t="shared" si="1"/>
        <v>374400</v>
      </c>
      <c r="Q51" s="173"/>
    </row>
    <row r="52" spans="1:17" ht="26.25" customHeight="1" x14ac:dyDescent="0.2">
      <c r="A52" s="13"/>
      <c r="B52" s="13"/>
      <c r="C52" s="69" t="s">
        <v>122</v>
      </c>
      <c r="D52" s="74" t="s">
        <v>67</v>
      </c>
      <c r="E52" s="12">
        <v>44591</v>
      </c>
      <c r="F52" s="72" t="s">
        <v>57</v>
      </c>
      <c r="G52" s="12">
        <v>44608</v>
      </c>
      <c r="H52" s="73" t="s">
        <v>145</v>
      </c>
      <c r="I52" s="15">
        <v>150</v>
      </c>
      <c r="J52" s="15">
        <v>64</v>
      </c>
      <c r="K52" s="15">
        <v>12</v>
      </c>
      <c r="L52" s="15">
        <v>10</v>
      </c>
      <c r="M52" s="77">
        <v>28.8</v>
      </c>
      <c r="N52" s="93">
        <v>28.8</v>
      </c>
      <c r="O52" s="61">
        <v>13000</v>
      </c>
      <c r="P52" s="62">
        <f t="shared" si="1"/>
        <v>374400</v>
      </c>
      <c r="Q52" s="173"/>
    </row>
    <row r="53" spans="1:17" ht="26.25" customHeight="1" x14ac:dyDescent="0.2">
      <c r="A53" s="13"/>
      <c r="B53" s="13"/>
      <c r="C53" s="69" t="s">
        <v>123</v>
      </c>
      <c r="D53" s="74" t="s">
        <v>67</v>
      </c>
      <c r="E53" s="12">
        <v>44591</v>
      </c>
      <c r="F53" s="72" t="s">
        <v>57</v>
      </c>
      <c r="G53" s="12">
        <v>44608</v>
      </c>
      <c r="H53" s="73" t="s">
        <v>145</v>
      </c>
      <c r="I53" s="15">
        <v>150</v>
      </c>
      <c r="J53" s="15">
        <v>64</v>
      </c>
      <c r="K53" s="15">
        <v>12</v>
      </c>
      <c r="L53" s="15">
        <v>10</v>
      </c>
      <c r="M53" s="77">
        <v>28.8</v>
      </c>
      <c r="N53" s="93">
        <v>28.8</v>
      </c>
      <c r="O53" s="61">
        <v>13000</v>
      </c>
      <c r="P53" s="62">
        <f t="shared" si="1"/>
        <v>374400</v>
      </c>
      <c r="Q53" s="173"/>
    </row>
    <row r="54" spans="1:17" ht="26.25" customHeight="1" x14ac:dyDescent="0.2">
      <c r="A54" s="13"/>
      <c r="B54" s="13"/>
      <c r="C54" s="69" t="s">
        <v>124</v>
      </c>
      <c r="D54" s="74" t="s">
        <v>67</v>
      </c>
      <c r="E54" s="12">
        <v>44591</v>
      </c>
      <c r="F54" s="72" t="s">
        <v>57</v>
      </c>
      <c r="G54" s="12">
        <v>44608</v>
      </c>
      <c r="H54" s="73" t="s">
        <v>145</v>
      </c>
      <c r="I54" s="15">
        <v>150</v>
      </c>
      <c r="J54" s="15">
        <v>64</v>
      </c>
      <c r="K54" s="15">
        <v>12</v>
      </c>
      <c r="L54" s="15">
        <v>10</v>
      </c>
      <c r="M54" s="77">
        <v>28.8</v>
      </c>
      <c r="N54" s="93">
        <v>28.8</v>
      </c>
      <c r="O54" s="61">
        <v>13000</v>
      </c>
      <c r="P54" s="62">
        <f t="shared" si="1"/>
        <v>374400</v>
      </c>
      <c r="Q54" s="173"/>
    </row>
    <row r="55" spans="1:17" ht="26.25" customHeight="1" x14ac:dyDescent="0.2">
      <c r="A55" s="13"/>
      <c r="B55" s="13"/>
      <c r="C55" s="69" t="s">
        <v>125</v>
      </c>
      <c r="D55" s="74" t="s">
        <v>67</v>
      </c>
      <c r="E55" s="12">
        <v>44591</v>
      </c>
      <c r="F55" s="72" t="s">
        <v>57</v>
      </c>
      <c r="G55" s="12">
        <v>44608</v>
      </c>
      <c r="H55" s="73" t="s">
        <v>145</v>
      </c>
      <c r="I55" s="15">
        <v>150</v>
      </c>
      <c r="J55" s="15">
        <v>64</v>
      </c>
      <c r="K55" s="15">
        <v>12</v>
      </c>
      <c r="L55" s="15">
        <v>10</v>
      </c>
      <c r="M55" s="77">
        <v>28.8</v>
      </c>
      <c r="N55" s="93">
        <v>28.8</v>
      </c>
      <c r="O55" s="61">
        <v>13000</v>
      </c>
      <c r="P55" s="62">
        <f t="shared" si="1"/>
        <v>374400</v>
      </c>
      <c r="Q55" s="173"/>
    </row>
    <row r="56" spans="1:17" ht="26.25" customHeight="1" x14ac:dyDescent="0.2">
      <c r="A56" s="13"/>
      <c r="B56" s="13"/>
      <c r="C56" s="69" t="s">
        <v>126</v>
      </c>
      <c r="D56" s="74" t="s">
        <v>67</v>
      </c>
      <c r="E56" s="12">
        <v>44591</v>
      </c>
      <c r="F56" s="72" t="s">
        <v>57</v>
      </c>
      <c r="G56" s="12">
        <v>44608</v>
      </c>
      <c r="H56" s="73" t="s">
        <v>145</v>
      </c>
      <c r="I56" s="15">
        <v>150</v>
      </c>
      <c r="J56" s="15">
        <v>64</v>
      </c>
      <c r="K56" s="15">
        <v>12</v>
      </c>
      <c r="L56" s="15">
        <v>10</v>
      </c>
      <c r="M56" s="77">
        <v>28.8</v>
      </c>
      <c r="N56" s="93">
        <v>28.8</v>
      </c>
      <c r="O56" s="61">
        <v>13000</v>
      </c>
      <c r="P56" s="62">
        <f t="shared" si="1"/>
        <v>374400</v>
      </c>
      <c r="Q56" s="173"/>
    </row>
    <row r="57" spans="1:17" ht="26.25" customHeight="1" x14ac:dyDescent="0.2">
      <c r="A57" s="13"/>
      <c r="B57" s="13"/>
      <c r="C57" s="69" t="s">
        <v>127</v>
      </c>
      <c r="D57" s="74" t="s">
        <v>67</v>
      </c>
      <c r="E57" s="12">
        <v>44591</v>
      </c>
      <c r="F57" s="72" t="s">
        <v>57</v>
      </c>
      <c r="G57" s="12">
        <v>44608</v>
      </c>
      <c r="H57" s="73" t="s">
        <v>145</v>
      </c>
      <c r="I57" s="15">
        <v>77</v>
      </c>
      <c r="J57" s="15">
        <v>56</v>
      </c>
      <c r="K57" s="15">
        <v>34</v>
      </c>
      <c r="L57" s="15">
        <v>10</v>
      </c>
      <c r="M57" s="77">
        <v>36.652000000000001</v>
      </c>
      <c r="N57" s="93">
        <v>36.652000000000001</v>
      </c>
      <c r="O57" s="61">
        <v>13000</v>
      </c>
      <c r="P57" s="62">
        <f t="shared" si="1"/>
        <v>476476</v>
      </c>
      <c r="Q57" s="173"/>
    </row>
    <row r="58" spans="1:17" ht="26.25" customHeight="1" x14ac:dyDescent="0.2">
      <c r="A58" s="13"/>
      <c r="B58" s="13"/>
      <c r="C58" s="69" t="s">
        <v>128</v>
      </c>
      <c r="D58" s="74" t="s">
        <v>67</v>
      </c>
      <c r="E58" s="12">
        <v>44591</v>
      </c>
      <c r="F58" s="72" t="s">
        <v>57</v>
      </c>
      <c r="G58" s="12">
        <v>44608</v>
      </c>
      <c r="H58" s="73" t="s">
        <v>145</v>
      </c>
      <c r="I58" s="15">
        <v>77</v>
      </c>
      <c r="J58" s="15">
        <v>56</v>
      </c>
      <c r="K58" s="15">
        <v>34</v>
      </c>
      <c r="L58" s="15">
        <v>10</v>
      </c>
      <c r="M58" s="77">
        <v>36.652000000000001</v>
      </c>
      <c r="N58" s="93">
        <v>36.652000000000001</v>
      </c>
      <c r="O58" s="61">
        <v>13000</v>
      </c>
      <c r="P58" s="62">
        <f t="shared" si="1"/>
        <v>476476</v>
      </c>
      <c r="Q58" s="173"/>
    </row>
    <row r="59" spans="1:17" ht="26.25" customHeight="1" x14ac:dyDescent="0.2">
      <c r="A59" s="13"/>
      <c r="B59" s="13"/>
      <c r="C59" s="69" t="s">
        <v>129</v>
      </c>
      <c r="D59" s="74" t="s">
        <v>67</v>
      </c>
      <c r="E59" s="12">
        <v>44591</v>
      </c>
      <c r="F59" s="72" t="s">
        <v>57</v>
      </c>
      <c r="G59" s="12">
        <v>44608</v>
      </c>
      <c r="H59" s="73" t="s">
        <v>145</v>
      </c>
      <c r="I59" s="15">
        <v>77</v>
      </c>
      <c r="J59" s="15">
        <v>56</v>
      </c>
      <c r="K59" s="15">
        <v>34</v>
      </c>
      <c r="L59" s="15">
        <v>10</v>
      </c>
      <c r="M59" s="77">
        <v>36.652000000000001</v>
      </c>
      <c r="N59" s="93">
        <v>36.652000000000001</v>
      </c>
      <c r="O59" s="61">
        <v>13000</v>
      </c>
      <c r="P59" s="62">
        <f t="shared" si="1"/>
        <v>476476</v>
      </c>
      <c r="Q59" s="173"/>
    </row>
    <row r="60" spans="1:17" ht="26.25" customHeight="1" x14ac:dyDescent="0.2">
      <c r="A60" s="13"/>
      <c r="B60" s="13"/>
      <c r="C60" s="69" t="s">
        <v>130</v>
      </c>
      <c r="D60" s="74" t="s">
        <v>67</v>
      </c>
      <c r="E60" s="12">
        <v>44591</v>
      </c>
      <c r="F60" s="72" t="s">
        <v>57</v>
      </c>
      <c r="G60" s="12">
        <v>44608</v>
      </c>
      <c r="H60" s="73" t="s">
        <v>145</v>
      </c>
      <c r="I60" s="15">
        <v>77</v>
      </c>
      <c r="J60" s="15">
        <v>56</v>
      </c>
      <c r="K60" s="15">
        <v>34</v>
      </c>
      <c r="L60" s="15">
        <v>10</v>
      </c>
      <c r="M60" s="77">
        <v>36.652000000000001</v>
      </c>
      <c r="N60" s="93">
        <v>36.652000000000001</v>
      </c>
      <c r="O60" s="61">
        <v>13000</v>
      </c>
      <c r="P60" s="62">
        <f t="shared" si="1"/>
        <v>476476</v>
      </c>
      <c r="Q60" s="173"/>
    </row>
    <row r="61" spans="1:17" ht="26.25" customHeight="1" x14ac:dyDescent="0.2">
      <c r="A61" s="13"/>
      <c r="B61" s="13"/>
      <c r="C61" s="69" t="s">
        <v>131</v>
      </c>
      <c r="D61" s="74" t="s">
        <v>67</v>
      </c>
      <c r="E61" s="12">
        <v>44591</v>
      </c>
      <c r="F61" s="72" t="s">
        <v>57</v>
      </c>
      <c r="G61" s="12">
        <v>44608</v>
      </c>
      <c r="H61" s="73" t="s">
        <v>145</v>
      </c>
      <c r="I61" s="15">
        <v>77</v>
      </c>
      <c r="J61" s="15">
        <v>56</v>
      </c>
      <c r="K61" s="15">
        <v>34</v>
      </c>
      <c r="L61" s="15">
        <v>10</v>
      </c>
      <c r="M61" s="77">
        <v>36.652000000000001</v>
      </c>
      <c r="N61" s="93">
        <v>36.652000000000001</v>
      </c>
      <c r="O61" s="61">
        <v>13000</v>
      </c>
      <c r="P61" s="62">
        <f t="shared" si="1"/>
        <v>476476</v>
      </c>
      <c r="Q61" s="173"/>
    </row>
    <row r="62" spans="1:17" ht="26.25" customHeight="1" x14ac:dyDescent="0.2">
      <c r="A62" s="13"/>
      <c r="B62" s="13"/>
      <c r="C62" s="69" t="s">
        <v>132</v>
      </c>
      <c r="D62" s="74" t="s">
        <v>67</v>
      </c>
      <c r="E62" s="12">
        <v>44591</v>
      </c>
      <c r="F62" s="72" t="s">
        <v>57</v>
      </c>
      <c r="G62" s="12">
        <v>44608</v>
      </c>
      <c r="H62" s="73" t="s">
        <v>145</v>
      </c>
      <c r="I62" s="15">
        <v>77</v>
      </c>
      <c r="J62" s="15">
        <v>56</v>
      </c>
      <c r="K62" s="15">
        <v>34</v>
      </c>
      <c r="L62" s="15">
        <v>10</v>
      </c>
      <c r="M62" s="77">
        <v>36.652000000000001</v>
      </c>
      <c r="N62" s="93">
        <v>36.652000000000001</v>
      </c>
      <c r="O62" s="61">
        <v>13000</v>
      </c>
      <c r="P62" s="62">
        <f t="shared" si="1"/>
        <v>476476</v>
      </c>
      <c r="Q62" s="173"/>
    </row>
    <row r="63" spans="1:17" ht="26.25" customHeight="1" x14ac:dyDescent="0.2">
      <c r="A63" s="13"/>
      <c r="B63" s="13"/>
      <c r="C63" s="69" t="s">
        <v>133</v>
      </c>
      <c r="D63" s="74" t="s">
        <v>67</v>
      </c>
      <c r="E63" s="12">
        <v>44591</v>
      </c>
      <c r="F63" s="72" t="s">
        <v>57</v>
      </c>
      <c r="G63" s="12">
        <v>44608</v>
      </c>
      <c r="H63" s="73" t="s">
        <v>145</v>
      </c>
      <c r="I63" s="15">
        <v>77</v>
      </c>
      <c r="J63" s="15">
        <v>56</v>
      </c>
      <c r="K63" s="15">
        <v>34</v>
      </c>
      <c r="L63" s="15">
        <v>10</v>
      </c>
      <c r="M63" s="77">
        <v>36.652000000000001</v>
      </c>
      <c r="N63" s="93">
        <v>36.652000000000001</v>
      </c>
      <c r="O63" s="61">
        <v>13000</v>
      </c>
      <c r="P63" s="62">
        <f t="shared" si="1"/>
        <v>476476</v>
      </c>
      <c r="Q63" s="173"/>
    </row>
    <row r="64" spans="1:17" ht="26.25" customHeight="1" x14ac:dyDescent="0.2">
      <c r="A64" s="13"/>
      <c r="B64" s="13"/>
      <c r="C64" s="69" t="s">
        <v>134</v>
      </c>
      <c r="D64" s="74" t="s">
        <v>67</v>
      </c>
      <c r="E64" s="12">
        <v>44591</v>
      </c>
      <c r="F64" s="72" t="s">
        <v>57</v>
      </c>
      <c r="G64" s="12">
        <v>44608</v>
      </c>
      <c r="H64" s="73" t="s">
        <v>145</v>
      </c>
      <c r="I64" s="15">
        <v>77</v>
      </c>
      <c r="J64" s="15">
        <v>56</v>
      </c>
      <c r="K64" s="15">
        <v>34</v>
      </c>
      <c r="L64" s="15">
        <v>10</v>
      </c>
      <c r="M64" s="77">
        <v>36.652000000000001</v>
      </c>
      <c r="N64" s="93">
        <v>36.652000000000001</v>
      </c>
      <c r="O64" s="61">
        <v>13000</v>
      </c>
      <c r="P64" s="62">
        <f t="shared" si="1"/>
        <v>476476</v>
      </c>
      <c r="Q64" s="173"/>
    </row>
    <row r="65" spans="1:17" ht="26.25" customHeight="1" x14ac:dyDescent="0.2">
      <c r="A65" s="13"/>
      <c r="B65" s="13"/>
      <c r="C65" s="69" t="s">
        <v>135</v>
      </c>
      <c r="D65" s="74" t="s">
        <v>67</v>
      </c>
      <c r="E65" s="12">
        <v>44591</v>
      </c>
      <c r="F65" s="72" t="s">
        <v>57</v>
      </c>
      <c r="G65" s="12">
        <v>44608</v>
      </c>
      <c r="H65" s="73" t="s">
        <v>145</v>
      </c>
      <c r="I65" s="15">
        <v>35</v>
      </c>
      <c r="J65" s="15">
        <v>35</v>
      </c>
      <c r="K65" s="15">
        <v>55</v>
      </c>
      <c r="L65" s="15">
        <v>10</v>
      </c>
      <c r="M65" s="77">
        <v>16.84375</v>
      </c>
      <c r="N65" s="93">
        <v>16.84375</v>
      </c>
      <c r="O65" s="61">
        <v>13000</v>
      </c>
      <c r="P65" s="62">
        <f t="shared" si="1"/>
        <v>218968.75</v>
      </c>
      <c r="Q65" s="173"/>
    </row>
    <row r="66" spans="1:17" ht="26.25" customHeight="1" x14ac:dyDescent="0.2">
      <c r="A66" s="13"/>
      <c r="B66" s="13"/>
      <c r="C66" s="69" t="s">
        <v>136</v>
      </c>
      <c r="D66" s="74" t="s">
        <v>67</v>
      </c>
      <c r="E66" s="12">
        <v>44591</v>
      </c>
      <c r="F66" s="72" t="s">
        <v>57</v>
      </c>
      <c r="G66" s="12">
        <v>44608</v>
      </c>
      <c r="H66" s="73" t="s">
        <v>145</v>
      </c>
      <c r="I66" s="15">
        <v>35</v>
      </c>
      <c r="J66" s="15">
        <v>43</v>
      </c>
      <c r="K66" s="15">
        <v>96</v>
      </c>
      <c r="L66" s="15">
        <v>11</v>
      </c>
      <c r="M66" s="77">
        <v>36.119999999999997</v>
      </c>
      <c r="N66" s="93">
        <v>36.119999999999997</v>
      </c>
      <c r="O66" s="61">
        <v>13000</v>
      </c>
      <c r="P66" s="62">
        <f t="shared" si="1"/>
        <v>469559.99999999994</v>
      </c>
      <c r="Q66" s="173"/>
    </row>
    <row r="67" spans="1:17" ht="26.25" customHeight="1" x14ac:dyDescent="0.2">
      <c r="A67" s="13"/>
      <c r="B67" s="13"/>
      <c r="C67" s="69" t="s">
        <v>137</v>
      </c>
      <c r="D67" s="74" t="s">
        <v>67</v>
      </c>
      <c r="E67" s="12">
        <v>44591</v>
      </c>
      <c r="F67" s="72" t="s">
        <v>57</v>
      </c>
      <c r="G67" s="12">
        <v>44608</v>
      </c>
      <c r="H67" s="73" t="s">
        <v>145</v>
      </c>
      <c r="I67" s="15">
        <v>35</v>
      </c>
      <c r="J67" s="15">
        <v>43</v>
      </c>
      <c r="K67" s="15">
        <v>96</v>
      </c>
      <c r="L67" s="15">
        <v>11</v>
      </c>
      <c r="M67" s="77">
        <v>36.119999999999997</v>
      </c>
      <c r="N67" s="93">
        <v>36.119999999999997</v>
      </c>
      <c r="O67" s="61">
        <v>13000</v>
      </c>
      <c r="P67" s="62">
        <f t="shared" si="1"/>
        <v>469559.99999999994</v>
      </c>
      <c r="Q67" s="173"/>
    </row>
    <row r="68" spans="1:17" ht="26.25" customHeight="1" x14ac:dyDescent="0.2">
      <c r="A68" s="13"/>
      <c r="B68" s="13"/>
      <c r="C68" s="69" t="s">
        <v>138</v>
      </c>
      <c r="D68" s="74" t="s">
        <v>67</v>
      </c>
      <c r="E68" s="12">
        <v>44591</v>
      </c>
      <c r="F68" s="72" t="s">
        <v>57</v>
      </c>
      <c r="G68" s="12">
        <v>44608</v>
      </c>
      <c r="H68" s="73" t="s">
        <v>145</v>
      </c>
      <c r="I68" s="15">
        <v>35</v>
      </c>
      <c r="J68" s="15">
        <v>43</v>
      </c>
      <c r="K68" s="15">
        <v>96</v>
      </c>
      <c r="L68" s="15">
        <v>11</v>
      </c>
      <c r="M68" s="77">
        <v>36.119999999999997</v>
      </c>
      <c r="N68" s="93">
        <v>36.119999999999997</v>
      </c>
      <c r="O68" s="61">
        <v>13000</v>
      </c>
      <c r="P68" s="62">
        <f t="shared" si="1"/>
        <v>469559.99999999994</v>
      </c>
      <c r="Q68" s="173"/>
    </row>
    <row r="69" spans="1:17" ht="26.25" customHeight="1" x14ac:dyDescent="0.2">
      <c r="A69" s="13"/>
      <c r="B69" s="13"/>
      <c r="C69" s="69" t="s">
        <v>139</v>
      </c>
      <c r="D69" s="74" t="s">
        <v>67</v>
      </c>
      <c r="E69" s="12">
        <v>44591</v>
      </c>
      <c r="F69" s="72" t="s">
        <v>57</v>
      </c>
      <c r="G69" s="12">
        <v>44608</v>
      </c>
      <c r="H69" s="73" t="s">
        <v>145</v>
      </c>
      <c r="I69" s="15">
        <v>35</v>
      </c>
      <c r="J69" s="15">
        <v>43</v>
      </c>
      <c r="K69" s="15">
        <v>96</v>
      </c>
      <c r="L69" s="15">
        <v>11</v>
      </c>
      <c r="M69" s="77">
        <v>36.119999999999997</v>
      </c>
      <c r="N69" s="93">
        <v>36.119999999999997</v>
      </c>
      <c r="O69" s="61">
        <v>13000</v>
      </c>
      <c r="P69" s="62">
        <f t="shared" si="1"/>
        <v>469559.99999999994</v>
      </c>
      <c r="Q69" s="173"/>
    </row>
    <row r="70" spans="1:17" ht="26.25" customHeight="1" x14ac:dyDescent="0.2">
      <c r="A70" s="13"/>
      <c r="B70" s="13"/>
      <c r="C70" s="69" t="s">
        <v>140</v>
      </c>
      <c r="D70" s="74" t="s">
        <v>67</v>
      </c>
      <c r="E70" s="12">
        <v>44591</v>
      </c>
      <c r="F70" s="72" t="s">
        <v>57</v>
      </c>
      <c r="G70" s="12">
        <v>44608</v>
      </c>
      <c r="H70" s="73" t="s">
        <v>145</v>
      </c>
      <c r="I70" s="15">
        <v>35</v>
      </c>
      <c r="J70" s="15">
        <v>43</v>
      </c>
      <c r="K70" s="15">
        <v>96</v>
      </c>
      <c r="L70" s="15">
        <v>11</v>
      </c>
      <c r="M70" s="77">
        <v>36.119999999999997</v>
      </c>
      <c r="N70" s="93">
        <v>36.119999999999997</v>
      </c>
      <c r="O70" s="61">
        <v>13000</v>
      </c>
      <c r="P70" s="62">
        <f t="shared" si="1"/>
        <v>469559.99999999994</v>
      </c>
      <c r="Q70" s="173"/>
    </row>
    <row r="71" spans="1:17" ht="26.25" customHeight="1" x14ac:dyDescent="0.2">
      <c r="A71" s="13"/>
      <c r="B71" s="13"/>
      <c r="C71" s="69" t="s">
        <v>141</v>
      </c>
      <c r="D71" s="74" t="s">
        <v>67</v>
      </c>
      <c r="E71" s="12">
        <v>44591</v>
      </c>
      <c r="F71" s="72" t="s">
        <v>57</v>
      </c>
      <c r="G71" s="12">
        <v>44608</v>
      </c>
      <c r="H71" s="73" t="s">
        <v>145</v>
      </c>
      <c r="I71" s="15">
        <v>80</v>
      </c>
      <c r="J71" s="15">
        <v>50</v>
      </c>
      <c r="K71" s="15">
        <v>25</v>
      </c>
      <c r="L71" s="15">
        <v>10</v>
      </c>
      <c r="M71" s="77">
        <v>25</v>
      </c>
      <c r="N71" s="93">
        <v>25</v>
      </c>
      <c r="O71" s="61">
        <v>13000</v>
      </c>
      <c r="P71" s="62">
        <f t="shared" si="1"/>
        <v>325000</v>
      </c>
      <c r="Q71" s="173"/>
    </row>
    <row r="72" spans="1:17" ht="26.25" customHeight="1" x14ac:dyDescent="0.2">
      <c r="A72" s="13"/>
      <c r="B72" s="13"/>
      <c r="C72" s="69" t="s">
        <v>142</v>
      </c>
      <c r="D72" s="74" t="s">
        <v>67</v>
      </c>
      <c r="E72" s="12">
        <v>44591</v>
      </c>
      <c r="F72" s="72" t="s">
        <v>57</v>
      </c>
      <c r="G72" s="12">
        <v>44608</v>
      </c>
      <c r="H72" s="73" t="s">
        <v>145</v>
      </c>
      <c r="I72" s="15">
        <v>80</v>
      </c>
      <c r="J72" s="15">
        <v>50</v>
      </c>
      <c r="K72" s="15">
        <v>25</v>
      </c>
      <c r="L72" s="15">
        <v>10</v>
      </c>
      <c r="M72" s="77">
        <v>25</v>
      </c>
      <c r="N72" s="93">
        <v>25</v>
      </c>
      <c r="O72" s="61">
        <v>13000</v>
      </c>
      <c r="P72" s="62">
        <f t="shared" si="1"/>
        <v>325000</v>
      </c>
      <c r="Q72" s="173"/>
    </row>
    <row r="73" spans="1:17" ht="26.25" customHeight="1" x14ac:dyDescent="0.2">
      <c r="A73" s="13"/>
      <c r="B73" s="13"/>
      <c r="C73" s="69" t="s">
        <v>143</v>
      </c>
      <c r="D73" s="74" t="s">
        <v>67</v>
      </c>
      <c r="E73" s="12">
        <v>44591</v>
      </c>
      <c r="F73" s="72" t="s">
        <v>57</v>
      </c>
      <c r="G73" s="12">
        <v>44608</v>
      </c>
      <c r="H73" s="73" t="s">
        <v>145</v>
      </c>
      <c r="I73" s="15">
        <v>80</v>
      </c>
      <c r="J73" s="15">
        <v>50</v>
      </c>
      <c r="K73" s="15">
        <v>25</v>
      </c>
      <c r="L73" s="15">
        <v>10</v>
      </c>
      <c r="M73" s="77">
        <v>25</v>
      </c>
      <c r="N73" s="93">
        <v>25</v>
      </c>
      <c r="O73" s="61">
        <v>13000</v>
      </c>
      <c r="P73" s="62">
        <f t="shared" ref="P73:P74" si="2">N73*O73</f>
        <v>325000</v>
      </c>
      <c r="Q73" s="173"/>
    </row>
    <row r="74" spans="1:17" ht="26.25" customHeight="1" thickBot="1" x14ac:dyDescent="0.25">
      <c r="A74" s="138"/>
      <c r="B74" s="138"/>
      <c r="C74" s="139" t="s">
        <v>144</v>
      </c>
      <c r="D74" s="98" t="s">
        <v>67</v>
      </c>
      <c r="E74" s="99">
        <v>44591</v>
      </c>
      <c r="F74" s="100" t="s">
        <v>57</v>
      </c>
      <c r="G74" s="99">
        <v>44608</v>
      </c>
      <c r="H74" s="140" t="s">
        <v>145</v>
      </c>
      <c r="I74" s="101">
        <v>80</v>
      </c>
      <c r="J74" s="101">
        <v>50</v>
      </c>
      <c r="K74" s="101">
        <v>25</v>
      </c>
      <c r="L74" s="101">
        <v>10</v>
      </c>
      <c r="M74" s="102">
        <v>25</v>
      </c>
      <c r="N74" s="103">
        <v>25</v>
      </c>
      <c r="O74" s="104">
        <v>13000</v>
      </c>
      <c r="P74" s="105">
        <f t="shared" si="2"/>
        <v>325000</v>
      </c>
      <c r="Q74" s="174"/>
    </row>
    <row r="75" spans="1:17" ht="22.5" customHeight="1" thickBot="1" x14ac:dyDescent="0.25">
      <c r="A75" s="175" t="s">
        <v>30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25">
        <f>SUM(M3:M74)</f>
        <v>1530.7952499999994</v>
      </c>
      <c r="N75" s="126">
        <f>SUM(N3:N74)</f>
        <v>1628.1942499999996</v>
      </c>
      <c r="O75" s="176">
        <f>SUM(P3:P74)</f>
        <v>21166525.25</v>
      </c>
      <c r="P75" s="176"/>
      <c r="Q75" s="148">
        <f>SUM(Q3:Q32)</f>
        <v>72</v>
      </c>
    </row>
    <row r="76" spans="1:17" ht="18" customHeight="1" x14ac:dyDescent="0.2">
      <c r="A76" s="82"/>
      <c r="B76" s="55" t="s">
        <v>42</v>
      </c>
      <c r="C76" s="54"/>
      <c r="D76" s="56" t="s">
        <v>43</v>
      </c>
      <c r="E76" s="82"/>
      <c r="F76" s="82"/>
      <c r="G76" s="82"/>
      <c r="H76" s="82"/>
      <c r="I76" s="82"/>
      <c r="J76" s="82"/>
      <c r="K76" s="82"/>
      <c r="L76" s="82"/>
      <c r="M76" s="83"/>
      <c r="N76" s="84" t="s">
        <v>51</v>
      </c>
      <c r="O76" s="85"/>
      <c r="P76" s="85">
        <f>O75*10%</f>
        <v>2116652.5249999999</v>
      </c>
    </row>
    <row r="77" spans="1:17" ht="18" customHeight="1" thickBot="1" x14ac:dyDescent="0.25">
      <c r="A77" s="82"/>
      <c r="B77" s="55"/>
      <c r="C77" s="54"/>
      <c r="D77" s="56"/>
      <c r="E77" s="82"/>
      <c r="F77" s="82"/>
      <c r="G77" s="82"/>
      <c r="H77" s="82"/>
      <c r="I77" s="82"/>
      <c r="J77" s="82"/>
      <c r="K77" s="82"/>
      <c r="L77" s="82"/>
      <c r="M77" s="83"/>
      <c r="N77" s="86" t="s">
        <v>52</v>
      </c>
      <c r="O77" s="87"/>
      <c r="P77" s="87">
        <f>O75-P76</f>
        <v>19049872.725000001</v>
      </c>
    </row>
    <row r="78" spans="1:17" ht="18" customHeight="1" x14ac:dyDescent="0.2">
      <c r="A78" s="10"/>
      <c r="H78" s="60"/>
      <c r="N78" s="59" t="s">
        <v>31</v>
      </c>
      <c r="P78" s="66">
        <f>P77*1%</f>
        <v>190498.72725000003</v>
      </c>
    </row>
    <row r="79" spans="1:17" ht="18" customHeight="1" thickBot="1" x14ac:dyDescent="0.25">
      <c r="A79" s="10"/>
      <c r="H79" s="60"/>
      <c r="N79" s="59" t="s">
        <v>53</v>
      </c>
      <c r="P79" s="68">
        <f>P77*2%</f>
        <v>380997.45450000005</v>
      </c>
    </row>
    <row r="80" spans="1:17" ht="18" customHeight="1" x14ac:dyDescent="0.2">
      <c r="A80" s="10"/>
      <c r="H80" s="60"/>
      <c r="N80" s="63" t="s">
        <v>32</v>
      </c>
      <c r="O80" s="64"/>
      <c r="P80" s="67">
        <f>P77+P78-P79</f>
        <v>18859373.997749999</v>
      </c>
    </row>
    <row r="82" spans="1:16" x14ac:dyDescent="0.2">
      <c r="A82" s="10"/>
      <c r="H82" s="60"/>
      <c r="P82" s="68"/>
    </row>
    <row r="83" spans="1:16" x14ac:dyDescent="0.2">
      <c r="A83" s="10"/>
      <c r="H83" s="60"/>
      <c r="O83" s="57"/>
      <c r="P83" s="68"/>
    </row>
    <row r="84" spans="1:16" s="3" customFormat="1" x14ac:dyDescent="0.25">
      <c r="A84" s="10"/>
      <c r="B84" s="2"/>
      <c r="C84" s="2"/>
      <c r="E84" s="11"/>
      <c r="H84" s="60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60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60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60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60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60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60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60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60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60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60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60"/>
      <c r="N95" s="14"/>
      <c r="O95" s="14"/>
      <c r="P95" s="14"/>
    </row>
  </sheetData>
  <mergeCells count="7">
    <mergeCell ref="Q3:Q7"/>
    <mergeCell ref="A75:L75"/>
    <mergeCell ref="O75:P75"/>
    <mergeCell ref="Q8:Q11"/>
    <mergeCell ref="Q12:Q19"/>
    <mergeCell ref="Q21:Q31"/>
    <mergeCell ref="Q32:Q74"/>
  </mergeCells>
  <conditionalFormatting sqref="B3:B6">
    <cfRule type="duplicateValues" dxfId="126" priority="11"/>
  </conditionalFormatting>
  <conditionalFormatting sqref="B7">
    <cfRule type="duplicateValues" dxfId="125" priority="10"/>
  </conditionalFormatting>
  <conditionalFormatting sqref="B8">
    <cfRule type="duplicateValues" dxfId="124" priority="9"/>
  </conditionalFormatting>
  <conditionalFormatting sqref="B9:B11">
    <cfRule type="duplicateValues" dxfId="123" priority="8"/>
  </conditionalFormatting>
  <conditionalFormatting sqref="B12:B19">
    <cfRule type="duplicateValues" dxfId="122" priority="7"/>
  </conditionalFormatting>
  <conditionalFormatting sqref="B20">
    <cfRule type="duplicateValues" dxfId="121" priority="6"/>
  </conditionalFormatting>
  <conditionalFormatting sqref="B21">
    <cfRule type="duplicateValues" dxfId="120" priority="4"/>
  </conditionalFormatting>
  <conditionalFormatting sqref="B22:B31">
    <cfRule type="duplicateValues" dxfId="119" priority="5"/>
  </conditionalFormatting>
  <conditionalFormatting sqref="B32">
    <cfRule type="duplicateValues" dxfId="118" priority="2"/>
  </conditionalFormatting>
  <conditionalFormatting sqref="B33">
    <cfRule type="duplicateValues" dxfId="117" priority="1"/>
  </conditionalFormatting>
  <conditionalFormatting sqref="B34:B74">
    <cfRule type="duplicateValues" dxfId="116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2" zoomScaleNormal="112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D11" sqref="D11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1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402771</v>
      </c>
      <c r="B3" s="135" t="s">
        <v>60</v>
      </c>
      <c r="C3" s="8" t="s">
        <v>61</v>
      </c>
      <c r="D3" s="72" t="s">
        <v>67</v>
      </c>
      <c r="E3" s="12">
        <v>44563</v>
      </c>
      <c r="F3" s="72" t="s">
        <v>56</v>
      </c>
      <c r="G3" s="12">
        <v>44589</v>
      </c>
      <c r="H3" s="9" t="s">
        <v>68</v>
      </c>
      <c r="I3" s="1">
        <v>148</v>
      </c>
      <c r="J3" s="1">
        <v>64</v>
      </c>
      <c r="K3" s="1">
        <v>12</v>
      </c>
      <c r="L3" s="1">
        <v>9</v>
      </c>
      <c r="M3" s="76">
        <v>28.416</v>
      </c>
      <c r="N3" s="93">
        <v>29</v>
      </c>
      <c r="O3" s="61">
        <v>13000</v>
      </c>
      <c r="P3" s="62">
        <f>Table22457891011234[[#This Row],[PEMBULATAN]]*O3</f>
        <v>377000</v>
      </c>
      <c r="Q3" s="172">
        <v>5</v>
      </c>
    </row>
    <row r="4" spans="1:17" ht="26.25" customHeight="1" x14ac:dyDescent="0.2">
      <c r="A4" s="13"/>
      <c r="B4" s="71" t="s">
        <v>62</v>
      </c>
      <c r="C4" s="127" t="s">
        <v>63</v>
      </c>
      <c r="D4" s="128" t="s">
        <v>67</v>
      </c>
      <c r="E4" s="129">
        <v>44563</v>
      </c>
      <c r="F4" s="130" t="s">
        <v>56</v>
      </c>
      <c r="G4" s="129">
        <v>44589</v>
      </c>
      <c r="H4" s="131" t="s">
        <v>68</v>
      </c>
      <c r="I4" s="132">
        <v>49</v>
      </c>
      <c r="J4" s="132">
        <v>30</v>
      </c>
      <c r="K4" s="132">
        <v>24</v>
      </c>
      <c r="L4" s="132">
        <v>9</v>
      </c>
      <c r="M4" s="133">
        <v>8.82</v>
      </c>
      <c r="N4" s="134">
        <v>9</v>
      </c>
      <c r="O4" s="61">
        <v>13000</v>
      </c>
      <c r="P4" s="62">
        <f>Table22457891011234[[#This Row],[PEMBULATAN]]*O4</f>
        <v>117000</v>
      </c>
      <c r="Q4" s="173"/>
    </row>
    <row r="5" spans="1:17" ht="26.25" customHeight="1" x14ac:dyDescent="0.2">
      <c r="A5" s="13"/>
      <c r="B5" s="71"/>
      <c r="C5" s="127" t="s">
        <v>64</v>
      </c>
      <c r="D5" s="128" t="s">
        <v>67</v>
      </c>
      <c r="E5" s="129">
        <v>44563</v>
      </c>
      <c r="F5" s="130" t="s">
        <v>56</v>
      </c>
      <c r="G5" s="129">
        <v>44589</v>
      </c>
      <c r="H5" s="131" t="s">
        <v>68</v>
      </c>
      <c r="I5" s="132">
        <v>53</v>
      </c>
      <c r="J5" s="132">
        <v>46</v>
      </c>
      <c r="K5" s="132">
        <v>14</v>
      </c>
      <c r="L5" s="132">
        <v>9</v>
      </c>
      <c r="M5" s="133">
        <v>8.5329999999999995</v>
      </c>
      <c r="N5" s="134">
        <v>9</v>
      </c>
      <c r="O5" s="61">
        <v>13000</v>
      </c>
      <c r="P5" s="62">
        <f>Table22457891011234[[#This Row],[PEMBULATAN]]*O5</f>
        <v>117000</v>
      </c>
      <c r="Q5" s="173"/>
    </row>
    <row r="6" spans="1:17" ht="26.25" customHeight="1" x14ac:dyDescent="0.2">
      <c r="A6" s="13"/>
      <c r="B6" s="71"/>
      <c r="C6" s="127" t="s">
        <v>65</v>
      </c>
      <c r="D6" s="128" t="s">
        <v>67</v>
      </c>
      <c r="E6" s="129">
        <v>44563</v>
      </c>
      <c r="F6" s="130" t="s">
        <v>56</v>
      </c>
      <c r="G6" s="129">
        <v>44589</v>
      </c>
      <c r="H6" s="131" t="s">
        <v>68</v>
      </c>
      <c r="I6" s="132">
        <v>53</v>
      </c>
      <c r="J6" s="132">
        <v>46</v>
      </c>
      <c r="K6" s="132">
        <v>14</v>
      </c>
      <c r="L6" s="132">
        <v>9</v>
      </c>
      <c r="M6" s="133">
        <v>8.5329999999999995</v>
      </c>
      <c r="N6" s="134">
        <v>9</v>
      </c>
      <c r="O6" s="61">
        <v>13000</v>
      </c>
      <c r="P6" s="62">
        <f>Table22457891011234[[#This Row],[PEMBULATAN]]*O6</f>
        <v>117000</v>
      </c>
      <c r="Q6" s="173"/>
    </row>
    <row r="7" spans="1:17" ht="26.25" customHeight="1" x14ac:dyDescent="0.2">
      <c r="A7" s="13"/>
      <c r="B7" s="71"/>
      <c r="C7" s="8" t="s">
        <v>66</v>
      </c>
      <c r="D7" s="72" t="s">
        <v>67</v>
      </c>
      <c r="E7" s="12">
        <v>44563</v>
      </c>
      <c r="F7" s="72" t="s">
        <v>56</v>
      </c>
      <c r="G7" s="12">
        <v>44589</v>
      </c>
      <c r="H7" s="9" t="s">
        <v>68</v>
      </c>
      <c r="I7" s="1">
        <v>53</v>
      </c>
      <c r="J7" s="1">
        <v>46</v>
      </c>
      <c r="K7" s="1">
        <v>14</v>
      </c>
      <c r="L7" s="1">
        <v>9</v>
      </c>
      <c r="M7" s="76">
        <v>8.5329999999999995</v>
      </c>
      <c r="N7" s="93">
        <v>9</v>
      </c>
      <c r="O7" s="61">
        <v>13000</v>
      </c>
      <c r="P7" s="62">
        <f>Table22457891011234[[#This Row],[PEMBULATAN]]*O7</f>
        <v>117000</v>
      </c>
      <c r="Q7" s="182"/>
    </row>
    <row r="8" spans="1:17" ht="22.5" customHeight="1" x14ac:dyDescent="0.2">
      <c r="A8" s="177" t="s">
        <v>30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9"/>
      <c r="M8" s="75">
        <f>SUBTOTAL(109,Table22457891011234[KG VOLUME])</f>
        <v>62.835000000000008</v>
      </c>
      <c r="N8" s="65">
        <f>SUM(N3:N7)</f>
        <v>65</v>
      </c>
      <c r="O8" s="180">
        <f>SUM(P3:P7)</f>
        <v>845000</v>
      </c>
      <c r="P8" s="181"/>
    </row>
    <row r="9" spans="1:17" ht="18" customHeight="1" x14ac:dyDescent="0.2">
      <c r="A9" s="82"/>
      <c r="B9" s="55" t="s">
        <v>42</v>
      </c>
      <c r="C9" s="54"/>
      <c r="D9" s="56" t="s">
        <v>43</v>
      </c>
      <c r="E9" s="82"/>
      <c r="F9" s="82"/>
      <c r="G9" s="82"/>
      <c r="H9" s="82"/>
      <c r="I9" s="82"/>
      <c r="J9" s="82"/>
      <c r="K9" s="82"/>
      <c r="L9" s="82"/>
      <c r="M9" s="83"/>
      <c r="N9" s="84" t="s">
        <v>51</v>
      </c>
      <c r="O9" s="85"/>
      <c r="P9" s="85">
        <f>O8*10%</f>
        <v>84500</v>
      </c>
    </row>
    <row r="10" spans="1:17" ht="18" customHeight="1" thickBot="1" x14ac:dyDescent="0.25">
      <c r="A10" s="82"/>
      <c r="B10" s="55"/>
      <c r="C10" s="54"/>
      <c r="D10" s="56"/>
      <c r="E10" s="82"/>
      <c r="F10" s="82"/>
      <c r="G10" s="82"/>
      <c r="H10" s="82"/>
      <c r="I10" s="82"/>
      <c r="J10" s="82"/>
      <c r="K10" s="82"/>
      <c r="L10" s="82"/>
      <c r="M10" s="83"/>
      <c r="N10" s="86" t="s">
        <v>52</v>
      </c>
      <c r="O10" s="87"/>
      <c r="P10" s="87">
        <f>O8-P9</f>
        <v>760500</v>
      </c>
    </row>
    <row r="11" spans="1:17" ht="18" customHeight="1" x14ac:dyDescent="0.2">
      <c r="A11" s="10"/>
      <c r="H11" s="60"/>
      <c r="N11" s="59" t="s">
        <v>31</v>
      </c>
      <c r="P11" s="66">
        <f>P10*1%</f>
        <v>7605</v>
      </c>
    </row>
    <row r="12" spans="1:17" ht="18" customHeight="1" thickBot="1" x14ac:dyDescent="0.25">
      <c r="A12" s="10"/>
      <c r="H12" s="60"/>
      <c r="N12" s="59" t="s">
        <v>53</v>
      </c>
      <c r="P12" s="68">
        <f>P10*2%</f>
        <v>15210</v>
      </c>
    </row>
    <row r="13" spans="1:17" ht="18" customHeight="1" x14ac:dyDescent="0.2">
      <c r="A13" s="10"/>
      <c r="H13" s="60"/>
      <c r="N13" s="63" t="s">
        <v>32</v>
      </c>
      <c r="O13" s="64"/>
      <c r="P13" s="67">
        <f>P10+P11-P12</f>
        <v>752895</v>
      </c>
    </row>
    <row r="15" spans="1:17" x14ac:dyDescent="0.2">
      <c r="A15" s="10"/>
      <c r="H15" s="60"/>
      <c r="P15" s="68"/>
    </row>
    <row r="16" spans="1:17" x14ac:dyDescent="0.2">
      <c r="A16" s="10"/>
      <c r="H16" s="60"/>
      <c r="O16" s="57"/>
      <c r="P16" s="68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</sheetData>
  <mergeCells count="3">
    <mergeCell ref="A8:L8"/>
    <mergeCell ref="O8:P8"/>
    <mergeCell ref="Q3:Q7"/>
  </mergeCells>
  <conditionalFormatting sqref="B3:B6">
    <cfRule type="duplicateValues" dxfId="100" priority="2"/>
  </conditionalFormatting>
  <conditionalFormatting sqref="B7">
    <cfRule type="duplicateValues" dxfId="9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2" zoomScaleNormal="112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H12" sqref="H12"/>
    </sheetView>
  </sheetViews>
  <sheetFormatPr defaultRowHeight="15" x14ac:dyDescent="0.2"/>
  <cols>
    <col min="1" max="1" width="7.140625" style="4" customWidth="1"/>
    <col min="2" max="2" width="20.140625" style="2" customWidth="1"/>
    <col min="3" max="3" width="14.5703125" style="2" customWidth="1"/>
    <col min="4" max="4" width="13.42578125" style="3" customWidth="1"/>
    <col min="5" max="5" width="8.140625" style="11" customWidth="1"/>
    <col min="6" max="6" width="10.42578125" style="3" customWidth="1"/>
    <col min="7" max="7" width="9.85546875" style="3" customWidth="1"/>
    <col min="8" max="8" width="20.28515625" style="6" customWidth="1"/>
    <col min="9" max="9" width="3.5703125" style="3" customWidth="1"/>
    <col min="10" max="10" width="3.285156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402800</v>
      </c>
      <c r="B3" s="70" t="s">
        <v>72</v>
      </c>
      <c r="C3" s="8" t="s">
        <v>73</v>
      </c>
      <c r="D3" s="72" t="s">
        <v>67</v>
      </c>
      <c r="E3" s="12">
        <v>44568</v>
      </c>
      <c r="F3" s="72" t="s">
        <v>56</v>
      </c>
      <c r="G3" s="12">
        <v>44598</v>
      </c>
      <c r="H3" s="9" t="s">
        <v>71</v>
      </c>
      <c r="I3" s="1">
        <v>35</v>
      </c>
      <c r="J3" s="1">
        <v>35</v>
      </c>
      <c r="K3" s="1">
        <v>14</v>
      </c>
      <c r="L3" s="1">
        <v>12</v>
      </c>
      <c r="M3" s="76">
        <v>4.2874999999999996</v>
      </c>
      <c r="N3" s="93">
        <v>12</v>
      </c>
      <c r="O3" s="61">
        <v>13000</v>
      </c>
      <c r="P3" s="62">
        <f>Table224578910112345[[#This Row],[PEMBULATAN]]*O3</f>
        <v>156000</v>
      </c>
      <c r="Q3" s="172">
        <v>4</v>
      </c>
    </row>
    <row r="4" spans="1:17" ht="26.25" customHeight="1" x14ac:dyDescent="0.2">
      <c r="A4" s="13"/>
      <c r="B4" s="71"/>
      <c r="C4" s="8" t="s">
        <v>69</v>
      </c>
      <c r="D4" s="72" t="s">
        <v>67</v>
      </c>
      <c r="E4" s="12">
        <v>44568</v>
      </c>
      <c r="F4" s="72" t="s">
        <v>56</v>
      </c>
      <c r="G4" s="12">
        <v>44598</v>
      </c>
      <c r="H4" s="9" t="s">
        <v>71</v>
      </c>
      <c r="I4" s="1">
        <v>35</v>
      </c>
      <c r="J4" s="1">
        <v>35</v>
      </c>
      <c r="K4" s="1">
        <v>14</v>
      </c>
      <c r="L4" s="1">
        <v>12</v>
      </c>
      <c r="M4" s="76">
        <v>4.2874999999999996</v>
      </c>
      <c r="N4" s="93">
        <v>12</v>
      </c>
      <c r="O4" s="61">
        <v>13000</v>
      </c>
      <c r="P4" s="62">
        <f>Table224578910112345[[#This Row],[PEMBULATAN]]*O4</f>
        <v>156000</v>
      </c>
      <c r="Q4" s="173"/>
    </row>
    <row r="5" spans="1:17" ht="26.25" customHeight="1" x14ac:dyDescent="0.2">
      <c r="A5" s="13"/>
      <c r="B5" s="71"/>
      <c r="C5" s="69" t="s">
        <v>70</v>
      </c>
      <c r="D5" s="74" t="s">
        <v>67</v>
      </c>
      <c r="E5" s="12">
        <v>44568</v>
      </c>
      <c r="F5" s="72" t="s">
        <v>56</v>
      </c>
      <c r="G5" s="12">
        <v>44598</v>
      </c>
      <c r="H5" s="73" t="s">
        <v>71</v>
      </c>
      <c r="I5" s="15">
        <v>50</v>
      </c>
      <c r="J5" s="15">
        <v>32</v>
      </c>
      <c r="K5" s="15">
        <v>26</v>
      </c>
      <c r="L5" s="15">
        <v>7</v>
      </c>
      <c r="M5" s="77">
        <v>10.4</v>
      </c>
      <c r="N5" s="93">
        <v>11</v>
      </c>
      <c r="O5" s="61">
        <v>13000</v>
      </c>
      <c r="P5" s="62">
        <f>Table224578910112345[[#This Row],[PEMBULATAN]]*O5</f>
        <v>143000</v>
      </c>
      <c r="Q5" s="173"/>
    </row>
    <row r="6" spans="1:17" ht="26.25" customHeight="1" x14ac:dyDescent="0.2">
      <c r="A6" s="13"/>
      <c r="B6" s="71"/>
      <c r="C6" s="69" t="s">
        <v>74</v>
      </c>
      <c r="D6" s="74" t="s">
        <v>67</v>
      </c>
      <c r="E6" s="12">
        <v>44568</v>
      </c>
      <c r="F6" s="72" t="s">
        <v>56</v>
      </c>
      <c r="G6" s="12">
        <v>44598</v>
      </c>
      <c r="H6" s="73" t="s">
        <v>71</v>
      </c>
      <c r="I6" s="15">
        <v>50</v>
      </c>
      <c r="J6" s="15">
        <v>32</v>
      </c>
      <c r="K6" s="15">
        <v>26</v>
      </c>
      <c r="L6" s="15">
        <v>7</v>
      </c>
      <c r="M6" s="77">
        <v>10.4</v>
      </c>
      <c r="N6" s="93">
        <v>11</v>
      </c>
      <c r="O6" s="61">
        <v>13000</v>
      </c>
      <c r="P6" s="62">
        <f>Table224578910112345[[#This Row],[PEMBULATAN]]*O6</f>
        <v>143000</v>
      </c>
      <c r="Q6" s="182"/>
    </row>
    <row r="7" spans="1:17" ht="22.5" customHeight="1" x14ac:dyDescent="0.2">
      <c r="A7" s="177" t="s">
        <v>30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9"/>
      <c r="M7" s="75">
        <f>SUBTOTAL(109,Table224578910112345[KG VOLUME])</f>
        <v>29.375</v>
      </c>
      <c r="N7" s="65">
        <f>SUM(N3:N6)</f>
        <v>46</v>
      </c>
      <c r="O7" s="180">
        <f>SUM(P3:P6)</f>
        <v>598000</v>
      </c>
      <c r="P7" s="181"/>
    </row>
    <row r="8" spans="1:17" ht="18" customHeight="1" x14ac:dyDescent="0.2">
      <c r="A8" s="82"/>
      <c r="B8" s="55" t="s">
        <v>42</v>
      </c>
      <c r="C8" s="54"/>
      <c r="D8" s="56" t="s">
        <v>43</v>
      </c>
      <c r="E8" s="82"/>
      <c r="F8" s="82"/>
      <c r="G8" s="82"/>
      <c r="H8" s="82"/>
      <c r="I8" s="82"/>
      <c r="J8" s="82"/>
      <c r="K8" s="82"/>
      <c r="L8" s="82"/>
      <c r="M8" s="83"/>
      <c r="N8" s="84" t="s">
        <v>51</v>
      </c>
      <c r="O8" s="85"/>
      <c r="P8" s="85">
        <f>O7*10%</f>
        <v>59800</v>
      </c>
    </row>
    <row r="9" spans="1:17" ht="18" customHeight="1" thickBot="1" x14ac:dyDescent="0.25">
      <c r="A9" s="82"/>
      <c r="B9" s="55"/>
      <c r="C9" s="54"/>
      <c r="D9" s="56"/>
      <c r="E9" s="82"/>
      <c r="F9" s="82"/>
      <c r="G9" s="82"/>
      <c r="H9" s="82"/>
      <c r="I9" s="82"/>
      <c r="J9" s="82"/>
      <c r="K9" s="82"/>
      <c r="L9" s="82"/>
      <c r="M9" s="83"/>
      <c r="N9" s="86" t="s">
        <v>52</v>
      </c>
      <c r="O9" s="87"/>
      <c r="P9" s="87">
        <f>O7-P8</f>
        <v>538200</v>
      </c>
    </row>
    <row r="10" spans="1:17" ht="18" customHeight="1" x14ac:dyDescent="0.2">
      <c r="A10" s="10"/>
      <c r="H10" s="60"/>
      <c r="N10" s="59" t="s">
        <v>31</v>
      </c>
      <c r="P10" s="66">
        <f>P9*1%</f>
        <v>5382</v>
      </c>
    </row>
    <row r="11" spans="1:17" ht="18" customHeight="1" thickBot="1" x14ac:dyDescent="0.25">
      <c r="A11" s="10"/>
      <c r="H11" s="60"/>
      <c r="N11" s="59" t="s">
        <v>53</v>
      </c>
      <c r="P11" s="68">
        <f>P9*2%</f>
        <v>10764</v>
      </c>
    </row>
    <row r="12" spans="1:17" ht="18" customHeight="1" x14ac:dyDescent="0.2">
      <c r="A12" s="10"/>
      <c r="H12" s="60"/>
      <c r="N12" s="63" t="s">
        <v>32</v>
      </c>
      <c r="O12" s="64"/>
      <c r="P12" s="67">
        <f>P9+P10-P11</f>
        <v>532818</v>
      </c>
    </row>
    <row r="14" spans="1:17" x14ac:dyDescent="0.2">
      <c r="A14" s="10"/>
      <c r="H14" s="60"/>
      <c r="P14" s="68"/>
    </row>
    <row r="15" spans="1:17" x14ac:dyDescent="0.2">
      <c r="A15" s="10"/>
      <c r="H15" s="60"/>
      <c r="O15" s="57"/>
      <c r="P15" s="68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83" priority="2"/>
  </conditionalFormatting>
  <conditionalFormatting sqref="B4:B6">
    <cfRule type="duplicateValues" dxfId="8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Normal="10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F12" sqref="F12"/>
    </sheetView>
  </sheetViews>
  <sheetFormatPr defaultRowHeight="15" x14ac:dyDescent="0.2"/>
  <cols>
    <col min="1" max="1" width="6.5703125" style="4" customWidth="1"/>
    <col min="2" max="2" width="19.28515625" style="2" customWidth="1"/>
    <col min="3" max="3" width="15.42578125" style="2" customWidth="1"/>
    <col min="4" max="4" width="11.42578125" style="3" customWidth="1"/>
    <col min="5" max="5" width="8.7109375" style="11" customWidth="1"/>
    <col min="6" max="6" width="12" style="3" customWidth="1"/>
    <col min="7" max="7" width="10.42578125" style="3" customWidth="1"/>
    <col min="8" max="8" width="22.28515625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402915</v>
      </c>
      <c r="B3" s="70" t="s">
        <v>75</v>
      </c>
      <c r="C3" s="8" t="s">
        <v>76</v>
      </c>
      <c r="D3" s="72" t="s">
        <v>67</v>
      </c>
      <c r="E3" s="12">
        <v>44569</v>
      </c>
      <c r="F3" s="72" t="s">
        <v>56</v>
      </c>
      <c r="G3" s="12">
        <v>44598</v>
      </c>
      <c r="H3" s="9" t="s">
        <v>71</v>
      </c>
      <c r="I3" s="1">
        <v>54</v>
      </c>
      <c r="J3" s="1">
        <v>42</v>
      </c>
      <c r="K3" s="1">
        <v>75</v>
      </c>
      <c r="L3" s="1">
        <v>31</v>
      </c>
      <c r="M3" s="76">
        <v>42.524999999999999</v>
      </c>
      <c r="N3" s="93">
        <v>42.524999999999999</v>
      </c>
      <c r="O3" s="61">
        <v>13000</v>
      </c>
      <c r="P3" s="62">
        <f>Table2245789101123456[[#This Row],[PEMBULATAN]]*O3</f>
        <v>552825</v>
      </c>
      <c r="Q3" s="172">
        <v>8</v>
      </c>
    </row>
    <row r="4" spans="1:17" ht="26.25" customHeight="1" x14ac:dyDescent="0.2">
      <c r="A4" s="13"/>
      <c r="B4" s="136"/>
      <c r="C4" s="69" t="s">
        <v>77</v>
      </c>
      <c r="D4" s="74" t="s">
        <v>67</v>
      </c>
      <c r="E4" s="12">
        <v>44569</v>
      </c>
      <c r="F4" s="72" t="s">
        <v>56</v>
      </c>
      <c r="G4" s="12">
        <v>44598</v>
      </c>
      <c r="H4" s="73" t="s">
        <v>71</v>
      </c>
      <c r="I4" s="15">
        <v>54</v>
      </c>
      <c r="J4" s="15">
        <v>42</v>
      </c>
      <c r="K4" s="15">
        <v>75</v>
      </c>
      <c r="L4" s="15">
        <v>31</v>
      </c>
      <c r="M4" s="77">
        <v>42.524999999999999</v>
      </c>
      <c r="N4" s="93">
        <v>42.524999999999999</v>
      </c>
      <c r="O4" s="61">
        <v>13000</v>
      </c>
      <c r="P4" s="62">
        <f>Table2245789101123456[[#This Row],[PEMBULATAN]]*O4</f>
        <v>552825</v>
      </c>
      <c r="Q4" s="173"/>
    </row>
    <row r="5" spans="1:17" ht="26.25" customHeight="1" x14ac:dyDescent="0.2">
      <c r="A5" s="13"/>
      <c r="B5" s="71" t="s">
        <v>78</v>
      </c>
      <c r="C5" s="69" t="s">
        <v>79</v>
      </c>
      <c r="D5" s="74" t="s">
        <v>67</v>
      </c>
      <c r="E5" s="12">
        <v>44569</v>
      </c>
      <c r="F5" s="72" t="s">
        <v>56</v>
      </c>
      <c r="G5" s="12">
        <v>44598</v>
      </c>
      <c r="H5" s="73" t="s">
        <v>71</v>
      </c>
      <c r="I5" s="15">
        <v>67</v>
      </c>
      <c r="J5" s="15">
        <v>57</v>
      </c>
      <c r="K5" s="15">
        <v>22</v>
      </c>
      <c r="L5" s="15">
        <v>12</v>
      </c>
      <c r="M5" s="77">
        <v>21.0045</v>
      </c>
      <c r="N5" s="93">
        <v>21.0045</v>
      </c>
      <c r="O5" s="61">
        <v>13000</v>
      </c>
      <c r="P5" s="62">
        <f>Table2245789101123456[[#This Row],[PEMBULATAN]]*O5</f>
        <v>273058.5</v>
      </c>
      <c r="Q5" s="173"/>
    </row>
    <row r="6" spans="1:17" ht="26.25" customHeight="1" x14ac:dyDescent="0.2">
      <c r="A6" s="13"/>
      <c r="B6" s="71"/>
      <c r="C6" s="69" t="s">
        <v>80</v>
      </c>
      <c r="D6" s="74" t="s">
        <v>67</v>
      </c>
      <c r="E6" s="12">
        <v>44569</v>
      </c>
      <c r="F6" s="72" t="s">
        <v>56</v>
      </c>
      <c r="G6" s="12">
        <v>44598</v>
      </c>
      <c r="H6" s="73" t="s">
        <v>71</v>
      </c>
      <c r="I6" s="15">
        <v>67</v>
      </c>
      <c r="J6" s="15">
        <v>57</v>
      </c>
      <c r="K6" s="15">
        <v>22</v>
      </c>
      <c r="L6" s="15">
        <v>12</v>
      </c>
      <c r="M6" s="77">
        <v>21.0045</v>
      </c>
      <c r="N6" s="93">
        <v>21.0045</v>
      </c>
      <c r="O6" s="61">
        <v>13000</v>
      </c>
      <c r="P6" s="62">
        <f>Table2245789101123456[[#This Row],[PEMBULATAN]]*O6</f>
        <v>273058.5</v>
      </c>
      <c r="Q6" s="173"/>
    </row>
    <row r="7" spans="1:17" ht="26.25" customHeight="1" x14ac:dyDescent="0.2">
      <c r="A7" s="13"/>
      <c r="B7" s="71"/>
      <c r="C7" s="69" t="s">
        <v>81</v>
      </c>
      <c r="D7" s="74" t="s">
        <v>67</v>
      </c>
      <c r="E7" s="12">
        <v>44569</v>
      </c>
      <c r="F7" s="72" t="s">
        <v>56</v>
      </c>
      <c r="G7" s="12">
        <v>44598</v>
      </c>
      <c r="H7" s="73" t="s">
        <v>71</v>
      </c>
      <c r="I7" s="15">
        <v>67</v>
      </c>
      <c r="J7" s="15">
        <v>57</v>
      </c>
      <c r="K7" s="15">
        <v>22</v>
      </c>
      <c r="L7" s="15">
        <v>12</v>
      </c>
      <c r="M7" s="77">
        <v>21.0045</v>
      </c>
      <c r="N7" s="93">
        <v>21.0045</v>
      </c>
      <c r="O7" s="61">
        <v>13000</v>
      </c>
      <c r="P7" s="62">
        <f>Table2245789101123456[[#This Row],[PEMBULATAN]]*O7</f>
        <v>273058.5</v>
      </c>
      <c r="Q7" s="173"/>
    </row>
    <row r="8" spans="1:17" ht="26.25" customHeight="1" x14ac:dyDescent="0.2">
      <c r="A8" s="13"/>
      <c r="B8" s="71"/>
      <c r="C8" s="69" t="s">
        <v>82</v>
      </c>
      <c r="D8" s="74" t="s">
        <v>67</v>
      </c>
      <c r="E8" s="12">
        <v>44569</v>
      </c>
      <c r="F8" s="72" t="s">
        <v>56</v>
      </c>
      <c r="G8" s="12">
        <v>44598</v>
      </c>
      <c r="H8" s="73" t="s">
        <v>71</v>
      </c>
      <c r="I8" s="15">
        <v>54</v>
      </c>
      <c r="J8" s="15">
        <v>42</v>
      </c>
      <c r="K8" s="15">
        <v>75</v>
      </c>
      <c r="L8" s="15">
        <v>31</v>
      </c>
      <c r="M8" s="77">
        <v>42.524999999999999</v>
      </c>
      <c r="N8" s="93">
        <v>42.524999999999999</v>
      </c>
      <c r="O8" s="61">
        <v>13000</v>
      </c>
      <c r="P8" s="62">
        <f>Table2245789101123456[[#This Row],[PEMBULATAN]]*O8</f>
        <v>552825</v>
      </c>
      <c r="Q8" s="173"/>
    </row>
    <row r="9" spans="1:17" ht="26.25" customHeight="1" x14ac:dyDescent="0.2">
      <c r="A9" s="13"/>
      <c r="B9" s="136"/>
      <c r="C9" s="69" t="s">
        <v>83</v>
      </c>
      <c r="D9" s="74" t="s">
        <v>67</v>
      </c>
      <c r="E9" s="12">
        <v>44569</v>
      </c>
      <c r="F9" s="72" t="s">
        <v>56</v>
      </c>
      <c r="G9" s="12">
        <v>44598</v>
      </c>
      <c r="H9" s="73" t="s">
        <v>71</v>
      </c>
      <c r="I9" s="15">
        <v>150</v>
      </c>
      <c r="J9" s="15">
        <v>65</v>
      </c>
      <c r="K9" s="15">
        <v>10</v>
      </c>
      <c r="L9" s="15">
        <v>12</v>
      </c>
      <c r="M9" s="77">
        <v>24.375</v>
      </c>
      <c r="N9" s="93">
        <v>25</v>
      </c>
      <c r="O9" s="61">
        <v>13000</v>
      </c>
      <c r="P9" s="62">
        <f>Table2245789101123456[[#This Row],[PEMBULATAN]]*O9</f>
        <v>325000</v>
      </c>
      <c r="Q9" s="173"/>
    </row>
    <row r="10" spans="1:17" ht="26.25" customHeight="1" x14ac:dyDescent="0.2">
      <c r="A10" s="13"/>
      <c r="B10" s="71" t="s">
        <v>84</v>
      </c>
      <c r="C10" s="69" t="s">
        <v>85</v>
      </c>
      <c r="D10" s="74" t="s">
        <v>67</v>
      </c>
      <c r="E10" s="12">
        <v>44569</v>
      </c>
      <c r="F10" s="72" t="s">
        <v>56</v>
      </c>
      <c r="G10" s="12">
        <v>44598</v>
      </c>
      <c r="H10" s="73" t="s">
        <v>71</v>
      </c>
      <c r="I10" s="15">
        <v>54</v>
      </c>
      <c r="J10" s="15">
        <v>42</v>
      </c>
      <c r="K10" s="15">
        <v>75</v>
      </c>
      <c r="L10" s="15">
        <v>31</v>
      </c>
      <c r="M10" s="77">
        <v>42.524999999999999</v>
      </c>
      <c r="N10" s="93">
        <v>42.524999999999999</v>
      </c>
      <c r="O10" s="61">
        <v>13000</v>
      </c>
      <c r="P10" s="62">
        <f>Table2245789101123456[[#This Row],[PEMBULATAN]]*O10</f>
        <v>552825</v>
      </c>
      <c r="Q10" s="182"/>
    </row>
    <row r="11" spans="1:17" ht="22.5" customHeight="1" x14ac:dyDescent="0.2">
      <c r="A11" s="177" t="s">
        <v>30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9"/>
      <c r="M11" s="75">
        <f>SUBTOTAL(109,Table2245789101123456[KG VOLUME])</f>
        <v>257.48849999999999</v>
      </c>
      <c r="N11" s="65">
        <f>SUM(N3:N10)</f>
        <v>258.11349999999999</v>
      </c>
      <c r="O11" s="180">
        <f>SUM(P3:P10)</f>
        <v>3355475.5</v>
      </c>
      <c r="P11" s="181"/>
    </row>
    <row r="12" spans="1:17" ht="18" customHeight="1" x14ac:dyDescent="0.2">
      <c r="A12" s="82"/>
      <c r="B12" s="55" t="s">
        <v>42</v>
      </c>
      <c r="C12" s="54"/>
      <c r="D12" s="56" t="s">
        <v>43</v>
      </c>
      <c r="E12" s="82"/>
      <c r="F12" s="82"/>
      <c r="G12" s="82"/>
      <c r="H12" s="82"/>
      <c r="I12" s="82"/>
      <c r="J12" s="82"/>
      <c r="K12" s="82"/>
      <c r="L12" s="82"/>
      <c r="M12" s="83"/>
      <c r="N12" s="84" t="s">
        <v>51</v>
      </c>
      <c r="O12" s="85"/>
      <c r="P12" s="85">
        <f>O11*10%</f>
        <v>335547.55000000005</v>
      </c>
    </row>
    <row r="13" spans="1:17" ht="18" customHeight="1" thickBot="1" x14ac:dyDescent="0.25">
      <c r="A13" s="82"/>
      <c r="B13" s="55"/>
      <c r="C13" s="54"/>
      <c r="D13" s="56"/>
      <c r="E13" s="82"/>
      <c r="F13" s="82"/>
      <c r="G13" s="82"/>
      <c r="H13" s="82"/>
      <c r="I13" s="82"/>
      <c r="J13" s="82"/>
      <c r="K13" s="82"/>
      <c r="L13" s="82"/>
      <c r="M13" s="83"/>
      <c r="N13" s="86" t="s">
        <v>52</v>
      </c>
      <c r="O13" s="87"/>
      <c r="P13" s="87">
        <f>O11-P12</f>
        <v>3019927.95</v>
      </c>
    </row>
    <row r="14" spans="1:17" ht="18" customHeight="1" x14ac:dyDescent="0.2">
      <c r="A14" s="10"/>
      <c r="H14" s="60"/>
      <c r="N14" s="59" t="s">
        <v>31</v>
      </c>
      <c r="P14" s="66">
        <f>P13*1%</f>
        <v>30199.279500000004</v>
      </c>
    </row>
    <row r="15" spans="1:17" ht="18" customHeight="1" thickBot="1" x14ac:dyDescent="0.25">
      <c r="A15" s="10"/>
      <c r="H15" s="60"/>
      <c r="N15" s="59" t="s">
        <v>53</v>
      </c>
      <c r="P15" s="68">
        <f>P13*2%</f>
        <v>60398.559000000008</v>
      </c>
    </row>
    <row r="16" spans="1:17" ht="18" customHeight="1" x14ac:dyDescent="0.2">
      <c r="A16" s="10"/>
      <c r="H16" s="60"/>
      <c r="N16" s="63" t="s">
        <v>32</v>
      </c>
      <c r="O16" s="64"/>
      <c r="P16" s="67">
        <f>P13+P14-P15</f>
        <v>2989728.6705000005</v>
      </c>
    </row>
    <row r="18" spans="1:16" x14ac:dyDescent="0.2">
      <c r="A18" s="10"/>
      <c r="H18" s="60"/>
      <c r="P18" s="68"/>
    </row>
    <row r="19" spans="1:16" x14ac:dyDescent="0.2">
      <c r="A19" s="10"/>
      <c r="H19" s="60"/>
      <c r="O19" s="57"/>
      <c r="P19" s="68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</sheetData>
  <mergeCells count="3">
    <mergeCell ref="A11:L11"/>
    <mergeCell ref="O11:P11"/>
    <mergeCell ref="Q3:Q10"/>
  </mergeCells>
  <conditionalFormatting sqref="B3:B10">
    <cfRule type="duplicateValues" dxfId="66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F16" sqref="F16"/>
    </sheetView>
  </sheetViews>
  <sheetFormatPr defaultRowHeight="15" x14ac:dyDescent="0.2"/>
  <cols>
    <col min="1" max="1" width="6.5703125" style="4" customWidth="1"/>
    <col min="2" max="2" width="20.140625" style="2" customWidth="1"/>
    <col min="3" max="3" width="15.7109375" style="2" customWidth="1"/>
    <col min="4" max="4" width="10.5703125" style="3" customWidth="1"/>
    <col min="5" max="5" width="7.5703125" style="11" customWidth="1"/>
    <col min="6" max="6" width="10.140625" style="3" customWidth="1"/>
    <col min="7" max="7" width="10" style="3" customWidth="1"/>
    <col min="8" max="8" width="21.140625" style="6" customWidth="1"/>
    <col min="9" max="9" width="3.7109375" style="3" customWidth="1"/>
    <col min="10" max="10" width="3.85546875" style="3" customWidth="1"/>
    <col min="11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402946</v>
      </c>
      <c r="B3" s="70" t="s">
        <v>86</v>
      </c>
      <c r="C3" s="8" t="s">
        <v>87</v>
      </c>
      <c r="D3" s="72" t="s">
        <v>67</v>
      </c>
      <c r="E3" s="12">
        <v>44578</v>
      </c>
      <c r="F3" s="72" t="s">
        <v>56</v>
      </c>
      <c r="G3" s="12">
        <v>44600</v>
      </c>
      <c r="H3" s="9" t="s">
        <v>88</v>
      </c>
      <c r="I3" s="1">
        <v>48</v>
      </c>
      <c r="J3" s="1">
        <v>44</v>
      </c>
      <c r="K3" s="1">
        <v>37</v>
      </c>
      <c r="L3" s="1">
        <v>11</v>
      </c>
      <c r="M3" s="76">
        <v>19.536000000000001</v>
      </c>
      <c r="N3" s="93">
        <v>19.536000000000001</v>
      </c>
      <c r="O3" s="61">
        <v>13000</v>
      </c>
      <c r="P3" s="62">
        <f>Table22457891011234567[[#This Row],[PEMBULATAN]]*O3</f>
        <v>253968.00000000003</v>
      </c>
      <c r="Q3" s="95">
        <v>1</v>
      </c>
    </row>
    <row r="4" spans="1:17" ht="22.5" customHeight="1" x14ac:dyDescent="0.2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9"/>
      <c r="M4" s="75">
        <f>SUBTOTAL(109,Table22457891011234567[KG VOLUME])</f>
        <v>19.536000000000001</v>
      </c>
      <c r="N4" s="65">
        <f>SUM(N3:N3)</f>
        <v>19.536000000000001</v>
      </c>
      <c r="O4" s="180">
        <f>SUM(P3:P3)</f>
        <v>253968.00000000003</v>
      </c>
      <c r="P4" s="181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25396.800000000003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228571.2</v>
      </c>
    </row>
    <row r="7" spans="1:17" ht="18" customHeight="1" x14ac:dyDescent="0.2">
      <c r="A7" s="10"/>
      <c r="H7" s="60"/>
      <c r="N7" s="59" t="s">
        <v>31</v>
      </c>
      <c r="P7" s="66">
        <f>P6*1%</f>
        <v>2285.712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4571.424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226285.48800000001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5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4"/>
  <sheetViews>
    <sheetView zoomScale="110" zoomScaleNormal="11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H15" sqref="H15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1" customWidth="1"/>
    <col min="6" max="6" width="10" style="3" customWidth="1"/>
    <col min="7" max="7" width="11" style="3" customWidth="1"/>
    <col min="8" max="8" width="22.14062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1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403358</v>
      </c>
      <c r="B3" s="70" t="s">
        <v>89</v>
      </c>
      <c r="C3" s="8" t="s">
        <v>90</v>
      </c>
      <c r="D3" s="72" t="s">
        <v>67</v>
      </c>
      <c r="E3" s="12">
        <v>44585</v>
      </c>
      <c r="F3" s="72" t="s">
        <v>56</v>
      </c>
      <c r="G3" s="12">
        <v>44600</v>
      </c>
      <c r="H3" s="9" t="s">
        <v>88</v>
      </c>
      <c r="I3" s="1">
        <v>56</v>
      </c>
      <c r="J3" s="1">
        <v>32</v>
      </c>
      <c r="K3" s="1">
        <v>10</v>
      </c>
      <c r="L3" s="1">
        <v>10</v>
      </c>
      <c r="M3" s="76">
        <v>4.4800000000000004</v>
      </c>
      <c r="N3" s="7">
        <v>10</v>
      </c>
      <c r="O3" s="61">
        <v>13000</v>
      </c>
      <c r="P3" s="62">
        <f t="shared" ref="P3:P5" si="0">N3*O3</f>
        <v>130000</v>
      </c>
      <c r="Q3" s="172">
        <v>11</v>
      </c>
    </row>
    <row r="4" spans="1:17" ht="26.25" customHeight="1" x14ac:dyDescent="0.2">
      <c r="A4" s="13"/>
      <c r="B4" s="71"/>
      <c r="C4" s="8" t="s">
        <v>91</v>
      </c>
      <c r="D4" s="72" t="s">
        <v>67</v>
      </c>
      <c r="E4" s="12">
        <v>44585</v>
      </c>
      <c r="F4" s="72" t="s">
        <v>56</v>
      </c>
      <c r="G4" s="12">
        <v>44600</v>
      </c>
      <c r="H4" s="9" t="s">
        <v>88</v>
      </c>
      <c r="I4" s="1">
        <v>56</v>
      </c>
      <c r="J4" s="1">
        <v>32</v>
      </c>
      <c r="K4" s="1">
        <v>10</v>
      </c>
      <c r="L4" s="1">
        <v>10</v>
      </c>
      <c r="M4" s="76">
        <v>4.4800000000000004</v>
      </c>
      <c r="N4" s="7">
        <v>10</v>
      </c>
      <c r="O4" s="61">
        <v>13000</v>
      </c>
      <c r="P4" s="62">
        <f t="shared" si="0"/>
        <v>130000</v>
      </c>
      <c r="Q4" s="173"/>
    </row>
    <row r="5" spans="1:17" ht="26.25" customHeight="1" x14ac:dyDescent="0.2">
      <c r="A5" s="13"/>
      <c r="B5" s="71"/>
      <c r="C5" s="8" t="s">
        <v>92</v>
      </c>
      <c r="D5" s="72" t="s">
        <v>67</v>
      </c>
      <c r="E5" s="12">
        <v>44585</v>
      </c>
      <c r="F5" s="72" t="s">
        <v>56</v>
      </c>
      <c r="G5" s="12">
        <v>44600</v>
      </c>
      <c r="H5" s="9" t="s">
        <v>88</v>
      </c>
      <c r="I5" s="1">
        <v>56</v>
      </c>
      <c r="J5" s="1">
        <v>32</v>
      </c>
      <c r="K5" s="1">
        <v>10</v>
      </c>
      <c r="L5" s="1">
        <v>10</v>
      </c>
      <c r="M5" s="76">
        <v>4.4800000000000004</v>
      </c>
      <c r="N5" s="7">
        <v>10</v>
      </c>
      <c r="O5" s="61">
        <v>13000</v>
      </c>
      <c r="P5" s="62">
        <f t="shared" si="0"/>
        <v>130000</v>
      </c>
      <c r="Q5" s="173"/>
    </row>
    <row r="6" spans="1:17" ht="26.25" customHeight="1" x14ac:dyDescent="0.2">
      <c r="A6" s="13"/>
      <c r="B6" s="71"/>
      <c r="C6" s="8" t="s">
        <v>93</v>
      </c>
      <c r="D6" s="72" t="s">
        <v>67</v>
      </c>
      <c r="E6" s="12">
        <v>44585</v>
      </c>
      <c r="F6" s="72" t="s">
        <v>56</v>
      </c>
      <c r="G6" s="12">
        <v>44600</v>
      </c>
      <c r="H6" s="9" t="s">
        <v>88</v>
      </c>
      <c r="I6" s="1">
        <v>31</v>
      </c>
      <c r="J6" s="1">
        <v>22</v>
      </c>
      <c r="K6" s="1">
        <v>18</v>
      </c>
      <c r="L6" s="1">
        <v>7</v>
      </c>
      <c r="M6" s="76">
        <v>3.069</v>
      </c>
      <c r="N6" s="7">
        <v>7</v>
      </c>
      <c r="O6" s="61">
        <v>13000</v>
      </c>
      <c r="P6" s="62">
        <f>N6*O6</f>
        <v>91000</v>
      </c>
      <c r="Q6" s="173"/>
    </row>
    <row r="7" spans="1:17" ht="26.25" customHeight="1" x14ac:dyDescent="0.2">
      <c r="A7" s="13"/>
      <c r="B7" s="71"/>
      <c r="C7" s="8" t="s">
        <v>94</v>
      </c>
      <c r="D7" s="72" t="s">
        <v>67</v>
      </c>
      <c r="E7" s="12">
        <v>44585</v>
      </c>
      <c r="F7" s="72" t="s">
        <v>56</v>
      </c>
      <c r="G7" s="12">
        <v>44600</v>
      </c>
      <c r="H7" s="9" t="s">
        <v>88</v>
      </c>
      <c r="I7" s="1">
        <v>31</v>
      </c>
      <c r="J7" s="1">
        <v>22</v>
      </c>
      <c r="K7" s="1">
        <v>18</v>
      </c>
      <c r="L7" s="1">
        <v>7</v>
      </c>
      <c r="M7" s="76">
        <v>3.069</v>
      </c>
      <c r="N7" s="93">
        <v>7</v>
      </c>
      <c r="O7" s="61">
        <v>13000</v>
      </c>
      <c r="P7" s="62">
        <f t="shared" ref="P7:P13" si="1">N7*O7</f>
        <v>91000</v>
      </c>
      <c r="Q7" s="173"/>
    </row>
    <row r="8" spans="1:17" ht="26.25" customHeight="1" x14ac:dyDescent="0.2">
      <c r="A8" s="13"/>
      <c r="B8" s="71"/>
      <c r="C8" s="8" t="s">
        <v>95</v>
      </c>
      <c r="D8" s="72" t="s">
        <v>67</v>
      </c>
      <c r="E8" s="12">
        <v>44585</v>
      </c>
      <c r="F8" s="72" t="s">
        <v>56</v>
      </c>
      <c r="G8" s="12">
        <v>44600</v>
      </c>
      <c r="H8" s="9" t="s">
        <v>88</v>
      </c>
      <c r="I8" s="1">
        <v>43</v>
      </c>
      <c r="J8" s="1">
        <v>33</v>
      </c>
      <c r="K8" s="1">
        <v>30</v>
      </c>
      <c r="L8" s="1">
        <v>9</v>
      </c>
      <c r="M8" s="76">
        <v>10.6425</v>
      </c>
      <c r="N8" s="93">
        <v>10.6425</v>
      </c>
      <c r="O8" s="61">
        <v>13000</v>
      </c>
      <c r="P8" s="62">
        <f t="shared" si="1"/>
        <v>138352.5</v>
      </c>
      <c r="Q8" s="173"/>
    </row>
    <row r="9" spans="1:17" ht="26.25" customHeight="1" x14ac:dyDescent="0.2">
      <c r="A9" s="13"/>
      <c r="B9" s="71"/>
      <c r="C9" s="8" t="s">
        <v>96</v>
      </c>
      <c r="D9" s="72" t="s">
        <v>67</v>
      </c>
      <c r="E9" s="12">
        <v>44585</v>
      </c>
      <c r="F9" s="72" t="s">
        <v>56</v>
      </c>
      <c r="G9" s="12">
        <v>44600</v>
      </c>
      <c r="H9" s="9" t="s">
        <v>88</v>
      </c>
      <c r="I9" s="1">
        <v>43</v>
      </c>
      <c r="J9" s="1">
        <v>33</v>
      </c>
      <c r="K9" s="1">
        <v>30</v>
      </c>
      <c r="L9" s="1">
        <v>9</v>
      </c>
      <c r="M9" s="76">
        <v>10.6425</v>
      </c>
      <c r="N9" s="93">
        <v>10.6425</v>
      </c>
      <c r="O9" s="61">
        <v>13000</v>
      </c>
      <c r="P9" s="62">
        <f t="shared" si="1"/>
        <v>138352.5</v>
      </c>
      <c r="Q9" s="173"/>
    </row>
    <row r="10" spans="1:17" ht="26.25" customHeight="1" x14ac:dyDescent="0.2">
      <c r="A10" s="13"/>
      <c r="B10" s="71"/>
      <c r="C10" s="8" t="s">
        <v>97</v>
      </c>
      <c r="D10" s="72" t="s">
        <v>67</v>
      </c>
      <c r="E10" s="12">
        <v>44585</v>
      </c>
      <c r="F10" s="72" t="s">
        <v>56</v>
      </c>
      <c r="G10" s="12">
        <v>44600</v>
      </c>
      <c r="H10" s="9" t="s">
        <v>88</v>
      </c>
      <c r="I10" s="1">
        <v>38</v>
      </c>
      <c r="J10" s="1">
        <v>26</v>
      </c>
      <c r="K10" s="1">
        <v>12</v>
      </c>
      <c r="L10" s="1">
        <v>10</v>
      </c>
      <c r="M10" s="76">
        <v>2.964</v>
      </c>
      <c r="N10" s="93">
        <v>10</v>
      </c>
      <c r="O10" s="61">
        <v>13000</v>
      </c>
      <c r="P10" s="62">
        <f t="shared" si="1"/>
        <v>130000</v>
      </c>
      <c r="Q10" s="173"/>
    </row>
    <row r="11" spans="1:17" ht="26.25" customHeight="1" x14ac:dyDescent="0.2">
      <c r="A11" s="13"/>
      <c r="B11" s="71"/>
      <c r="C11" s="8" t="s">
        <v>98</v>
      </c>
      <c r="D11" s="72" t="s">
        <v>67</v>
      </c>
      <c r="E11" s="12">
        <v>44585</v>
      </c>
      <c r="F11" s="72" t="s">
        <v>56</v>
      </c>
      <c r="G11" s="12">
        <v>44600</v>
      </c>
      <c r="H11" s="9" t="s">
        <v>88</v>
      </c>
      <c r="I11" s="1">
        <v>41</v>
      </c>
      <c r="J11" s="1">
        <v>28</v>
      </c>
      <c r="K11" s="1">
        <v>13</v>
      </c>
      <c r="L11" s="1">
        <v>10</v>
      </c>
      <c r="M11" s="76">
        <v>3.7309999999999999</v>
      </c>
      <c r="N11" s="93">
        <v>10</v>
      </c>
      <c r="O11" s="61">
        <v>13000</v>
      </c>
      <c r="P11" s="62">
        <f t="shared" si="1"/>
        <v>130000</v>
      </c>
      <c r="Q11" s="173"/>
    </row>
    <row r="12" spans="1:17" ht="26.25" customHeight="1" x14ac:dyDescent="0.2">
      <c r="A12" s="13"/>
      <c r="B12" s="71"/>
      <c r="C12" s="8" t="s">
        <v>99</v>
      </c>
      <c r="D12" s="72" t="s">
        <v>67</v>
      </c>
      <c r="E12" s="12">
        <v>44585</v>
      </c>
      <c r="F12" s="72" t="s">
        <v>56</v>
      </c>
      <c r="G12" s="12">
        <v>44600</v>
      </c>
      <c r="H12" s="9" t="s">
        <v>88</v>
      </c>
      <c r="I12" s="1">
        <v>41</v>
      </c>
      <c r="J12" s="1">
        <v>28</v>
      </c>
      <c r="K12" s="1">
        <v>13</v>
      </c>
      <c r="L12" s="1">
        <v>10</v>
      </c>
      <c r="M12" s="76">
        <v>3.7309999999999999</v>
      </c>
      <c r="N12" s="93">
        <v>10</v>
      </c>
      <c r="O12" s="61">
        <v>13000</v>
      </c>
      <c r="P12" s="62">
        <f t="shared" si="1"/>
        <v>130000</v>
      </c>
      <c r="Q12" s="173"/>
    </row>
    <row r="13" spans="1:17" ht="26.25" customHeight="1" x14ac:dyDescent="0.2">
      <c r="A13" s="137"/>
      <c r="B13" s="136"/>
      <c r="C13" s="8" t="s">
        <v>100</v>
      </c>
      <c r="D13" s="72" t="s">
        <v>67</v>
      </c>
      <c r="E13" s="12">
        <v>44585</v>
      </c>
      <c r="F13" s="72" t="s">
        <v>56</v>
      </c>
      <c r="G13" s="12">
        <v>44600</v>
      </c>
      <c r="H13" s="9" t="s">
        <v>88</v>
      </c>
      <c r="I13" s="1">
        <v>38</v>
      </c>
      <c r="J13" s="1">
        <v>26</v>
      </c>
      <c r="K13" s="1">
        <v>12</v>
      </c>
      <c r="L13" s="1">
        <v>10</v>
      </c>
      <c r="M13" s="76">
        <v>2.964</v>
      </c>
      <c r="N13" s="7">
        <v>10</v>
      </c>
      <c r="O13" s="61">
        <v>13000</v>
      </c>
      <c r="P13" s="62">
        <f t="shared" si="1"/>
        <v>130000</v>
      </c>
      <c r="Q13" s="182"/>
    </row>
    <row r="14" spans="1:17" ht="22.5" customHeight="1" x14ac:dyDescent="0.2">
      <c r="A14" s="177" t="s">
        <v>30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9"/>
      <c r="M14" s="75">
        <f>SUBTOTAL(109,Table224578910112345678[KG VOLUME])</f>
        <v>4.4800000000000004</v>
      </c>
      <c r="N14" s="65">
        <f>SUM(N3:N13)</f>
        <v>105.285</v>
      </c>
      <c r="O14" s="180">
        <f>SUM(P3:P3)</f>
        <v>130000</v>
      </c>
      <c r="P14" s="181"/>
    </row>
    <row r="15" spans="1:17" ht="18" customHeight="1" x14ac:dyDescent="0.2">
      <c r="A15" s="82"/>
      <c r="B15" s="55" t="s">
        <v>42</v>
      </c>
      <c r="C15" s="54"/>
      <c r="D15" s="56" t="s">
        <v>43</v>
      </c>
      <c r="E15" s="82"/>
      <c r="F15" s="82"/>
      <c r="G15" s="82"/>
      <c r="H15" s="82"/>
      <c r="I15" s="82"/>
      <c r="J15" s="82"/>
      <c r="K15" s="82"/>
      <c r="L15" s="82"/>
      <c r="M15" s="83"/>
      <c r="N15" s="84" t="s">
        <v>51</v>
      </c>
      <c r="O15" s="85"/>
      <c r="P15" s="85">
        <f>O14*10%</f>
        <v>13000</v>
      </c>
    </row>
    <row r="16" spans="1:17" ht="18" customHeight="1" thickBot="1" x14ac:dyDescent="0.25">
      <c r="A16" s="82"/>
      <c r="B16" s="55"/>
      <c r="C16" s="54"/>
      <c r="D16" s="56"/>
      <c r="E16" s="82"/>
      <c r="F16" s="82"/>
      <c r="G16" s="82"/>
      <c r="H16" s="82"/>
      <c r="I16" s="82"/>
      <c r="J16" s="82"/>
      <c r="K16" s="82"/>
      <c r="L16" s="82"/>
      <c r="M16" s="83"/>
      <c r="N16" s="86" t="s">
        <v>52</v>
      </c>
      <c r="O16" s="87"/>
      <c r="P16" s="87">
        <f>O14-P15</f>
        <v>117000</v>
      </c>
    </row>
    <row r="17" spans="1:16" ht="18" customHeight="1" x14ac:dyDescent="0.2">
      <c r="A17" s="10"/>
      <c r="H17" s="60"/>
      <c r="N17" s="59" t="s">
        <v>31</v>
      </c>
      <c r="P17" s="66">
        <f>P16*1%</f>
        <v>1170</v>
      </c>
    </row>
    <row r="18" spans="1:16" ht="18" customHeight="1" thickBot="1" x14ac:dyDescent="0.25">
      <c r="A18" s="10"/>
      <c r="H18" s="60"/>
      <c r="N18" s="59" t="s">
        <v>53</v>
      </c>
      <c r="P18" s="68">
        <f>P16*2%</f>
        <v>2340</v>
      </c>
    </row>
    <row r="19" spans="1:16" ht="18" customHeight="1" x14ac:dyDescent="0.2">
      <c r="A19" s="10"/>
      <c r="H19" s="60"/>
      <c r="N19" s="63" t="s">
        <v>32</v>
      </c>
      <c r="O19" s="64"/>
      <c r="P19" s="67">
        <f>P16+P17-P18</f>
        <v>115830</v>
      </c>
    </row>
    <row r="21" spans="1:16" x14ac:dyDescent="0.2">
      <c r="A21" s="10"/>
      <c r="H21" s="60"/>
      <c r="P21" s="68"/>
    </row>
    <row r="22" spans="1:16" x14ac:dyDescent="0.2">
      <c r="A22" s="10"/>
      <c r="H22" s="60"/>
      <c r="O22" s="57"/>
      <c r="P22" s="68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</sheetData>
  <mergeCells count="3">
    <mergeCell ref="A14:L14"/>
    <mergeCell ref="O14:P14"/>
    <mergeCell ref="Q3:Q13"/>
  </mergeCells>
  <conditionalFormatting sqref="B3">
    <cfRule type="duplicateValues" dxfId="34" priority="3"/>
  </conditionalFormatting>
  <conditionalFormatting sqref="B4:B13">
    <cfRule type="duplicateValues" dxfId="33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6"/>
  <sheetViews>
    <sheetView zoomScale="110" zoomScaleNormal="110" workbookViewId="0">
      <pane xSplit="3" ySplit="2" topLeftCell="D13" activePane="bottomRight" state="frozen"/>
      <selection activeCell="E14" sqref="E14"/>
      <selection pane="topRight" activeCell="E14" sqref="E14"/>
      <selection pane="bottomLeft" activeCell="E14" sqref="E14"/>
      <selection pane="bottomRight" activeCell="G29" sqref="G29"/>
    </sheetView>
  </sheetViews>
  <sheetFormatPr defaultRowHeight="15" x14ac:dyDescent="0.2"/>
  <cols>
    <col min="1" max="1" width="7.140625" style="4" customWidth="1"/>
    <col min="2" max="2" width="19.28515625" style="2" customWidth="1"/>
    <col min="3" max="3" width="15.5703125" style="2" customWidth="1"/>
    <col min="4" max="4" width="11.42578125" style="3" customWidth="1"/>
    <col min="5" max="5" width="9" style="11" customWidth="1"/>
    <col min="6" max="6" width="15" style="3" customWidth="1"/>
    <col min="7" max="7" width="10.140625" style="3" customWidth="1"/>
    <col min="8" max="8" width="17" style="6" customWidth="1"/>
    <col min="9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403366</v>
      </c>
      <c r="B3" s="70" t="s">
        <v>101</v>
      </c>
      <c r="C3" s="8" t="s">
        <v>102</v>
      </c>
      <c r="D3" s="72" t="s">
        <v>67</v>
      </c>
      <c r="E3" s="12">
        <v>44591</v>
      </c>
      <c r="F3" s="72" t="s">
        <v>57</v>
      </c>
      <c r="G3" s="12">
        <v>44608</v>
      </c>
      <c r="H3" s="9" t="s">
        <v>145</v>
      </c>
      <c r="I3" s="1">
        <v>48</v>
      </c>
      <c r="J3" s="1">
        <v>45</v>
      </c>
      <c r="K3" s="1">
        <v>12</v>
      </c>
      <c r="L3" s="1">
        <v>10</v>
      </c>
      <c r="M3" s="76">
        <v>6.48</v>
      </c>
      <c r="N3" s="93">
        <v>10</v>
      </c>
      <c r="O3" s="61">
        <v>13000</v>
      </c>
      <c r="P3" s="62">
        <f>Table224578910112345678910[[#This Row],[PEMBULATAN]]*O3</f>
        <v>130000</v>
      </c>
      <c r="Q3" s="149">
        <v>43</v>
      </c>
    </row>
    <row r="4" spans="1:17" ht="26.25" customHeight="1" x14ac:dyDescent="0.2">
      <c r="A4" s="13"/>
      <c r="B4" s="71"/>
      <c r="C4" s="8" t="s">
        <v>103</v>
      </c>
      <c r="D4" s="72" t="s">
        <v>67</v>
      </c>
      <c r="E4" s="12">
        <v>44591</v>
      </c>
      <c r="F4" s="72" t="s">
        <v>57</v>
      </c>
      <c r="G4" s="12">
        <v>44608</v>
      </c>
      <c r="H4" s="9" t="s">
        <v>145</v>
      </c>
      <c r="I4" s="1">
        <v>48</v>
      </c>
      <c r="J4" s="1">
        <v>45</v>
      </c>
      <c r="K4" s="1">
        <v>12</v>
      </c>
      <c r="L4" s="1">
        <v>10</v>
      </c>
      <c r="M4" s="76">
        <v>6.48</v>
      </c>
      <c r="N4" s="93">
        <v>10</v>
      </c>
      <c r="O4" s="61">
        <v>13000</v>
      </c>
      <c r="P4" s="62">
        <f>Table224578910112345678910[[#This Row],[PEMBULATAN]]*O4</f>
        <v>130000</v>
      </c>
      <c r="Q4" s="150"/>
    </row>
    <row r="5" spans="1:17" ht="26.25" customHeight="1" x14ac:dyDescent="0.2">
      <c r="A5" s="13"/>
      <c r="B5" s="13"/>
      <c r="C5" s="8" t="s">
        <v>104</v>
      </c>
      <c r="D5" s="72" t="s">
        <v>67</v>
      </c>
      <c r="E5" s="12">
        <v>44591</v>
      </c>
      <c r="F5" s="72" t="s">
        <v>57</v>
      </c>
      <c r="G5" s="12">
        <v>44608</v>
      </c>
      <c r="H5" s="9" t="s">
        <v>145</v>
      </c>
      <c r="I5" s="1">
        <v>48</v>
      </c>
      <c r="J5" s="1">
        <v>45</v>
      </c>
      <c r="K5" s="1">
        <v>12</v>
      </c>
      <c r="L5" s="1">
        <v>10</v>
      </c>
      <c r="M5" s="76">
        <v>6.48</v>
      </c>
      <c r="N5" s="93">
        <v>10</v>
      </c>
      <c r="O5" s="61">
        <v>13000</v>
      </c>
      <c r="P5" s="62">
        <f>Table224578910112345678910[[#This Row],[PEMBULATAN]]*O5</f>
        <v>130000</v>
      </c>
      <c r="Q5" s="150"/>
    </row>
    <row r="6" spans="1:17" ht="26.25" customHeight="1" x14ac:dyDescent="0.2">
      <c r="A6" s="13"/>
      <c r="B6" s="13"/>
      <c r="C6" s="69" t="s">
        <v>105</v>
      </c>
      <c r="D6" s="74" t="s">
        <v>67</v>
      </c>
      <c r="E6" s="12">
        <v>44591</v>
      </c>
      <c r="F6" s="72" t="s">
        <v>57</v>
      </c>
      <c r="G6" s="12">
        <v>44608</v>
      </c>
      <c r="H6" s="73" t="s">
        <v>145</v>
      </c>
      <c r="I6" s="15">
        <v>48</v>
      </c>
      <c r="J6" s="15">
        <v>45</v>
      </c>
      <c r="K6" s="15">
        <v>12</v>
      </c>
      <c r="L6" s="15">
        <v>10</v>
      </c>
      <c r="M6" s="77">
        <v>6.48</v>
      </c>
      <c r="N6" s="93">
        <v>10</v>
      </c>
      <c r="O6" s="61">
        <v>13000</v>
      </c>
      <c r="P6" s="62">
        <f>Table224578910112345678910[[#This Row],[PEMBULATAN]]*O6</f>
        <v>130000</v>
      </c>
      <c r="Q6" s="150"/>
    </row>
    <row r="7" spans="1:17" ht="26.25" customHeight="1" x14ac:dyDescent="0.2">
      <c r="A7" s="13"/>
      <c r="B7" s="13"/>
      <c r="C7" s="69" t="s">
        <v>106</v>
      </c>
      <c r="D7" s="74" t="s">
        <v>67</v>
      </c>
      <c r="E7" s="12">
        <v>44591</v>
      </c>
      <c r="F7" s="72" t="s">
        <v>57</v>
      </c>
      <c r="G7" s="12">
        <v>44608</v>
      </c>
      <c r="H7" s="73" t="s">
        <v>145</v>
      </c>
      <c r="I7" s="15">
        <v>48</v>
      </c>
      <c r="J7" s="15">
        <v>45</v>
      </c>
      <c r="K7" s="15">
        <v>12</v>
      </c>
      <c r="L7" s="15">
        <v>10</v>
      </c>
      <c r="M7" s="77">
        <v>6.48</v>
      </c>
      <c r="N7" s="93">
        <v>10</v>
      </c>
      <c r="O7" s="61">
        <v>13000</v>
      </c>
      <c r="P7" s="62">
        <f>Table224578910112345678910[[#This Row],[PEMBULATAN]]*O7</f>
        <v>130000</v>
      </c>
      <c r="Q7" s="150"/>
    </row>
    <row r="8" spans="1:17" ht="26.25" customHeight="1" x14ac:dyDescent="0.2">
      <c r="A8" s="13"/>
      <c r="B8" s="13"/>
      <c r="C8" s="69" t="s">
        <v>107</v>
      </c>
      <c r="D8" s="74" t="s">
        <v>67</v>
      </c>
      <c r="E8" s="12">
        <v>44591</v>
      </c>
      <c r="F8" s="72" t="s">
        <v>57</v>
      </c>
      <c r="G8" s="12">
        <v>44608</v>
      </c>
      <c r="H8" s="73" t="s">
        <v>145</v>
      </c>
      <c r="I8" s="15">
        <v>16</v>
      </c>
      <c r="J8" s="15">
        <v>18</v>
      </c>
      <c r="K8" s="15">
        <v>9</v>
      </c>
      <c r="L8" s="15">
        <v>10</v>
      </c>
      <c r="M8" s="77">
        <v>0.64800000000000002</v>
      </c>
      <c r="N8" s="93">
        <v>10</v>
      </c>
      <c r="O8" s="61">
        <v>13000</v>
      </c>
      <c r="P8" s="62">
        <f>Table224578910112345678910[[#This Row],[PEMBULATAN]]*O8</f>
        <v>130000</v>
      </c>
      <c r="Q8" s="150"/>
    </row>
    <row r="9" spans="1:17" ht="26.25" customHeight="1" x14ac:dyDescent="0.2">
      <c r="A9" s="13"/>
      <c r="B9" s="13"/>
      <c r="C9" s="69" t="s">
        <v>108</v>
      </c>
      <c r="D9" s="74" t="s">
        <v>67</v>
      </c>
      <c r="E9" s="12">
        <v>44591</v>
      </c>
      <c r="F9" s="72" t="s">
        <v>57</v>
      </c>
      <c r="G9" s="12">
        <v>44608</v>
      </c>
      <c r="H9" s="73" t="s">
        <v>145</v>
      </c>
      <c r="I9" s="15">
        <v>65</v>
      </c>
      <c r="J9" s="15">
        <v>56</v>
      </c>
      <c r="K9" s="15">
        <v>20</v>
      </c>
      <c r="L9" s="15">
        <v>5</v>
      </c>
      <c r="M9" s="77">
        <v>18.2</v>
      </c>
      <c r="N9" s="93">
        <v>18.2</v>
      </c>
      <c r="O9" s="61">
        <v>13000</v>
      </c>
      <c r="P9" s="62">
        <f>Table224578910112345678910[[#This Row],[PEMBULATAN]]*O9</f>
        <v>236600</v>
      </c>
      <c r="Q9" s="150"/>
    </row>
    <row r="10" spans="1:17" ht="26.25" customHeight="1" x14ac:dyDescent="0.2">
      <c r="A10" s="13"/>
      <c r="B10" s="13"/>
      <c r="C10" s="69" t="s">
        <v>109</v>
      </c>
      <c r="D10" s="74" t="s">
        <v>67</v>
      </c>
      <c r="E10" s="12">
        <v>44591</v>
      </c>
      <c r="F10" s="72" t="s">
        <v>57</v>
      </c>
      <c r="G10" s="12">
        <v>44608</v>
      </c>
      <c r="H10" s="73" t="s">
        <v>145</v>
      </c>
      <c r="I10" s="15">
        <v>65</v>
      </c>
      <c r="J10" s="15">
        <v>56</v>
      </c>
      <c r="K10" s="15">
        <v>20</v>
      </c>
      <c r="L10" s="15">
        <v>5</v>
      </c>
      <c r="M10" s="77">
        <v>18.2</v>
      </c>
      <c r="N10" s="93">
        <v>18.2</v>
      </c>
      <c r="O10" s="61">
        <v>13000</v>
      </c>
      <c r="P10" s="62">
        <f>Table224578910112345678910[[#This Row],[PEMBULATAN]]*O10</f>
        <v>236600</v>
      </c>
      <c r="Q10" s="150"/>
    </row>
    <row r="11" spans="1:17" ht="26.25" customHeight="1" x14ac:dyDescent="0.2">
      <c r="A11" s="13"/>
      <c r="B11" s="13"/>
      <c r="C11" s="69" t="s">
        <v>110</v>
      </c>
      <c r="D11" s="74" t="s">
        <v>67</v>
      </c>
      <c r="E11" s="12">
        <v>44591</v>
      </c>
      <c r="F11" s="72" t="s">
        <v>57</v>
      </c>
      <c r="G11" s="12">
        <v>44608</v>
      </c>
      <c r="H11" s="73" t="s">
        <v>145</v>
      </c>
      <c r="I11" s="15">
        <v>65</v>
      </c>
      <c r="J11" s="15">
        <v>56</v>
      </c>
      <c r="K11" s="15">
        <v>20</v>
      </c>
      <c r="L11" s="15">
        <v>5</v>
      </c>
      <c r="M11" s="77">
        <v>18.2</v>
      </c>
      <c r="N11" s="93">
        <v>18.2</v>
      </c>
      <c r="O11" s="61">
        <v>13000</v>
      </c>
      <c r="P11" s="62">
        <f>Table224578910112345678910[[#This Row],[PEMBULATAN]]*O11</f>
        <v>236600</v>
      </c>
      <c r="Q11" s="150"/>
    </row>
    <row r="12" spans="1:17" ht="26.25" customHeight="1" x14ac:dyDescent="0.2">
      <c r="A12" s="13"/>
      <c r="B12" s="13"/>
      <c r="C12" s="69" t="s">
        <v>111</v>
      </c>
      <c r="D12" s="74" t="s">
        <v>67</v>
      </c>
      <c r="E12" s="12">
        <v>44591</v>
      </c>
      <c r="F12" s="72" t="s">
        <v>57</v>
      </c>
      <c r="G12" s="12">
        <v>44608</v>
      </c>
      <c r="H12" s="73" t="s">
        <v>145</v>
      </c>
      <c r="I12" s="15">
        <v>65</v>
      </c>
      <c r="J12" s="15">
        <v>56</v>
      </c>
      <c r="K12" s="15">
        <v>20</v>
      </c>
      <c r="L12" s="15">
        <v>5</v>
      </c>
      <c r="M12" s="77">
        <v>18.2</v>
      </c>
      <c r="N12" s="93">
        <v>18.2</v>
      </c>
      <c r="O12" s="61">
        <v>13000</v>
      </c>
      <c r="P12" s="62">
        <f>Table224578910112345678910[[#This Row],[PEMBULATAN]]*O12</f>
        <v>236600</v>
      </c>
      <c r="Q12" s="150"/>
    </row>
    <row r="13" spans="1:17" ht="26.25" customHeight="1" x14ac:dyDescent="0.2">
      <c r="A13" s="13"/>
      <c r="B13" s="13"/>
      <c r="C13" s="69" t="s">
        <v>112</v>
      </c>
      <c r="D13" s="74" t="s">
        <v>67</v>
      </c>
      <c r="E13" s="12">
        <v>44591</v>
      </c>
      <c r="F13" s="72" t="s">
        <v>57</v>
      </c>
      <c r="G13" s="12">
        <v>44608</v>
      </c>
      <c r="H13" s="73" t="s">
        <v>145</v>
      </c>
      <c r="I13" s="15">
        <v>65</v>
      </c>
      <c r="J13" s="15">
        <v>56</v>
      </c>
      <c r="K13" s="15">
        <v>20</v>
      </c>
      <c r="L13" s="15">
        <v>5</v>
      </c>
      <c r="M13" s="77">
        <v>18.2</v>
      </c>
      <c r="N13" s="93">
        <v>18.2</v>
      </c>
      <c r="O13" s="61">
        <v>13000</v>
      </c>
      <c r="P13" s="62">
        <f>Table224578910112345678910[[#This Row],[PEMBULATAN]]*O13</f>
        <v>236600</v>
      </c>
      <c r="Q13" s="150"/>
    </row>
    <row r="14" spans="1:17" ht="26.25" customHeight="1" x14ac:dyDescent="0.2">
      <c r="A14" s="13"/>
      <c r="B14" s="13"/>
      <c r="C14" s="69" t="s">
        <v>113</v>
      </c>
      <c r="D14" s="74" t="s">
        <v>67</v>
      </c>
      <c r="E14" s="12">
        <v>44591</v>
      </c>
      <c r="F14" s="72" t="s">
        <v>57</v>
      </c>
      <c r="G14" s="12">
        <v>44608</v>
      </c>
      <c r="H14" s="73" t="s">
        <v>145</v>
      </c>
      <c r="I14" s="15">
        <v>65</v>
      </c>
      <c r="J14" s="15">
        <v>56</v>
      </c>
      <c r="K14" s="15">
        <v>20</v>
      </c>
      <c r="L14" s="15">
        <v>5</v>
      </c>
      <c r="M14" s="77">
        <v>18.2</v>
      </c>
      <c r="N14" s="93">
        <v>18.2</v>
      </c>
      <c r="O14" s="61">
        <v>13000</v>
      </c>
      <c r="P14" s="62">
        <f>Table224578910112345678910[[#This Row],[PEMBULATAN]]*O14</f>
        <v>236600</v>
      </c>
      <c r="Q14" s="150"/>
    </row>
    <row r="15" spans="1:17" ht="26.25" customHeight="1" x14ac:dyDescent="0.2">
      <c r="A15" s="13"/>
      <c r="B15" s="13"/>
      <c r="C15" s="69" t="s">
        <v>114</v>
      </c>
      <c r="D15" s="74" t="s">
        <v>67</v>
      </c>
      <c r="E15" s="12">
        <v>44591</v>
      </c>
      <c r="F15" s="72" t="s">
        <v>57</v>
      </c>
      <c r="G15" s="12">
        <v>44608</v>
      </c>
      <c r="H15" s="73" t="s">
        <v>145</v>
      </c>
      <c r="I15" s="15">
        <v>150</v>
      </c>
      <c r="J15" s="15">
        <v>64</v>
      </c>
      <c r="K15" s="15">
        <v>12</v>
      </c>
      <c r="L15" s="15">
        <v>10</v>
      </c>
      <c r="M15" s="77">
        <v>28.8</v>
      </c>
      <c r="N15" s="93">
        <v>28.8</v>
      </c>
      <c r="O15" s="61">
        <v>13000</v>
      </c>
      <c r="P15" s="62">
        <f>Table224578910112345678910[[#This Row],[PEMBULATAN]]*O15</f>
        <v>374400</v>
      </c>
      <c r="Q15" s="150"/>
    </row>
    <row r="16" spans="1:17" ht="26.25" customHeight="1" x14ac:dyDescent="0.2">
      <c r="A16" s="13"/>
      <c r="B16" s="13"/>
      <c r="C16" s="69" t="s">
        <v>115</v>
      </c>
      <c r="D16" s="74" t="s">
        <v>67</v>
      </c>
      <c r="E16" s="12">
        <v>44591</v>
      </c>
      <c r="F16" s="72" t="s">
        <v>57</v>
      </c>
      <c r="G16" s="12">
        <v>44608</v>
      </c>
      <c r="H16" s="73" t="s">
        <v>145</v>
      </c>
      <c r="I16" s="15">
        <v>150</v>
      </c>
      <c r="J16" s="15">
        <v>64</v>
      </c>
      <c r="K16" s="15">
        <v>12</v>
      </c>
      <c r="L16" s="15">
        <v>10</v>
      </c>
      <c r="M16" s="77">
        <v>28.8</v>
      </c>
      <c r="N16" s="93">
        <v>28.8</v>
      </c>
      <c r="O16" s="61">
        <v>13000</v>
      </c>
      <c r="P16" s="62">
        <f>Table224578910112345678910[[#This Row],[PEMBULATAN]]*O16</f>
        <v>374400</v>
      </c>
      <c r="Q16" s="150"/>
    </row>
    <row r="17" spans="1:17" ht="26.25" customHeight="1" x14ac:dyDescent="0.2">
      <c r="A17" s="13"/>
      <c r="B17" s="13"/>
      <c r="C17" s="69" t="s">
        <v>116</v>
      </c>
      <c r="D17" s="74" t="s">
        <v>67</v>
      </c>
      <c r="E17" s="12">
        <v>44591</v>
      </c>
      <c r="F17" s="72" t="s">
        <v>57</v>
      </c>
      <c r="G17" s="12">
        <v>44608</v>
      </c>
      <c r="H17" s="73" t="s">
        <v>145</v>
      </c>
      <c r="I17" s="15">
        <v>150</v>
      </c>
      <c r="J17" s="15">
        <v>64</v>
      </c>
      <c r="K17" s="15">
        <v>12</v>
      </c>
      <c r="L17" s="15">
        <v>10</v>
      </c>
      <c r="M17" s="77">
        <v>28.8</v>
      </c>
      <c r="N17" s="93">
        <v>28.8</v>
      </c>
      <c r="O17" s="61">
        <v>13000</v>
      </c>
      <c r="P17" s="62">
        <f>Table224578910112345678910[[#This Row],[PEMBULATAN]]*O17</f>
        <v>374400</v>
      </c>
      <c r="Q17" s="150"/>
    </row>
    <row r="18" spans="1:17" ht="26.25" customHeight="1" x14ac:dyDescent="0.2">
      <c r="A18" s="13"/>
      <c r="B18" s="13"/>
      <c r="C18" s="69" t="s">
        <v>117</v>
      </c>
      <c r="D18" s="74" t="s">
        <v>67</v>
      </c>
      <c r="E18" s="12">
        <v>44591</v>
      </c>
      <c r="F18" s="72" t="s">
        <v>57</v>
      </c>
      <c r="G18" s="12">
        <v>44608</v>
      </c>
      <c r="H18" s="73" t="s">
        <v>145</v>
      </c>
      <c r="I18" s="15">
        <v>150</v>
      </c>
      <c r="J18" s="15">
        <v>64</v>
      </c>
      <c r="K18" s="15">
        <v>12</v>
      </c>
      <c r="L18" s="15">
        <v>10</v>
      </c>
      <c r="M18" s="77">
        <v>28.8</v>
      </c>
      <c r="N18" s="93">
        <v>28.8</v>
      </c>
      <c r="O18" s="61">
        <v>13000</v>
      </c>
      <c r="P18" s="62">
        <f>Table224578910112345678910[[#This Row],[PEMBULATAN]]*O18</f>
        <v>374400</v>
      </c>
      <c r="Q18" s="150"/>
    </row>
    <row r="19" spans="1:17" ht="26.25" customHeight="1" x14ac:dyDescent="0.2">
      <c r="A19" s="13"/>
      <c r="B19" s="13"/>
      <c r="C19" s="69" t="s">
        <v>118</v>
      </c>
      <c r="D19" s="74" t="s">
        <v>67</v>
      </c>
      <c r="E19" s="12">
        <v>44591</v>
      </c>
      <c r="F19" s="72" t="s">
        <v>57</v>
      </c>
      <c r="G19" s="12">
        <v>44608</v>
      </c>
      <c r="H19" s="73" t="s">
        <v>145</v>
      </c>
      <c r="I19" s="15">
        <v>150</v>
      </c>
      <c r="J19" s="15">
        <v>64</v>
      </c>
      <c r="K19" s="15">
        <v>12</v>
      </c>
      <c r="L19" s="15">
        <v>10</v>
      </c>
      <c r="M19" s="77">
        <v>28.8</v>
      </c>
      <c r="N19" s="93">
        <v>28.8</v>
      </c>
      <c r="O19" s="61">
        <v>13000</v>
      </c>
      <c r="P19" s="62">
        <f>Table224578910112345678910[[#This Row],[PEMBULATAN]]*O19</f>
        <v>374400</v>
      </c>
      <c r="Q19" s="150"/>
    </row>
    <row r="20" spans="1:17" ht="26.25" customHeight="1" x14ac:dyDescent="0.2">
      <c r="A20" s="13"/>
      <c r="B20" s="13"/>
      <c r="C20" s="69" t="s">
        <v>119</v>
      </c>
      <c r="D20" s="74" t="s">
        <v>67</v>
      </c>
      <c r="E20" s="12">
        <v>44591</v>
      </c>
      <c r="F20" s="72" t="s">
        <v>57</v>
      </c>
      <c r="G20" s="12">
        <v>44608</v>
      </c>
      <c r="H20" s="73" t="s">
        <v>145</v>
      </c>
      <c r="I20" s="15">
        <v>150</v>
      </c>
      <c r="J20" s="15">
        <v>64</v>
      </c>
      <c r="K20" s="15">
        <v>12</v>
      </c>
      <c r="L20" s="15">
        <v>10</v>
      </c>
      <c r="M20" s="77">
        <v>28.8</v>
      </c>
      <c r="N20" s="93">
        <v>28.8</v>
      </c>
      <c r="O20" s="61">
        <v>13000</v>
      </c>
      <c r="P20" s="62">
        <f>Table224578910112345678910[[#This Row],[PEMBULATAN]]*O20</f>
        <v>374400</v>
      </c>
      <c r="Q20" s="150"/>
    </row>
    <row r="21" spans="1:17" ht="26.25" customHeight="1" x14ac:dyDescent="0.2">
      <c r="A21" s="13"/>
      <c r="B21" s="13"/>
      <c r="C21" s="69" t="s">
        <v>120</v>
      </c>
      <c r="D21" s="74" t="s">
        <v>67</v>
      </c>
      <c r="E21" s="12">
        <v>44591</v>
      </c>
      <c r="F21" s="72" t="s">
        <v>57</v>
      </c>
      <c r="G21" s="12">
        <v>44608</v>
      </c>
      <c r="H21" s="73" t="s">
        <v>145</v>
      </c>
      <c r="I21" s="15">
        <v>150</v>
      </c>
      <c r="J21" s="15">
        <v>64</v>
      </c>
      <c r="K21" s="15">
        <v>12</v>
      </c>
      <c r="L21" s="15">
        <v>10</v>
      </c>
      <c r="M21" s="77">
        <v>28.8</v>
      </c>
      <c r="N21" s="93">
        <v>28.8</v>
      </c>
      <c r="O21" s="61">
        <v>13000</v>
      </c>
      <c r="P21" s="62">
        <f>Table224578910112345678910[[#This Row],[PEMBULATAN]]*O21</f>
        <v>374400</v>
      </c>
      <c r="Q21" s="150"/>
    </row>
    <row r="22" spans="1:17" ht="26.25" customHeight="1" x14ac:dyDescent="0.2">
      <c r="A22" s="13"/>
      <c r="B22" s="13"/>
      <c r="C22" s="69" t="s">
        <v>121</v>
      </c>
      <c r="D22" s="74" t="s">
        <v>67</v>
      </c>
      <c r="E22" s="12">
        <v>44591</v>
      </c>
      <c r="F22" s="72" t="s">
        <v>57</v>
      </c>
      <c r="G22" s="12">
        <v>44608</v>
      </c>
      <c r="H22" s="73" t="s">
        <v>145</v>
      </c>
      <c r="I22" s="15">
        <v>150</v>
      </c>
      <c r="J22" s="15">
        <v>64</v>
      </c>
      <c r="K22" s="15">
        <v>12</v>
      </c>
      <c r="L22" s="15">
        <v>10</v>
      </c>
      <c r="M22" s="77">
        <v>28.8</v>
      </c>
      <c r="N22" s="93">
        <v>28.8</v>
      </c>
      <c r="O22" s="61">
        <v>13000</v>
      </c>
      <c r="P22" s="62">
        <f>Table224578910112345678910[[#This Row],[PEMBULATAN]]*O22</f>
        <v>374400</v>
      </c>
      <c r="Q22" s="150"/>
    </row>
    <row r="23" spans="1:17" ht="26.25" customHeight="1" x14ac:dyDescent="0.2">
      <c r="A23" s="13"/>
      <c r="B23" s="13"/>
      <c r="C23" s="69" t="s">
        <v>122</v>
      </c>
      <c r="D23" s="74" t="s">
        <v>67</v>
      </c>
      <c r="E23" s="12">
        <v>44591</v>
      </c>
      <c r="F23" s="72" t="s">
        <v>57</v>
      </c>
      <c r="G23" s="12">
        <v>44608</v>
      </c>
      <c r="H23" s="73" t="s">
        <v>145</v>
      </c>
      <c r="I23" s="15">
        <v>150</v>
      </c>
      <c r="J23" s="15">
        <v>64</v>
      </c>
      <c r="K23" s="15">
        <v>12</v>
      </c>
      <c r="L23" s="15">
        <v>10</v>
      </c>
      <c r="M23" s="77">
        <v>28.8</v>
      </c>
      <c r="N23" s="93">
        <v>28.8</v>
      </c>
      <c r="O23" s="61">
        <v>13000</v>
      </c>
      <c r="P23" s="62">
        <f>Table224578910112345678910[[#This Row],[PEMBULATAN]]*O23</f>
        <v>374400</v>
      </c>
      <c r="Q23" s="150"/>
    </row>
    <row r="24" spans="1:17" ht="26.25" customHeight="1" x14ac:dyDescent="0.2">
      <c r="A24" s="13"/>
      <c r="B24" s="13"/>
      <c r="C24" s="69" t="s">
        <v>123</v>
      </c>
      <c r="D24" s="74" t="s">
        <v>67</v>
      </c>
      <c r="E24" s="12">
        <v>44591</v>
      </c>
      <c r="F24" s="72" t="s">
        <v>57</v>
      </c>
      <c r="G24" s="12">
        <v>44608</v>
      </c>
      <c r="H24" s="73" t="s">
        <v>145</v>
      </c>
      <c r="I24" s="15">
        <v>150</v>
      </c>
      <c r="J24" s="15">
        <v>64</v>
      </c>
      <c r="K24" s="15">
        <v>12</v>
      </c>
      <c r="L24" s="15">
        <v>10</v>
      </c>
      <c r="M24" s="77">
        <v>28.8</v>
      </c>
      <c r="N24" s="93">
        <v>28.8</v>
      </c>
      <c r="O24" s="61">
        <v>13000</v>
      </c>
      <c r="P24" s="62">
        <f>Table224578910112345678910[[#This Row],[PEMBULATAN]]*O24</f>
        <v>374400</v>
      </c>
      <c r="Q24" s="150"/>
    </row>
    <row r="25" spans="1:17" ht="26.25" customHeight="1" x14ac:dyDescent="0.2">
      <c r="A25" s="13"/>
      <c r="B25" s="13"/>
      <c r="C25" s="69" t="s">
        <v>124</v>
      </c>
      <c r="D25" s="74" t="s">
        <v>67</v>
      </c>
      <c r="E25" s="12">
        <v>44591</v>
      </c>
      <c r="F25" s="72" t="s">
        <v>57</v>
      </c>
      <c r="G25" s="12">
        <v>44608</v>
      </c>
      <c r="H25" s="73" t="s">
        <v>145</v>
      </c>
      <c r="I25" s="15">
        <v>150</v>
      </c>
      <c r="J25" s="15">
        <v>64</v>
      </c>
      <c r="K25" s="15">
        <v>12</v>
      </c>
      <c r="L25" s="15">
        <v>10</v>
      </c>
      <c r="M25" s="77">
        <v>28.8</v>
      </c>
      <c r="N25" s="93">
        <v>28.8</v>
      </c>
      <c r="O25" s="61">
        <v>13000</v>
      </c>
      <c r="P25" s="62">
        <f>Table224578910112345678910[[#This Row],[PEMBULATAN]]*O25</f>
        <v>374400</v>
      </c>
      <c r="Q25" s="150"/>
    </row>
    <row r="26" spans="1:17" ht="26.25" customHeight="1" x14ac:dyDescent="0.2">
      <c r="A26" s="137"/>
      <c r="B26" s="137"/>
      <c r="C26" s="69" t="s">
        <v>125</v>
      </c>
      <c r="D26" s="74" t="s">
        <v>67</v>
      </c>
      <c r="E26" s="12">
        <v>44591</v>
      </c>
      <c r="F26" s="72" t="s">
        <v>57</v>
      </c>
      <c r="G26" s="12">
        <v>44608</v>
      </c>
      <c r="H26" s="73" t="s">
        <v>145</v>
      </c>
      <c r="I26" s="15">
        <v>150</v>
      </c>
      <c r="J26" s="15">
        <v>64</v>
      </c>
      <c r="K26" s="15">
        <v>12</v>
      </c>
      <c r="L26" s="15">
        <v>10</v>
      </c>
      <c r="M26" s="77">
        <v>28.8</v>
      </c>
      <c r="N26" s="93">
        <v>28.8</v>
      </c>
      <c r="O26" s="61">
        <v>13000</v>
      </c>
      <c r="P26" s="62">
        <f>Table224578910112345678910[[#This Row],[PEMBULATAN]]*O26</f>
        <v>374400</v>
      </c>
      <c r="Q26" s="151"/>
    </row>
    <row r="27" spans="1:17" ht="26.25" customHeight="1" x14ac:dyDescent="0.2">
      <c r="A27" s="13"/>
      <c r="B27" s="13"/>
      <c r="C27" s="152" t="s">
        <v>126</v>
      </c>
      <c r="D27" s="153" t="s">
        <v>67</v>
      </c>
      <c r="E27" s="107">
        <v>44591</v>
      </c>
      <c r="F27" s="106" t="s">
        <v>57</v>
      </c>
      <c r="G27" s="107">
        <v>44608</v>
      </c>
      <c r="H27" s="154" t="s">
        <v>145</v>
      </c>
      <c r="I27" s="155">
        <v>150</v>
      </c>
      <c r="J27" s="155">
        <v>64</v>
      </c>
      <c r="K27" s="155">
        <v>12</v>
      </c>
      <c r="L27" s="155">
        <v>10</v>
      </c>
      <c r="M27" s="156">
        <v>28.8</v>
      </c>
      <c r="N27" s="110">
        <v>28.8</v>
      </c>
      <c r="O27" s="111">
        <v>13000</v>
      </c>
      <c r="P27" s="112">
        <f>Table224578910112345678910[[#This Row],[PEMBULATAN]]*O27</f>
        <v>374400</v>
      </c>
      <c r="Q27" s="150"/>
    </row>
    <row r="28" spans="1:17" ht="26.25" customHeight="1" x14ac:dyDescent="0.2">
      <c r="A28" s="13"/>
      <c r="B28" s="13"/>
      <c r="C28" s="69" t="s">
        <v>127</v>
      </c>
      <c r="D28" s="74" t="s">
        <v>67</v>
      </c>
      <c r="E28" s="12">
        <v>44591</v>
      </c>
      <c r="F28" s="72" t="s">
        <v>57</v>
      </c>
      <c r="G28" s="12">
        <v>44608</v>
      </c>
      <c r="H28" s="73" t="s">
        <v>145</v>
      </c>
      <c r="I28" s="15">
        <v>77</v>
      </c>
      <c r="J28" s="15">
        <v>56</v>
      </c>
      <c r="K28" s="15">
        <v>34</v>
      </c>
      <c r="L28" s="15">
        <v>10</v>
      </c>
      <c r="M28" s="77">
        <v>36.652000000000001</v>
      </c>
      <c r="N28" s="93">
        <v>36.652000000000001</v>
      </c>
      <c r="O28" s="61">
        <v>13000</v>
      </c>
      <c r="P28" s="62">
        <f>Table224578910112345678910[[#This Row],[PEMBULATAN]]*O28</f>
        <v>476476</v>
      </c>
      <c r="Q28" s="150"/>
    </row>
    <row r="29" spans="1:17" ht="26.25" customHeight="1" x14ac:dyDescent="0.2">
      <c r="A29" s="13"/>
      <c r="B29" s="13"/>
      <c r="C29" s="69" t="s">
        <v>128</v>
      </c>
      <c r="D29" s="74" t="s">
        <v>67</v>
      </c>
      <c r="E29" s="12">
        <v>44591</v>
      </c>
      <c r="F29" s="72" t="s">
        <v>57</v>
      </c>
      <c r="G29" s="12">
        <v>44608</v>
      </c>
      <c r="H29" s="73" t="s">
        <v>145</v>
      </c>
      <c r="I29" s="15">
        <v>77</v>
      </c>
      <c r="J29" s="15">
        <v>56</v>
      </c>
      <c r="K29" s="15">
        <v>34</v>
      </c>
      <c r="L29" s="15">
        <v>10</v>
      </c>
      <c r="M29" s="77">
        <v>36.652000000000001</v>
      </c>
      <c r="N29" s="93">
        <v>36.652000000000001</v>
      </c>
      <c r="O29" s="61">
        <v>13000</v>
      </c>
      <c r="P29" s="62">
        <f>Table224578910112345678910[[#This Row],[PEMBULATAN]]*O29</f>
        <v>476476</v>
      </c>
      <c r="Q29" s="150"/>
    </row>
    <row r="30" spans="1:17" ht="26.25" customHeight="1" x14ac:dyDescent="0.2">
      <c r="A30" s="13"/>
      <c r="B30" s="13"/>
      <c r="C30" s="69" t="s">
        <v>129</v>
      </c>
      <c r="D30" s="74" t="s">
        <v>67</v>
      </c>
      <c r="E30" s="12">
        <v>44591</v>
      </c>
      <c r="F30" s="72" t="s">
        <v>57</v>
      </c>
      <c r="G30" s="12">
        <v>44608</v>
      </c>
      <c r="H30" s="73" t="s">
        <v>145</v>
      </c>
      <c r="I30" s="15">
        <v>77</v>
      </c>
      <c r="J30" s="15">
        <v>56</v>
      </c>
      <c r="K30" s="15">
        <v>34</v>
      </c>
      <c r="L30" s="15">
        <v>10</v>
      </c>
      <c r="M30" s="77">
        <v>36.652000000000001</v>
      </c>
      <c r="N30" s="93">
        <v>36.652000000000001</v>
      </c>
      <c r="O30" s="61">
        <v>13000</v>
      </c>
      <c r="P30" s="62">
        <f>Table224578910112345678910[[#This Row],[PEMBULATAN]]*O30</f>
        <v>476476</v>
      </c>
      <c r="Q30" s="150"/>
    </row>
    <row r="31" spans="1:17" ht="26.25" customHeight="1" x14ac:dyDescent="0.2">
      <c r="A31" s="13"/>
      <c r="B31" s="13"/>
      <c r="C31" s="69" t="s">
        <v>130</v>
      </c>
      <c r="D31" s="74" t="s">
        <v>67</v>
      </c>
      <c r="E31" s="12">
        <v>44591</v>
      </c>
      <c r="F31" s="72" t="s">
        <v>57</v>
      </c>
      <c r="G31" s="12">
        <v>44608</v>
      </c>
      <c r="H31" s="73" t="s">
        <v>145</v>
      </c>
      <c r="I31" s="15">
        <v>77</v>
      </c>
      <c r="J31" s="15">
        <v>56</v>
      </c>
      <c r="K31" s="15">
        <v>34</v>
      </c>
      <c r="L31" s="15">
        <v>10</v>
      </c>
      <c r="M31" s="77">
        <v>36.652000000000001</v>
      </c>
      <c r="N31" s="93">
        <v>36.652000000000001</v>
      </c>
      <c r="O31" s="61">
        <v>13000</v>
      </c>
      <c r="P31" s="62">
        <f>Table224578910112345678910[[#This Row],[PEMBULATAN]]*O31</f>
        <v>476476</v>
      </c>
      <c r="Q31" s="150"/>
    </row>
    <row r="32" spans="1:17" ht="26.25" customHeight="1" x14ac:dyDescent="0.2">
      <c r="A32" s="13"/>
      <c r="B32" s="13"/>
      <c r="C32" s="69" t="s">
        <v>131</v>
      </c>
      <c r="D32" s="74" t="s">
        <v>67</v>
      </c>
      <c r="E32" s="12">
        <v>44591</v>
      </c>
      <c r="F32" s="72" t="s">
        <v>57</v>
      </c>
      <c r="G32" s="12">
        <v>44608</v>
      </c>
      <c r="H32" s="73" t="s">
        <v>145</v>
      </c>
      <c r="I32" s="15">
        <v>77</v>
      </c>
      <c r="J32" s="15">
        <v>56</v>
      </c>
      <c r="K32" s="15">
        <v>34</v>
      </c>
      <c r="L32" s="15">
        <v>10</v>
      </c>
      <c r="M32" s="77">
        <v>36.652000000000001</v>
      </c>
      <c r="N32" s="93">
        <v>36.652000000000001</v>
      </c>
      <c r="O32" s="61">
        <v>13000</v>
      </c>
      <c r="P32" s="62">
        <f>Table224578910112345678910[[#This Row],[PEMBULATAN]]*O32</f>
        <v>476476</v>
      </c>
      <c r="Q32" s="150"/>
    </row>
    <row r="33" spans="1:17" ht="26.25" customHeight="1" x14ac:dyDescent="0.2">
      <c r="A33" s="13"/>
      <c r="B33" s="13"/>
      <c r="C33" s="69" t="s">
        <v>132</v>
      </c>
      <c r="D33" s="74" t="s">
        <v>67</v>
      </c>
      <c r="E33" s="12">
        <v>44591</v>
      </c>
      <c r="F33" s="72" t="s">
        <v>57</v>
      </c>
      <c r="G33" s="12">
        <v>44608</v>
      </c>
      <c r="H33" s="73" t="s">
        <v>145</v>
      </c>
      <c r="I33" s="15">
        <v>77</v>
      </c>
      <c r="J33" s="15">
        <v>56</v>
      </c>
      <c r="K33" s="15">
        <v>34</v>
      </c>
      <c r="L33" s="15">
        <v>10</v>
      </c>
      <c r="M33" s="77">
        <v>36.652000000000001</v>
      </c>
      <c r="N33" s="93">
        <v>36.652000000000001</v>
      </c>
      <c r="O33" s="61">
        <v>13000</v>
      </c>
      <c r="P33" s="62">
        <f>Table224578910112345678910[[#This Row],[PEMBULATAN]]*O33</f>
        <v>476476</v>
      </c>
      <c r="Q33" s="150"/>
    </row>
    <row r="34" spans="1:17" ht="26.25" customHeight="1" x14ac:dyDescent="0.2">
      <c r="A34" s="13"/>
      <c r="B34" s="13"/>
      <c r="C34" s="69" t="s">
        <v>133</v>
      </c>
      <c r="D34" s="74" t="s">
        <v>67</v>
      </c>
      <c r="E34" s="12">
        <v>44591</v>
      </c>
      <c r="F34" s="72" t="s">
        <v>57</v>
      </c>
      <c r="G34" s="12">
        <v>44608</v>
      </c>
      <c r="H34" s="73" t="s">
        <v>145</v>
      </c>
      <c r="I34" s="15">
        <v>77</v>
      </c>
      <c r="J34" s="15">
        <v>56</v>
      </c>
      <c r="K34" s="15">
        <v>34</v>
      </c>
      <c r="L34" s="15">
        <v>10</v>
      </c>
      <c r="M34" s="77">
        <v>36.652000000000001</v>
      </c>
      <c r="N34" s="93">
        <v>36.652000000000001</v>
      </c>
      <c r="O34" s="61">
        <v>13000</v>
      </c>
      <c r="P34" s="62">
        <f>Table224578910112345678910[[#This Row],[PEMBULATAN]]*O34</f>
        <v>476476</v>
      </c>
      <c r="Q34" s="150"/>
    </row>
    <row r="35" spans="1:17" ht="26.25" customHeight="1" x14ac:dyDescent="0.2">
      <c r="A35" s="13"/>
      <c r="B35" s="13"/>
      <c r="C35" s="69" t="s">
        <v>134</v>
      </c>
      <c r="D35" s="74" t="s">
        <v>67</v>
      </c>
      <c r="E35" s="12">
        <v>44591</v>
      </c>
      <c r="F35" s="72" t="s">
        <v>57</v>
      </c>
      <c r="G35" s="12">
        <v>44608</v>
      </c>
      <c r="H35" s="73" t="s">
        <v>145</v>
      </c>
      <c r="I35" s="15">
        <v>77</v>
      </c>
      <c r="J35" s="15">
        <v>56</v>
      </c>
      <c r="K35" s="15">
        <v>34</v>
      </c>
      <c r="L35" s="15">
        <v>10</v>
      </c>
      <c r="M35" s="77">
        <v>36.652000000000001</v>
      </c>
      <c r="N35" s="93">
        <v>36.652000000000001</v>
      </c>
      <c r="O35" s="61">
        <v>13000</v>
      </c>
      <c r="P35" s="62">
        <f>Table224578910112345678910[[#This Row],[PEMBULATAN]]*O35</f>
        <v>476476</v>
      </c>
      <c r="Q35" s="150"/>
    </row>
    <row r="36" spans="1:17" ht="26.25" customHeight="1" x14ac:dyDescent="0.2">
      <c r="A36" s="13"/>
      <c r="B36" s="13"/>
      <c r="C36" s="69" t="s">
        <v>135</v>
      </c>
      <c r="D36" s="74" t="s">
        <v>67</v>
      </c>
      <c r="E36" s="12">
        <v>44591</v>
      </c>
      <c r="F36" s="72" t="s">
        <v>57</v>
      </c>
      <c r="G36" s="12">
        <v>44608</v>
      </c>
      <c r="H36" s="73" t="s">
        <v>145</v>
      </c>
      <c r="I36" s="15">
        <v>35</v>
      </c>
      <c r="J36" s="15">
        <v>35</v>
      </c>
      <c r="K36" s="15">
        <v>55</v>
      </c>
      <c r="L36" s="15">
        <v>10</v>
      </c>
      <c r="M36" s="77">
        <v>16.84375</v>
      </c>
      <c r="N36" s="93">
        <v>16.84375</v>
      </c>
      <c r="O36" s="61">
        <v>13000</v>
      </c>
      <c r="P36" s="62">
        <f>Table224578910112345678910[[#This Row],[PEMBULATAN]]*O36</f>
        <v>218968.75</v>
      </c>
      <c r="Q36" s="150"/>
    </row>
    <row r="37" spans="1:17" ht="26.25" customHeight="1" x14ac:dyDescent="0.2">
      <c r="A37" s="13"/>
      <c r="B37" s="13"/>
      <c r="C37" s="69" t="s">
        <v>136</v>
      </c>
      <c r="D37" s="74" t="s">
        <v>67</v>
      </c>
      <c r="E37" s="12">
        <v>44591</v>
      </c>
      <c r="F37" s="72" t="s">
        <v>57</v>
      </c>
      <c r="G37" s="12">
        <v>44608</v>
      </c>
      <c r="H37" s="73" t="s">
        <v>145</v>
      </c>
      <c r="I37" s="15">
        <v>35</v>
      </c>
      <c r="J37" s="15">
        <v>43</v>
      </c>
      <c r="K37" s="15">
        <v>96</v>
      </c>
      <c r="L37" s="15">
        <v>11</v>
      </c>
      <c r="M37" s="77">
        <v>36.119999999999997</v>
      </c>
      <c r="N37" s="93">
        <v>36.119999999999997</v>
      </c>
      <c r="O37" s="61">
        <v>13000</v>
      </c>
      <c r="P37" s="62">
        <f>Table224578910112345678910[[#This Row],[PEMBULATAN]]*O37</f>
        <v>469559.99999999994</v>
      </c>
      <c r="Q37" s="150"/>
    </row>
    <row r="38" spans="1:17" ht="26.25" customHeight="1" x14ac:dyDescent="0.2">
      <c r="A38" s="13"/>
      <c r="B38" s="13"/>
      <c r="C38" s="69" t="s">
        <v>137</v>
      </c>
      <c r="D38" s="74" t="s">
        <v>67</v>
      </c>
      <c r="E38" s="12">
        <v>44591</v>
      </c>
      <c r="F38" s="72" t="s">
        <v>57</v>
      </c>
      <c r="G38" s="12">
        <v>44608</v>
      </c>
      <c r="H38" s="73" t="s">
        <v>145</v>
      </c>
      <c r="I38" s="15">
        <v>35</v>
      </c>
      <c r="J38" s="15">
        <v>43</v>
      </c>
      <c r="K38" s="15">
        <v>96</v>
      </c>
      <c r="L38" s="15">
        <v>11</v>
      </c>
      <c r="M38" s="77">
        <v>36.119999999999997</v>
      </c>
      <c r="N38" s="93">
        <v>36.119999999999997</v>
      </c>
      <c r="O38" s="61">
        <v>13000</v>
      </c>
      <c r="P38" s="62">
        <f>Table224578910112345678910[[#This Row],[PEMBULATAN]]*O38</f>
        <v>469559.99999999994</v>
      </c>
      <c r="Q38" s="150"/>
    </row>
    <row r="39" spans="1:17" ht="26.25" customHeight="1" x14ac:dyDescent="0.2">
      <c r="A39" s="13"/>
      <c r="B39" s="13"/>
      <c r="C39" s="69" t="s">
        <v>138</v>
      </c>
      <c r="D39" s="74" t="s">
        <v>67</v>
      </c>
      <c r="E39" s="12">
        <v>44591</v>
      </c>
      <c r="F39" s="72" t="s">
        <v>57</v>
      </c>
      <c r="G39" s="12">
        <v>44608</v>
      </c>
      <c r="H39" s="73" t="s">
        <v>145</v>
      </c>
      <c r="I39" s="15">
        <v>35</v>
      </c>
      <c r="J39" s="15">
        <v>43</v>
      </c>
      <c r="K39" s="15">
        <v>96</v>
      </c>
      <c r="L39" s="15">
        <v>11</v>
      </c>
      <c r="M39" s="77">
        <v>36.119999999999997</v>
      </c>
      <c r="N39" s="93">
        <v>36.119999999999997</v>
      </c>
      <c r="O39" s="61">
        <v>13000</v>
      </c>
      <c r="P39" s="62">
        <f>Table224578910112345678910[[#This Row],[PEMBULATAN]]*O39</f>
        <v>469559.99999999994</v>
      </c>
      <c r="Q39" s="150"/>
    </row>
    <row r="40" spans="1:17" ht="26.25" customHeight="1" x14ac:dyDescent="0.2">
      <c r="A40" s="13"/>
      <c r="B40" s="13"/>
      <c r="C40" s="69" t="s">
        <v>139</v>
      </c>
      <c r="D40" s="74" t="s">
        <v>67</v>
      </c>
      <c r="E40" s="12">
        <v>44591</v>
      </c>
      <c r="F40" s="72" t="s">
        <v>57</v>
      </c>
      <c r="G40" s="12">
        <v>44608</v>
      </c>
      <c r="H40" s="73" t="s">
        <v>145</v>
      </c>
      <c r="I40" s="15">
        <v>35</v>
      </c>
      <c r="J40" s="15">
        <v>43</v>
      </c>
      <c r="K40" s="15">
        <v>96</v>
      </c>
      <c r="L40" s="15">
        <v>11</v>
      </c>
      <c r="M40" s="77">
        <v>36.119999999999997</v>
      </c>
      <c r="N40" s="93">
        <v>36.119999999999997</v>
      </c>
      <c r="O40" s="61">
        <v>13000</v>
      </c>
      <c r="P40" s="62">
        <f>Table224578910112345678910[[#This Row],[PEMBULATAN]]*O40</f>
        <v>469559.99999999994</v>
      </c>
      <c r="Q40" s="150"/>
    </row>
    <row r="41" spans="1:17" ht="26.25" customHeight="1" x14ac:dyDescent="0.2">
      <c r="A41" s="13"/>
      <c r="B41" s="13"/>
      <c r="C41" s="69" t="s">
        <v>140</v>
      </c>
      <c r="D41" s="74" t="s">
        <v>67</v>
      </c>
      <c r="E41" s="12">
        <v>44591</v>
      </c>
      <c r="F41" s="72" t="s">
        <v>57</v>
      </c>
      <c r="G41" s="12">
        <v>44608</v>
      </c>
      <c r="H41" s="73" t="s">
        <v>145</v>
      </c>
      <c r="I41" s="15">
        <v>35</v>
      </c>
      <c r="J41" s="15">
        <v>43</v>
      </c>
      <c r="K41" s="15">
        <v>96</v>
      </c>
      <c r="L41" s="15">
        <v>11</v>
      </c>
      <c r="M41" s="77">
        <v>36.119999999999997</v>
      </c>
      <c r="N41" s="93">
        <v>36.119999999999997</v>
      </c>
      <c r="O41" s="61">
        <v>13000</v>
      </c>
      <c r="P41" s="62">
        <f>Table224578910112345678910[[#This Row],[PEMBULATAN]]*O41</f>
        <v>469559.99999999994</v>
      </c>
      <c r="Q41" s="150"/>
    </row>
    <row r="42" spans="1:17" ht="26.25" customHeight="1" x14ac:dyDescent="0.2">
      <c r="A42" s="13"/>
      <c r="B42" s="13"/>
      <c r="C42" s="69" t="s">
        <v>141</v>
      </c>
      <c r="D42" s="74" t="s">
        <v>67</v>
      </c>
      <c r="E42" s="12">
        <v>44591</v>
      </c>
      <c r="F42" s="72" t="s">
        <v>57</v>
      </c>
      <c r="G42" s="12">
        <v>44608</v>
      </c>
      <c r="H42" s="73" t="s">
        <v>145</v>
      </c>
      <c r="I42" s="15">
        <v>80</v>
      </c>
      <c r="J42" s="15">
        <v>50</v>
      </c>
      <c r="K42" s="15">
        <v>25</v>
      </c>
      <c r="L42" s="15">
        <v>10</v>
      </c>
      <c r="M42" s="77">
        <v>25</v>
      </c>
      <c r="N42" s="93">
        <v>25</v>
      </c>
      <c r="O42" s="61">
        <v>13000</v>
      </c>
      <c r="P42" s="62">
        <f>Table224578910112345678910[[#This Row],[PEMBULATAN]]*O42</f>
        <v>325000</v>
      </c>
      <c r="Q42" s="150"/>
    </row>
    <row r="43" spans="1:17" ht="26.25" customHeight="1" x14ac:dyDescent="0.2">
      <c r="A43" s="13"/>
      <c r="B43" s="13"/>
      <c r="C43" s="69" t="s">
        <v>142</v>
      </c>
      <c r="D43" s="74" t="s">
        <v>67</v>
      </c>
      <c r="E43" s="12">
        <v>44591</v>
      </c>
      <c r="F43" s="72" t="s">
        <v>57</v>
      </c>
      <c r="G43" s="12">
        <v>44608</v>
      </c>
      <c r="H43" s="73" t="s">
        <v>145</v>
      </c>
      <c r="I43" s="15">
        <v>80</v>
      </c>
      <c r="J43" s="15">
        <v>50</v>
      </c>
      <c r="K43" s="15">
        <v>25</v>
      </c>
      <c r="L43" s="15">
        <v>10</v>
      </c>
      <c r="M43" s="77">
        <v>25</v>
      </c>
      <c r="N43" s="93">
        <v>25</v>
      </c>
      <c r="O43" s="61">
        <v>13000</v>
      </c>
      <c r="P43" s="62">
        <f>Table224578910112345678910[[#This Row],[PEMBULATAN]]*O43</f>
        <v>325000</v>
      </c>
      <c r="Q43" s="150"/>
    </row>
    <row r="44" spans="1:17" ht="26.25" customHeight="1" x14ac:dyDescent="0.2">
      <c r="A44" s="13"/>
      <c r="B44" s="13"/>
      <c r="C44" s="69" t="s">
        <v>143</v>
      </c>
      <c r="D44" s="74" t="s">
        <v>67</v>
      </c>
      <c r="E44" s="12">
        <v>44591</v>
      </c>
      <c r="F44" s="72" t="s">
        <v>57</v>
      </c>
      <c r="G44" s="12">
        <v>44608</v>
      </c>
      <c r="H44" s="73" t="s">
        <v>145</v>
      </c>
      <c r="I44" s="15">
        <v>80</v>
      </c>
      <c r="J44" s="15">
        <v>50</v>
      </c>
      <c r="K44" s="15">
        <v>25</v>
      </c>
      <c r="L44" s="15">
        <v>10</v>
      </c>
      <c r="M44" s="77">
        <v>25</v>
      </c>
      <c r="N44" s="93">
        <v>25</v>
      </c>
      <c r="O44" s="61">
        <v>13000</v>
      </c>
      <c r="P44" s="62">
        <f>Table224578910112345678910[[#This Row],[PEMBULATAN]]*O44</f>
        <v>325000</v>
      </c>
      <c r="Q44" s="150"/>
    </row>
    <row r="45" spans="1:17" ht="26.25" customHeight="1" x14ac:dyDescent="0.2">
      <c r="A45" s="13"/>
      <c r="B45" s="13"/>
      <c r="C45" s="69" t="s">
        <v>144</v>
      </c>
      <c r="D45" s="74" t="s">
        <v>67</v>
      </c>
      <c r="E45" s="12">
        <v>44591</v>
      </c>
      <c r="F45" s="72" t="s">
        <v>57</v>
      </c>
      <c r="G45" s="12">
        <v>44608</v>
      </c>
      <c r="H45" s="73" t="s">
        <v>145</v>
      </c>
      <c r="I45" s="15">
        <v>80</v>
      </c>
      <c r="J45" s="15">
        <v>50</v>
      </c>
      <c r="K45" s="15">
        <v>25</v>
      </c>
      <c r="L45" s="15">
        <v>10</v>
      </c>
      <c r="M45" s="77">
        <v>25</v>
      </c>
      <c r="N45" s="93">
        <v>25</v>
      </c>
      <c r="O45" s="61">
        <v>13000</v>
      </c>
      <c r="P45" s="62">
        <f>Table224578910112345678910[[#This Row],[PEMBULATAN]]*O45</f>
        <v>325000</v>
      </c>
      <c r="Q45" s="151"/>
    </row>
    <row r="46" spans="1:17" ht="22.5" customHeight="1" x14ac:dyDescent="0.2">
      <c r="A46" s="177" t="s">
        <v>30</v>
      </c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9"/>
      <c r="M46" s="75">
        <f>SUBTOTAL(109,Table224578910112345678910[KG VOLUME])</f>
        <v>1107.3077500000004</v>
      </c>
      <c r="N46" s="65">
        <f>SUM(N3:N45)</f>
        <v>1134.2597500000004</v>
      </c>
      <c r="O46" s="180">
        <f>SUM(P3:P45)</f>
        <v>14745376.75</v>
      </c>
      <c r="P46" s="181"/>
    </row>
    <row r="47" spans="1:17" ht="18" customHeight="1" x14ac:dyDescent="0.2">
      <c r="A47" s="82"/>
      <c r="B47" s="55" t="s">
        <v>42</v>
      </c>
      <c r="C47" s="54"/>
      <c r="D47" s="56" t="s">
        <v>43</v>
      </c>
      <c r="E47" s="82"/>
      <c r="F47" s="82"/>
      <c r="G47" s="82"/>
      <c r="H47" s="82"/>
      <c r="I47" s="82"/>
      <c r="J47" s="82"/>
      <c r="K47" s="82"/>
      <c r="L47" s="82"/>
      <c r="M47" s="83"/>
      <c r="N47" s="84" t="s">
        <v>51</v>
      </c>
      <c r="O47" s="85"/>
      <c r="P47" s="85">
        <f>O46*10%</f>
        <v>1474537.675</v>
      </c>
    </row>
    <row r="48" spans="1:17" ht="18" customHeight="1" thickBot="1" x14ac:dyDescent="0.25">
      <c r="A48" s="82"/>
      <c r="B48" s="55"/>
      <c r="C48" s="54"/>
      <c r="D48" s="56"/>
      <c r="E48" s="82"/>
      <c r="F48" s="82"/>
      <c r="G48" s="82"/>
      <c r="H48" s="82"/>
      <c r="I48" s="82"/>
      <c r="J48" s="82"/>
      <c r="K48" s="82"/>
      <c r="L48" s="82"/>
      <c r="M48" s="83"/>
      <c r="N48" s="86" t="s">
        <v>52</v>
      </c>
      <c r="O48" s="87"/>
      <c r="P48" s="87">
        <f>O46-P47</f>
        <v>13270839.074999999</v>
      </c>
    </row>
    <row r="49" spans="1:16" ht="18" customHeight="1" x14ac:dyDescent="0.2">
      <c r="A49" s="10"/>
      <c r="H49" s="60"/>
      <c r="N49" s="59" t="s">
        <v>31</v>
      </c>
      <c r="P49" s="66">
        <f>P48*1%</f>
        <v>132708.39074999999</v>
      </c>
    </row>
    <row r="50" spans="1:16" ht="18" customHeight="1" thickBot="1" x14ac:dyDescent="0.25">
      <c r="A50" s="10"/>
      <c r="H50" s="60"/>
      <c r="N50" s="59" t="s">
        <v>53</v>
      </c>
      <c r="P50" s="68">
        <f>P48*2%</f>
        <v>265416.78149999998</v>
      </c>
    </row>
    <row r="51" spans="1:16" ht="18" customHeight="1" x14ac:dyDescent="0.2">
      <c r="A51" s="10"/>
      <c r="H51" s="60"/>
      <c r="N51" s="63" t="s">
        <v>32</v>
      </c>
      <c r="O51" s="64"/>
      <c r="P51" s="67">
        <f>P48+P49-P50</f>
        <v>13138130.684249999</v>
      </c>
    </row>
    <row r="53" spans="1:16" x14ac:dyDescent="0.2">
      <c r="A53" s="10"/>
      <c r="H53" s="60"/>
      <c r="P53" s="68"/>
    </row>
    <row r="54" spans="1:16" x14ac:dyDescent="0.2">
      <c r="A54" s="10"/>
      <c r="H54" s="60"/>
      <c r="O54" s="57"/>
      <c r="P54" s="68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0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0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60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60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60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0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0"/>
      <c r="N66" s="14"/>
      <c r="O66" s="14"/>
      <c r="P66" s="14"/>
    </row>
  </sheetData>
  <mergeCells count="2">
    <mergeCell ref="A46:L46"/>
    <mergeCell ref="O46:P46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45">
    <cfRule type="duplicateValues" dxfId="15" priority="18"/>
  </conditionalFormatting>
  <printOptions horizontalCentered="1"/>
  <pageMargins left="0.31496062992125984" right="0.31496062992125984" top="0.35433070866141736" bottom="0.19685039370078741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Sicepat_Tarakan Jan 22</vt:lpstr>
      <vt:lpstr>ALL</vt:lpstr>
      <vt:lpstr>402771</vt:lpstr>
      <vt:lpstr>402800</vt:lpstr>
      <vt:lpstr>402915</vt:lpstr>
      <vt:lpstr>402946</vt:lpstr>
      <vt:lpstr>403358</vt:lpstr>
      <vt:lpstr>403366</vt:lpstr>
      <vt:lpstr>'402771'!Print_Titles</vt:lpstr>
      <vt:lpstr>'402800'!Print_Titles</vt:lpstr>
      <vt:lpstr>'402915'!Print_Titles</vt:lpstr>
      <vt:lpstr>'402946'!Print_Titles</vt:lpstr>
      <vt:lpstr>'403358'!Print_Titles</vt:lpstr>
      <vt:lpstr>'403366'!Print_Titles</vt:lpstr>
      <vt:lpstr>ALL!Print_Titles</vt:lpstr>
      <vt:lpstr>'Sicepat_Tarakan 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2022-03-04T03:31:25Z</cp:lastPrinted>
  <dcterms:created xsi:type="dcterms:W3CDTF">2021-07-02T11:08:00Z</dcterms:created>
  <dcterms:modified xsi:type="dcterms:W3CDTF">2022-03-04T04:32:29Z</dcterms:modified>
</cp:coreProperties>
</file>