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imika_Januari 2022" sheetId="2" r:id="rId1"/>
    <sheet name="403357" sheetId="58" r:id="rId2"/>
  </sheets>
  <definedNames>
    <definedName name="_xlnm.Print_Titles" localSheetId="1">'403357'!$2:$2</definedName>
    <definedName name="_xlnm.Print_Titles" localSheetId="0">'Sicepat_Timika_Januari 2022'!$2:$17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B18" i="2"/>
  <c r="C18" i="2"/>
  <c r="O12" i="58" l="1"/>
  <c r="N12" i="58" l="1"/>
  <c r="M12" i="58"/>
  <c r="P11" i="58"/>
  <c r="P10" i="58"/>
  <c r="P9" i="58"/>
  <c r="P8" i="58"/>
  <c r="P7" i="58"/>
  <c r="P6" i="58"/>
  <c r="P5" i="58"/>
  <c r="P4" i="58"/>
  <c r="P3" i="58"/>
  <c r="P13" i="58" l="1"/>
  <c r="P14" i="58" s="1"/>
  <c r="I24" i="2"/>
  <c r="I23" i="2"/>
  <c r="I25" i="2" s="1"/>
  <c r="P16" i="58" l="1"/>
  <c r="P15" i="58"/>
  <c r="L19" i="2"/>
  <c r="P17" i="58" l="1"/>
  <c r="I36" i="2"/>
  <c r="J18" i="2"/>
  <c r="J19" i="2" l="1"/>
  <c r="J21" i="2" l="1"/>
  <c r="J22" i="2" s="1"/>
  <c r="J24" i="2" l="1"/>
  <c r="J23" i="2"/>
  <c r="J25" i="2" s="1"/>
</calcChain>
</file>

<file path=xl/sharedStrings.xml><?xml version="1.0" encoding="utf-8"?>
<sst xmlns="http://schemas.openxmlformats.org/spreadsheetml/2006/main" count="107" uniqueCount="75">
  <si>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</si>
  <si>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</si>
  <si>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</si>
  <si>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</si>
  <si>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</si>
  <si>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</si>
  <si>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</si>
  <si>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</si>
  <si>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</si>
  <si>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</si>
  <si>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</si>
  <si>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</si>
  <si>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</si>
  <si>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</si>
  <si>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</si>
  <si>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</si>
  <si>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</si>
  <si>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</si>
  <si>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</si>
  <si>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</si>
  <si>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</si>
  <si>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</si>
  <si>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</si>
  <si>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</si>
  <si>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</si>
  <si>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</si>
  <si>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</si>
  <si>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</si>
  <si>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</si>
  <si>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</si>
  <si>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</si>
  <si>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</si>
  <si>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</si>
  <si>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</si>
  <si>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</si>
  <si>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</si>
  <si>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</si>
  <si>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</si>
  <si>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</si>
  <si>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</si>
  <si>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</si>
  <si>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</si>
  <si>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</si>
  <si>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</si>
  <si>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</si>
  <si>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</si>
  <si>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</si>
  <si>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</si>
  <si>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</si>
  <si>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</si>
  <si>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</si>
  <si>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</si>
  <si>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</si>
  <si>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</si>
  <si>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</si>
  <si>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</si>
  <si>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DMD/2201/24/HRGI1264</t>
  </si>
  <si>
    <t>GSK220107JDO180</t>
  </si>
  <si>
    <t>GSK220122OEP830</t>
  </si>
  <si>
    <t>GSK220117TRU923</t>
  </si>
  <si>
    <t>GSK220117UHM960</t>
  </si>
  <si>
    <t>GSK220117PCW318</t>
  </si>
  <si>
    <t>GSK220121BMK478</t>
  </si>
  <si>
    <t>GSK220121UVX108</t>
  </si>
  <si>
    <t>GSK220124ZGU149</t>
  </si>
  <si>
    <t>GSK220122FUI173</t>
  </si>
  <si>
    <t>DMP TIM (TIMIKA)</t>
  </si>
  <si>
    <t>KM GUNUNG DEMPO</t>
  </si>
  <si>
    <t>02/23/2022 DANA</t>
  </si>
  <si>
    <t xml:space="preserve"> 01 Maret 2022</t>
  </si>
  <si>
    <t xml:space="preserve"> TIMIKA</t>
  </si>
  <si>
    <t xml:space="preserve"> JANUARI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</si>
  <si>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Delapan Puluh Empat Ribu Delapan Puluh Sembilan Rupiah.</t>
    </r>
  </si>
  <si>
    <t>PENGIRIMAN BARANG TUJUAN TIMIKA</t>
  </si>
  <si>
    <t>TIMIKA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</si>
</sst>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36</xdr:row>
      <xdr:rowOff>1304</xdr:rowOff>
    </xdr:from>
    <xdr:to>
      <xdr:col>16</xdr:col>
      <xdr:colOff>514350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22457891011234" displayName="Table22457891011234" ref="C2:N11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1" workbookViewId="0">
      <selection activeCell="N17" sqref="N1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7" t="s">
        <v>15</v>
      </c>
      <c r="B12" s="17" t="s">
        <v>16</v>
      </c>
      <c r="G12" s="98" t="s">
        <v>49</v>
      </c>
      <c r="H12" s="98"/>
      <c r="I12" s="22" t="s">
        <v>17</v>
      </c>
      <c r="J12" s="23"/>
    </row>
    <row r="13" spans="1:10" x14ac:dyDescent="0.25">
      <c r="G13" s="98" t="s">
        <v>18</v>
      </c>
      <c r="H13" s="98"/>
      <c r="I13" s="22" t="s">
        <v>17</v>
      </c>
      <c r="J13" s="24" t="s">
        <v>69</v>
      </c>
    </row>
    <row r="14" spans="1:10" x14ac:dyDescent="0.25">
      <c r="G14" s="98" t="s">
        <v>50</v>
      </c>
      <c r="H14" s="98"/>
      <c r="I14" s="22" t="s">
        <v>17</v>
      </c>
      <c r="J14" s="17" t="s">
        <v>70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71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04" t="s">
        <v>28</v>
      </c>
      <c r="I17" s="105"/>
      <c r="J17" s="28" t="s">
        <v>29</v>
      </c>
    </row>
    <row r="18" spans="1:12" ht="48" customHeight="1" x14ac:dyDescent="0.25">
      <c r="A18" s="29">
        <v>1</v>
      </c>
      <c r="B18" s="30">
        <f>'403357'!E3</f>
        <v>44585</v>
      </c>
      <c r="C18" s="81">
        <f>'403357'!A3</f>
        <v>403357</v>
      </c>
      <c r="D18" s="31" t="s">
        <v>73</v>
      </c>
      <c r="E18" s="31" t="s">
        <v>74</v>
      </c>
      <c r="F18" s="32">
        <v>9</v>
      </c>
      <c r="G18" s="96">
        <f>'403357'!N12</f>
        <v>217.62</v>
      </c>
      <c r="H18" s="106">
        <v>19000</v>
      </c>
      <c r="I18" s="107"/>
      <c r="J18" s="33">
        <f>G18*H18</f>
        <v>4134780</v>
      </c>
      <c r="L18"/>
    </row>
    <row r="19" spans="1:12" ht="32.25" customHeight="1" thickBot="1" x14ac:dyDescent="0.3">
      <c r="A19" s="108" t="s">
        <v>30</v>
      </c>
      <c r="B19" s="109"/>
      <c r="C19" s="109"/>
      <c r="D19" s="109"/>
      <c r="E19" s="109"/>
      <c r="F19" s="109"/>
      <c r="G19" s="109"/>
      <c r="H19" s="109"/>
      <c r="I19" s="110"/>
      <c r="J19" s="34">
        <f>SUM(J18:J18)</f>
        <v>4134780</v>
      </c>
      <c r="L19" s="79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11"/>
      <c r="B20" s="111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82"/>
      <c r="B21" s="82"/>
      <c r="C21" s="82"/>
      <c r="D21" s="82"/>
      <c r="E21" s="82"/>
      <c r="F21" s="82"/>
      <c r="G21" s="38" t="s">
        <v>51</v>
      </c>
      <c r="H21" s="38"/>
      <c r="I21" s="36"/>
      <c r="J21" s="37">
        <f>J19*10%</f>
        <v>413478</v>
      </c>
      <c r="L21" s="39"/>
    </row>
    <row r="22" spans="1:12" x14ac:dyDescent="0.25">
      <c r="A22" s="82"/>
      <c r="B22" s="82"/>
      <c r="C22" s="82"/>
      <c r="D22" s="82"/>
      <c r="E22" s="82"/>
      <c r="F22" s="82"/>
      <c r="G22" s="89" t="s">
        <v>52</v>
      </c>
      <c r="H22" s="89"/>
      <c r="I22" s="90"/>
      <c r="J22" s="92">
        <f>J19-J21</f>
        <v>3721302</v>
      </c>
      <c r="L22" s="39"/>
    </row>
    <row r="23" spans="1:12" x14ac:dyDescent="0.25">
      <c r="A23" s="82"/>
      <c r="B23" s="82"/>
      <c r="C23" s="82"/>
      <c r="D23" s="82"/>
      <c r="E23" s="82"/>
      <c r="F23" s="82"/>
      <c r="G23" s="38" t="s">
        <v>31</v>
      </c>
      <c r="H23" s="38"/>
      <c r="I23" s="39" t="e">
        <f>#REF!*1%</f>
        <v>#REF!</v>
      </c>
      <c r="J23" s="37">
        <f>J22*1%</f>
        <v>37213.020000000004</v>
      </c>
    </row>
    <row r="24" spans="1:12" ht="16.5" thickBot="1" x14ac:dyDescent="0.3">
      <c r="A24" s="82"/>
      <c r="B24" s="82"/>
      <c r="C24" s="82"/>
      <c r="D24" s="82"/>
      <c r="E24" s="82"/>
      <c r="F24" s="82"/>
      <c r="G24" s="91" t="s">
        <v>54</v>
      </c>
      <c r="H24" s="91"/>
      <c r="I24" s="40">
        <f>I20*10%</f>
        <v>0</v>
      </c>
      <c r="J24" s="40">
        <f>J22*2%</f>
        <v>74426.040000000008</v>
      </c>
    </row>
    <row r="25" spans="1:12" x14ac:dyDescent="0.25">
      <c r="E25" s="16"/>
      <c r="F25" s="16"/>
      <c r="G25" s="41" t="s">
        <v>55</v>
      </c>
      <c r="H25" s="41"/>
      <c r="I25" s="42" t="e">
        <f>I19+I23</f>
        <v>#REF!</v>
      </c>
      <c r="J25" s="42">
        <f>J22+J23-J24</f>
        <v>3684088.98</v>
      </c>
    </row>
    <row r="26" spans="1:12" x14ac:dyDescent="0.25">
      <c r="E26" s="16"/>
      <c r="F26" s="16"/>
      <c r="G26" s="41"/>
      <c r="H26" s="41"/>
      <c r="I26" s="42"/>
      <c r="J26" s="42"/>
    </row>
    <row r="27" spans="1:12" x14ac:dyDescent="0.25">
      <c r="A27" s="16" t="s">
        <v>72</v>
      </c>
      <c r="D27" s="16"/>
      <c r="E27" s="16"/>
      <c r="F27" s="16"/>
      <c r="G27" s="16"/>
      <c r="H27" s="41"/>
      <c r="I27" s="41"/>
      <c r="J27" s="42"/>
    </row>
    <row r="28" spans="1:12" x14ac:dyDescent="0.25">
      <c r="A28" s="43"/>
      <c r="D28" s="16"/>
      <c r="E28" s="16"/>
      <c r="F28" s="16"/>
      <c r="G28" s="16"/>
      <c r="H28" s="41"/>
      <c r="I28" s="41"/>
      <c r="J28" s="42"/>
    </row>
    <row r="29" spans="1:12" x14ac:dyDescent="0.25">
      <c r="D29" s="16"/>
      <c r="E29" s="16"/>
      <c r="F29" s="16"/>
      <c r="G29" s="16"/>
      <c r="H29" s="41"/>
      <c r="I29" s="41"/>
      <c r="J29" s="42"/>
    </row>
    <row r="30" spans="1:12" x14ac:dyDescent="0.25">
      <c r="A30" s="44" t="s">
        <v>33</v>
      </c>
    </row>
    <row r="31" spans="1:12" x14ac:dyDescent="0.25">
      <c r="A31" s="45" t="s">
        <v>34</v>
      </c>
      <c r="B31" s="46"/>
      <c r="C31" s="46"/>
      <c r="D31" s="47"/>
      <c r="E31" s="47"/>
      <c r="F31" s="47"/>
      <c r="G31" s="47"/>
    </row>
    <row r="32" spans="1:12" x14ac:dyDescent="0.25">
      <c r="A32" s="45" t="s">
        <v>35</v>
      </c>
      <c r="B32" s="46"/>
      <c r="C32" s="46"/>
      <c r="D32" s="47"/>
      <c r="E32" s="47"/>
      <c r="F32" s="47"/>
      <c r="G32" s="47"/>
    </row>
    <row r="33" spans="1:10" x14ac:dyDescent="0.25">
      <c r="A33" s="48" t="s">
        <v>36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37</v>
      </c>
      <c r="I36" s="99" t="str">
        <f>+J13</f>
        <v xml:space="preserve"> 01 Maret 2022</v>
      </c>
      <c r="J36" s="100"/>
    </row>
    <row r="40" spans="1:10" ht="18" customHeight="1" x14ac:dyDescent="0.25"/>
    <row r="41" spans="1:10" ht="17.25" customHeight="1" x14ac:dyDescent="0.25"/>
    <row r="43" spans="1:10" x14ac:dyDescent="0.25">
      <c r="H43" s="97" t="s">
        <v>38</v>
      </c>
      <c r="I43" s="97"/>
      <c r="J43" s="97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2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10.28515625" style="3" customWidth="1"/>
    <col min="5" max="5" width="9.140625" style="11" customWidth="1"/>
    <col min="6" max="6" width="12.140625" style="3" customWidth="1"/>
    <col min="7" max="7" width="10.28515625" style="3" customWidth="1"/>
    <col min="8" max="8" width="19.28515625" style="6" customWidth="1"/>
    <col min="9" max="9" width="3.85546875" style="3" customWidth="1"/>
    <col min="10" max="10" width="3.7109375" style="3" customWidth="1"/>
    <col min="11" max="11" width="3.855468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403357</v>
      </c>
      <c r="B3" s="71" t="s">
        <v>56</v>
      </c>
      <c r="C3" s="8" t="s">
        <v>57</v>
      </c>
      <c r="D3" s="73" t="s">
        <v>66</v>
      </c>
      <c r="E3" s="12">
        <v>44585</v>
      </c>
      <c r="F3" s="73" t="s">
        <v>67</v>
      </c>
      <c r="G3" s="12">
        <v>44606</v>
      </c>
      <c r="H3" s="9" t="s">
        <v>68</v>
      </c>
      <c r="I3" s="1">
        <v>51</v>
      </c>
      <c r="J3" s="1">
        <v>44</v>
      </c>
      <c r="K3" s="1">
        <v>10</v>
      </c>
      <c r="L3" s="1">
        <v>9</v>
      </c>
      <c r="M3" s="77">
        <v>5.61</v>
      </c>
      <c r="N3" s="7">
        <v>9</v>
      </c>
      <c r="O3" s="61">
        <v>19000</v>
      </c>
      <c r="P3" s="62">
        <f>Table22457891011234[[#This Row],[PEMBULATAN]]*O3</f>
        <v>171000</v>
      </c>
      <c r="Q3" s="117">
        <v>9</v>
      </c>
    </row>
    <row r="4" spans="1:17" ht="26.25" customHeight="1" x14ac:dyDescent="0.2">
      <c r="A4" s="13"/>
      <c r="B4" s="72"/>
      <c r="C4" s="8" t="s">
        <v>58</v>
      </c>
      <c r="D4" s="73" t="s">
        <v>66</v>
      </c>
      <c r="E4" s="12">
        <v>44585</v>
      </c>
      <c r="F4" s="73" t="s">
        <v>67</v>
      </c>
      <c r="G4" s="12">
        <v>44606</v>
      </c>
      <c r="H4" s="9" t="s">
        <v>68</v>
      </c>
      <c r="I4" s="1">
        <v>66</v>
      </c>
      <c r="J4" s="1">
        <v>56</v>
      </c>
      <c r="K4" s="1">
        <v>20</v>
      </c>
      <c r="L4" s="1">
        <v>18</v>
      </c>
      <c r="M4" s="77">
        <v>18.48</v>
      </c>
      <c r="N4" s="7">
        <v>19</v>
      </c>
      <c r="O4" s="61">
        <v>19000</v>
      </c>
      <c r="P4" s="62">
        <f>Table22457891011234[[#This Row],[PEMBULATAN]]*O4</f>
        <v>361000</v>
      </c>
      <c r="Q4" s="118"/>
    </row>
    <row r="5" spans="1:17" ht="26.25" customHeight="1" x14ac:dyDescent="0.2">
      <c r="A5" s="13"/>
      <c r="B5" s="13"/>
      <c r="C5" s="8" t="s">
        <v>59</v>
      </c>
      <c r="D5" s="73" t="s">
        <v>66</v>
      </c>
      <c r="E5" s="12">
        <v>44585</v>
      </c>
      <c r="F5" s="73" t="s">
        <v>67</v>
      </c>
      <c r="G5" s="12">
        <v>44606</v>
      </c>
      <c r="H5" s="9" t="s">
        <v>68</v>
      </c>
      <c r="I5" s="1">
        <v>149</v>
      </c>
      <c r="J5" s="1">
        <v>64</v>
      </c>
      <c r="K5" s="1">
        <v>9</v>
      </c>
      <c r="L5" s="1">
        <v>10</v>
      </c>
      <c r="M5" s="77">
        <v>21.456</v>
      </c>
      <c r="N5" s="7">
        <v>22</v>
      </c>
      <c r="O5" s="61">
        <v>19000</v>
      </c>
      <c r="P5" s="62">
        <f>Table22457891011234[[#This Row],[PEMBULATAN]]*O5</f>
        <v>418000</v>
      </c>
      <c r="Q5" s="118"/>
    </row>
    <row r="6" spans="1:17" ht="26.25" customHeight="1" x14ac:dyDescent="0.2">
      <c r="A6" s="13"/>
      <c r="B6" s="13"/>
      <c r="C6" s="70" t="s">
        <v>60</v>
      </c>
      <c r="D6" s="75" t="s">
        <v>66</v>
      </c>
      <c r="E6" s="12">
        <v>44585</v>
      </c>
      <c r="F6" s="73" t="s">
        <v>67</v>
      </c>
      <c r="G6" s="12">
        <v>44606</v>
      </c>
      <c r="H6" s="74" t="s">
        <v>68</v>
      </c>
      <c r="I6" s="15">
        <v>149</v>
      </c>
      <c r="J6" s="15">
        <v>64</v>
      </c>
      <c r="K6" s="15">
        <v>9</v>
      </c>
      <c r="L6" s="15">
        <v>10</v>
      </c>
      <c r="M6" s="78">
        <v>21.456</v>
      </c>
      <c r="N6" s="69">
        <v>22</v>
      </c>
      <c r="O6" s="61">
        <v>19000</v>
      </c>
      <c r="P6" s="62">
        <f>Table22457891011234[[#This Row],[PEMBULATAN]]*O6</f>
        <v>418000</v>
      </c>
      <c r="Q6" s="118"/>
    </row>
    <row r="7" spans="1:17" ht="26.25" customHeight="1" x14ac:dyDescent="0.2">
      <c r="A7" s="13"/>
      <c r="B7" s="13"/>
      <c r="C7" s="70" t="s">
        <v>61</v>
      </c>
      <c r="D7" s="75" t="s">
        <v>66</v>
      </c>
      <c r="E7" s="12">
        <v>44585</v>
      </c>
      <c r="F7" s="73" t="s">
        <v>67</v>
      </c>
      <c r="G7" s="12">
        <v>44606</v>
      </c>
      <c r="H7" s="74" t="s">
        <v>68</v>
      </c>
      <c r="I7" s="15">
        <v>149</v>
      </c>
      <c r="J7" s="15">
        <v>64</v>
      </c>
      <c r="K7" s="15">
        <v>9</v>
      </c>
      <c r="L7" s="15">
        <v>10</v>
      </c>
      <c r="M7" s="78">
        <v>21.456</v>
      </c>
      <c r="N7" s="69">
        <v>22</v>
      </c>
      <c r="O7" s="61">
        <v>19000</v>
      </c>
      <c r="P7" s="62">
        <f>Table22457891011234[[#This Row],[PEMBULATAN]]*O7</f>
        <v>418000</v>
      </c>
      <c r="Q7" s="118"/>
    </row>
    <row r="8" spans="1:17" ht="26.25" customHeight="1" x14ac:dyDescent="0.2">
      <c r="A8" s="13"/>
      <c r="B8" s="13"/>
      <c r="C8" s="70" t="s">
        <v>62</v>
      </c>
      <c r="D8" s="75" t="s">
        <v>66</v>
      </c>
      <c r="E8" s="12">
        <v>44585</v>
      </c>
      <c r="F8" s="73" t="s">
        <v>67</v>
      </c>
      <c r="G8" s="12">
        <v>44606</v>
      </c>
      <c r="H8" s="74" t="s">
        <v>68</v>
      </c>
      <c r="I8" s="15">
        <v>36</v>
      </c>
      <c r="J8" s="15">
        <v>36</v>
      </c>
      <c r="K8" s="15">
        <v>65</v>
      </c>
      <c r="L8" s="15">
        <v>13</v>
      </c>
      <c r="M8" s="78">
        <v>21.06</v>
      </c>
      <c r="N8" s="94">
        <v>21.06</v>
      </c>
      <c r="O8" s="61">
        <v>19000</v>
      </c>
      <c r="P8" s="62">
        <f>Table22457891011234[[#This Row],[PEMBULATAN]]*O8</f>
        <v>400140</v>
      </c>
      <c r="Q8" s="118"/>
    </row>
    <row r="9" spans="1:17" ht="26.25" customHeight="1" x14ac:dyDescent="0.2">
      <c r="A9" s="13"/>
      <c r="B9" s="13"/>
      <c r="C9" s="70" t="s">
        <v>63</v>
      </c>
      <c r="D9" s="75" t="s">
        <v>66</v>
      </c>
      <c r="E9" s="12">
        <v>44585</v>
      </c>
      <c r="F9" s="73" t="s">
        <v>67</v>
      </c>
      <c r="G9" s="12">
        <v>44606</v>
      </c>
      <c r="H9" s="74" t="s">
        <v>68</v>
      </c>
      <c r="I9" s="15">
        <v>36</v>
      </c>
      <c r="J9" s="15">
        <v>36</v>
      </c>
      <c r="K9" s="15">
        <v>65</v>
      </c>
      <c r="L9" s="15">
        <v>13</v>
      </c>
      <c r="M9" s="78">
        <v>21.06</v>
      </c>
      <c r="N9" s="94">
        <v>21.06</v>
      </c>
      <c r="O9" s="61">
        <v>19000</v>
      </c>
      <c r="P9" s="62">
        <f>Table22457891011234[[#This Row],[PEMBULATAN]]*O9</f>
        <v>400140</v>
      </c>
      <c r="Q9" s="118"/>
    </row>
    <row r="10" spans="1:17" ht="26.25" customHeight="1" x14ac:dyDescent="0.2">
      <c r="A10" s="13"/>
      <c r="B10" s="13"/>
      <c r="C10" s="70" t="s">
        <v>64</v>
      </c>
      <c r="D10" s="75" t="s">
        <v>66</v>
      </c>
      <c r="E10" s="12">
        <v>44585</v>
      </c>
      <c r="F10" s="73" t="s">
        <v>67</v>
      </c>
      <c r="G10" s="12">
        <v>44606</v>
      </c>
      <c r="H10" s="74" t="s">
        <v>68</v>
      </c>
      <c r="I10" s="15">
        <v>50</v>
      </c>
      <c r="J10" s="15">
        <v>50</v>
      </c>
      <c r="K10" s="15">
        <v>100</v>
      </c>
      <c r="L10" s="15">
        <v>6</v>
      </c>
      <c r="M10" s="78">
        <v>62.5</v>
      </c>
      <c r="N10" s="94">
        <v>62.5</v>
      </c>
      <c r="O10" s="61">
        <v>19000</v>
      </c>
      <c r="P10" s="62">
        <f>Table22457891011234[[#This Row],[PEMBULATAN]]*O10</f>
        <v>1187500</v>
      </c>
      <c r="Q10" s="118"/>
    </row>
    <row r="11" spans="1:17" ht="26.25" customHeight="1" x14ac:dyDescent="0.2">
      <c r="A11" s="13"/>
      <c r="B11" s="13"/>
      <c r="C11" s="70" t="s">
        <v>65</v>
      </c>
      <c r="D11" s="75" t="s">
        <v>66</v>
      </c>
      <c r="E11" s="12">
        <v>44585</v>
      </c>
      <c r="F11" s="73" t="s">
        <v>67</v>
      </c>
      <c r="G11" s="12">
        <v>44606</v>
      </c>
      <c r="H11" s="74" t="s">
        <v>68</v>
      </c>
      <c r="I11" s="15">
        <v>66</v>
      </c>
      <c r="J11" s="15">
        <v>56</v>
      </c>
      <c r="K11" s="15">
        <v>20</v>
      </c>
      <c r="L11" s="15">
        <v>18</v>
      </c>
      <c r="M11" s="78">
        <v>18.48</v>
      </c>
      <c r="N11" s="69">
        <v>19</v>
      </c>
      <c r="O11" s="61">
        <v>19000</v>
      </c>
      <c r="P11" s="62">
        <f>Table22457891011234[[#This Row],[PEMBULATAN]]*O11</f>
        <v>361000</v>
      </c>
      <c r="Q11" s="119"/>
    </row>
    <row r="12" spans="1:17" ht="22.5" customHeight="1" x14ac:dyDescent="0.2">
      <c r="A12" s="112" t="s">
        <v>30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4"/>
      <c r="M12" s="76">
        <f>SUBTOTAL(109,Table22457891011234[KG VOLUME])</f>
        <v>211.55799999999999</v>
      </c>
      <c r="N12" s="65">
        <f>SUM(N3:N11)</f>
        <v>217.62</v>
      </c>
      <c r="O12" s="115">
        <f>SUM(P3:P11)</f>
        <v>4134780</v>
      </c>
      <c r="P12" s="116"/>
    </row>
    <row r="13" spans="1:17" ht="18" customHeight="1" x14ac:dyDescent="0.2">
      <c r="A13" s="83"/>
      <c r="B13" s="55" t="s">
        <v>42</v>
      </c>
      <c r="C13" s="54"/>
      <c r="D13" s="56" t="s">
        <v>43</v>
      </c>
      <c r="E13" s="83"/>
      <c r="F13" s="83"/>
      <c r="G13" s="83"/>
      <c r="H13" s="83"/>
      <c r="I13" s="83"/>
      <c r="J13" s="83"/>
      <c r="K13" s="83"/>
      <c r="L13" s="83"/>
      <c r="M13" s="84"/>
      <c r="N13" s="85" t="s">
        <v>51</v>
      </c>
      <c r="O13" s="86"/>
      <c r="P13" s="86">
        <f>O12*10%</f>
        <v>413478</v>
      </c>
    </row>
    <row r="14" spans="1:17" ht="18" customHeight="1" thickBot="1" x14ac:dyDescent="0.25">
      <c r="A14" s="83"/>
      <c r="B14" s="55"/>
      <c r="C14" s="54"/>
      <c r="D14" s="56"/>
      <c r="E14" s="83"/>
      <c r="F14" s="83"/>
      <c r="G14" s="83"/>
      <c r="H14" s="83"/>
      <c r="I14" s="83"/>
      <c r="J14" s="83"/>
      <c r="K14" s="83"/>
      <c r="L14" s="83"/>
      <c r="M14" s="84"/>
      <c r="N14" s="87" t="s">
        <v>52</v>
      </c>
      <c r="O14" s="88"/>
      <c r="P14" s="88">
        <f>O12-P13</f>
        <v>3721302</v>
      </c>
    </row>
    <row r="15" spans="1:17" ht="18" customHeight="1" x14ac:dyDescent="0.2">
      <c r="A15" s="10"/>
      <c r="H15" s="60"/>
      <c r="N15" s="59" t="s">
        <v>31</v>
      </c>
      <c r="P15" s="66">
        <f>P14*1%</f>
        <v>37213.020000000004</v>
      </c>
    </row>
    <row r="16" spans="1:17" ht="18" customHeight="1" thickBot="1" x14ac:dyDescent="0.25">
      <c r="A16" s="10"/>
      <c r="H16" s="60"/>
      <c r="N16" s="59" t="s">
        <v>53</v>
      </c>
      <c r="P16" s="68">
        <f>P14*2%</f>
        <v>74426.040000000008</v>
      </c>
    </row>
    <row r="17" spans="1:16" ht="18" customHeight="1" x14ac:dyDescent="0.2">
      <c r="A17" s="10"/>
      <c r="H17" s="60"/>
      <c r="N17" s="63" t="s">
        <v>32</v>
      </c>
      <c r="O17" s="64"/>
      <c r="P17" s="67">
        <f>P14+P15-P16</f>
        <v>3684088.98</v>
      </c>
    </row>
    <row r="19" spans="1:16" x14ac:dyDescent="0.2">
      <c r="A19" s="10"/>
      <c r="H19" s="60"/>
      <c r="P19" s="68"/>
    </row>
    <row r="20" spans="1:16" x14ac:dyDescent="0.2">
      <c r="A20" s="10"/>
      <c r="H20" s="60"/>
      <c r="O20" s="57"/>
      <c r="P20" s="68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</sheetData>
  <mergeCells count="3">
    <mergeCell ref="A12:L12"/>
    <mergeCell ref="O12:P12"/>
    <mergeCell ref="Q3:Q1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1">
    <cfRule type="duplicateValues" dxfId="1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Sicepat_Timika_Januari 2022</vt:lpstr>
      <vt:lpstr>403357</vt:lpstr>
      <vt:lpstr>'403357'!Print_Titles</vt:lpstr>
      <vt:lpstr>'Sicepat_Timika_Januari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2022-03-01T07:12:01Z</cp:lastPrinted>
  <dcterms:created xsi:type="dcterms:W3CDTF">2021-07-02T11:08:00Z</dcterms:created>
  <dcterms:modified xsi:type="dcterms:W3CDTF">2022-03-10T05:05:45Z</dcterms:modified>
</cp:coreProperties>
</file>