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TJ. Pandan_Jan 22" sheetId="2" r:id="rId1"/>
    <sheet name="ALL" sheetId="97" r:id="rId2"/>
    <sheet name="402773" sheetId="58" r:id="rId3"/>
    <sheet name="402795" sheetId="59" r:id="rId4"/>
    <sheet name="402916" sheetId="60" r:id="rId5"/>
    <sheet name="402938" sheetId="62" r:id="rId6"/>
    <sheet name="402943" sheetId="93" r:id="rId7"/>
    <sheet name="402948" sheetId="94" r:id="rId8"/>
    <sheet name="403472" sheetId="95" r:id="rId9"/>
    <sheet name="403365" sheetId="96" r:id="rId10"/>
  </sheets>
  <definedNames>
    <definedName name="_xlnm.Print_Titles" localSheetId="2">'402773'!$2:$2</definedName>
    <definedName name="_xlnm.Print_Titles" localSheetId="3">'402795'!$2:$2</definedName>
    <definedName name="_xlnm.Print_Titles" localSheetId="4">'402916'!$2:$2</definedName>
    <definedName name="_xlnm.Print_Titles" localSheetId="5">'402938'!$2:$2</definedName>
    <definedName name="_xlnm.Print_Titles" localSheetId="6">'402943'!$2:$2</definedName>
    <definedName name="_xlnm.Print_Titles" localSheetId="7">'402948'!$2:$2</definedName>
    <definedName name="_xlnm.Print_Titles" localSheetId="9">'403365'!$2:$2</definedName>
    <definedName name="_xlnm.Print_Titles" localSheetId="8">'403472'!$2:$2</definedName>
    <definedName name="_xlnm.Print_Titles" localSheetId="1">ALL!$2:$2</definedName>
    <definedName name="_xlnm.Print_Titles" localSheetId="0">'Sicepat_TJ. Pandan_Jan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95" l="1"/>
  <c r="N14" i="95"/>
  <c r="M14" i="95"/>
  <c r="M53" i="97" l="1"/>
  <c r="N53" i="97"/>
  <c r="Q53" i="97"/>
  <c r="P52" i="97"/>
  <c r="P51" i="97"/>
  <c r="P50" i="97"/>
  <c r="P49" i="97"/>
  <c r="P48" i="97"/>
  <c r="P47" i="97"/>
  <c r="P46" i="97"/>
  <c r="P45" i="97"/>
  <c r="P44" i="97"/>
  <c r="P43" i="97"/>
  <c r="P42" i="97"/>
  <c r="P41" i="97"/>
  <c r="P40" i="97"/>
  <c r="P39" i="97"/>
  <c r="P38" i="97"/>
  <c r="P37" i="97"/>
  <c r="P36" i="97"/>
  <c r="P35" i="97"/>
  <c r="P34" i="97"/>
  <c r="P33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4" i="97"/>
  <c r="O53" i="97" s="1"/>
  <c r="P3" i="97"/>
  <c r="P32" i="97"/>
  <c r="B25" i="2"/>
  <c r="B24" i="2"/>
  <c r="B23" i="2"/>
  <c r="B22" i="2"/>
  <c r="B21" i="2"/>
  <c r="B20" i="2"/>
  <c r="B19" i="2"/>
  <c r="B18" i="2"/>
  <c r="G25" i="2"/>
  <c r="C25" i="2"/>
  <c r="J25" i="2"/>
  <c r="A25" i="2"/>
  <c r="J24" i="2"/>
  <c r="C24" i="2"/>
  <c r="J23" i="2"/>
  <c r="C23" i="2"/>
  <c r="J22" i="2"/>
  <c r="C22" i="2"/>
  <c r="M7" i="96"/>
  <c r="N7" i="96"/>
  <c r="P13" i="95"/>
  <c r="P12" i="95"/>
  <c r="P11" i="95"/>
  <c r="P10" i="95"/>
  <c r="P9" i="95"/>
  <c r="P8" i="95"/>
  <c r="P7" i="95"/>
  <c r="P6" i="95"/>
  <c r="P5" i="95"/>
  <c r="P4" i="95"/>
  <c r="P6" i="96"/>
  <c r="P5" i="96"/>
  <c r="P4" i="96"/>
  <c r="P3" i="96"/>
  <c r="P3" i="95"/>
  <c r="N5" i="94"/>
  <c r="M5" i="94"/>
  <c r="P4" i="94"/>
  <c r="P3" i="94"/>
  <c r="O5" i="94" s="1"/>
  <c r="N4" i="93"/>
  <c r="M4" i="93"/>
  <c r="P3" i="93"/>
  <c r="O4" i="93" s="1"/>
  <c r="N32" i="59"/>
  <c r="P31" i="59"/>
  <c r="P30" i="59"/>
  <c r="P29" i="59"/>
  <c r="P28" i="59"/>
  <c r="P27" i="59"/>
  <c r="P26" i="59"/>
  <c r="P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A22" i="2"/>
  <c r="A23" i="2" s="1"/>
  <c r="A24" i="2" s="1"/>
  <c r="P54" i="97" l="1"/>
  <c r="P55" i="97" s="1"/>
  <c r="O7" i="96"/>
  <c r="P8" i="96" s="1"/>
  <c r="P9" i="96" s="1"/>
  <c r="P15" i="95"/>
  <c r="P16" i="95" s="1"/>
  <c r="P6" i="94"/>
  <c r="P7" i="94" s="1"/>
  <c r="P5" i="93"/>
  <c r="P6" i="93" s="1"/>
  <c r="A21" i="2"/>
  <c r="N4" i="62"/>
  <c r="N4" i="60"/>
  <c r="G19" i="2"/>
  <c r="P57" i="97" l="1"/>
  <c r="P56" i="97"/>
  <c r="P10" i="96"/>
  <c r="P11" i="96"/>
  <c r="P18" i="95"/>
  <c r="P17" i="95"/>
  <c r="P9" i="94"/>
  <c r="P8" i="94"/>
  <c r="P8" i="93"/>
  <c r="P7" i="93"/>
  <c r="P9" i="93" s="1"/>
  <c r="P3" i="62"/>
  <c r="P58" i="97" l="1"/>
  <c r="P12" i="96"/>
  <c r="P19" i="95"/>
  <c r="P10" i="94"/>
  <c r="C21" i="2"/>
  <c r="C20" i="2"/>
  <c r="C19" i="2"/>
  <c r="C18" i="2"/>
  <c r="M4" i="62" l="1"/>
  <c r="O4" i="62"/>
  <c r="M4" i="60"/>
  <c r="P3" i="60"/>
  <c r="O4" i="60" s="1"/>
  <c r="M32" i="59"/>
  <c r="P3" i="59"/>
  <c r="N4" i="58"/>
  <c r="M4" i="58"/>
  <c r="P3" i="58"/>
  <c r="P5" i="62" l="1"/>
  <c r="P6" i="62" s="1"/>
  <c r="P8" i="62" s="1"/>
  <c r="P5" i="60"/>
  <c r="P6" i="60" s="1"/>
  <c r="O4" i="58"/>
  <c r="O32" i="59"/>
  <c r="P7" i="62" l="1"/>
  <c r="P9" i="62" s="1"/>
  <c r="P8" i="60"/>
  <c r="P7" i="60"/>
  <c r="P33" i="59"/>
  <c r="P34" i="59" s="1"/>
  <c r="P5" i="58"/>
  <c r="P6" i="58" s="1"/>
  <c r="I31" i="2"/>
  <c r="I30" i="2"/>
  <c r="I32" i="2" s="1"/>
  <c r="P9" i="60" l="1"/>
  <c r="P35" i="59"/>
  <c r="P36" i="59"/>
  <c r="P8" i="58"/>
  <c r="P7" i="58"/>
  <c r="P37" i="59" l="1"/>
  <c r="P9" i="58"/>
  <c r="A19" i="2"/>
  <c r="A20" i="2" s="1"/>
  <c r="J21" i="2"/>
  <c r="J20" i="2"/>
  <c r="J19" i="2"/>
  <c r="I43" i="2" l="1"/>
  <c r="J18" i="2"/>
  <c r="J26" i="2" s="1"/>
  <c r="J28" i="2" l="1"/>
  <c r="J29" i="2" s="1"/>
  <c r="J31" i="2" l="1"/>
  <c r="J30" i="2"/>
  <c r="J32" i="2" l="1"/>
</calcChain>
</file>

<file path=xl/sharedStrings.xml><?xml version="1.0" encoding="utf-8"?>
<sst xmlns="http://schemas.openxmlformats.org/spreadsheetml/2006/main" count="702" uniqueCount="132">
  <si>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</si>
  <si>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</si>
  <si>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</si>
  <si>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</si>
  <si>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</si>
  <si>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</si>
  <si>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</si>
  <si>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</si>
  <si>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</si>
  <si>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</si>
  <si>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</si>
  <si>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</si>
  <si>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</si>
  <si>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</si>
  <si>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</si>
  <si>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</si>
  <si>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</si>
  <si>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</si>
  <si>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</si>
  <si>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</si>
  <si>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</si>
  <si>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</si>
  <si>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</si>
  <si>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</si>
  <si>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</si>
  <si>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</si>
  <si>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</si>
  <si>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</si>
  <si>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</si>
  <si>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</si>
  <si>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</si>
  <si>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</si>
  <si>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</si>
  <si>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</si>
  <si>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</si>
  <si>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</si>
  <si>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</si>
  <si>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</si>
  <si>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</si>
  <si>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</si>
  <si>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</si>
  <si>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</si>
  <si>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</si>
  <si>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</si>
  <si>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</si>
  <si>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</si>
  <si>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</si>
  <si>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</si>
  <si>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</si>
  <si>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</si>
  <si>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</si>
  <si>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</si>
  <si>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</si>
  <si>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</si>
  <si>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</si>
  <si>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</si>
  <si>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JANUARI 2022</t>
  </si>
  <si>
    <t xml:space="preserve"> 04 Maret 2022</t>
  </si>
  <si>
    <t xml:space="preserve"> TJ. PANDAN</t>
  </si>
  <si>
    <t>DMD/2201/02/FVYG3867</t>
  </si>
  <si>
    <t>GSK220101XKJ870</t>
  </si>
  <si>
    <t>DMP TJQ (TJ. PANDAN)</t>
  </si>
  <si>
    <t>KM SRIKANDI</t>
  </si>
  <si>
    <t>01/08/2022 FRADINA</t>
  </si>
  <si>
    <t>DMD/2201/07/TXGC4716</t>
  </si>
  <si>
    <t>GSK220107LWX301</t>
  </si>
  <si>
    <t>GSK220107VMA184</t>
  </si>
  <si>
    <t>GSK220107WLA036</t>
  </si>
  <si>
    <t>DMD/2201/07/IAEP1603</t>
  </si>
  <si>
    <t>GSK220107DPR812</t>
  </si>
  <si>
    <t>GSK220107AOZ609</t>
  </si>
  <si>
    <t>GSK220106GBU239</t>
  </si>
  <si>
    <t>GSK220106HKD654</t>
  </si>
  <si>
    <t>GSK220106FNY689</t>
  </si>
  <si>
    <t>GSK220107IYL758</t>
  </si>
  <si>
    <t>GSK220107UYQ489</t>
  </si>
  <si>
    <t>GSK220107MJO150</t>
  </si>
  <si>
    <t>GSK220106SZJ028</t>
  </si>
  <si>
    <t>GSK220107YPE741</t>
  </si>
  <si>
    <t>GSK220107OAP521</t>
  </si>
  <si>
    <t>GSK220107WSI102</t>
  </si>
  <si>
    <t>GSK220107XZB304</t>
  </si>
  <si>
    <t>GSK220107EKB756</t>
  </si>
  <si>
    <t>GSK220107RKN762</t>
  </si>
  <si>
    <t>GSK220107WVM641</t>
  </si>
  <si>
    <t>GSK220107ZXV376</t>
  </si>
  <si>
    <t>GSK220107SFW538</t>
  </si>
  <si>
    <t>GSK220107OHM289</t>
  </si>
  <si>
    <t>GSK220107IST685</t>
  </si>
  <si>
    <t>GSK220107MOE156</t>
  </si>
  <si>
    <t>GSK220107DBF210</t>
  </si>
  <si>
    <t>GSK220107KXE907</t>
  </si>
  <si>
    <t>GSK220107HXC785</t>
  </si>
  <si>
    <t>GSK220107KFU368</t>
  </si>
  <si>
    <t>GSK220107HLV395</t>
  </si>
  <si>
    <t>01/18/2022 GHEOVAN</t>
  </si>
  <si>
    <t>DMP TJQ                  (TJ. PANDAN)</t>
  </si>
  <si>
    <t>DMD/2201/08/RNMG7093</t>
  </si>
  <si>
    <t>GSK220107DKW671</t>
  </si>
  <si>
    <t>DMD/2201/15/LHXU9472</t>
  </si>
  <si>
    <t>GSK220115SGP436</t>
  </si>
  <si>
    <t>LION AIR</t>
  </si>
  <si>
    <t>1/23/2022 SANDY</t>
  </si>
  <si>
    <t>DMD/2201/16/CLKA6095</t>
  </si>
  <si>
    <t>GSK220116NOE897</t>
  </si>
  <si>
    <t>01/23/2022 SANDY</t>
  </si>
  <si>
    <t>DMD/2201/17/FOGS7184</t>
  </si>
  <si>
    <t>GSK220114VJE581</t>
  </si>
  <si>
    <t>GSK220117TAC148</t>
  </si>
  <si>
    <t>DMD/2201/22/GRFV2958</t>
  </si>
  <si>
    <t>GSK220122OSQ605</t>
  </si>
  <si>
    <t>GSK220122YAK829</t>
  </si>
  <si>
    <t>GSK220122XAS870</t>
  </si>
  <si>
    <t>GSK220122TFZ058</t>
  </si>
  <si>
    <t>GSK220122TRX045</t>
  </si>
  <si>
    <t>GSK220122BWL620</t>
  </si>
  <si>
    <t>GSK220122JMY531</t>
  </si>
  <si>
    <t>GSK220122VHE782</t>
  </si>
  <si>
    <t>GSK220122RAW421</t>
  </si>
  <si>
    <t>GSK220122FQA984</t>
  </si>
  <si>
    <t>GSK220122BJE506</t>
  </si>
  <si>
    <t>02/01/2022 AGUS</t>
  </si>
  <si>
    <t>DMD/2201/30/BYOP6347</t>
  </si>
  <si>
    <t>GSK220130LEA081</t>
  </si>
  <si>
    <t>GSK220127IQK357</t>
  </si>
  <si>
    <t>GSK220130CZP741</t>
  </si>
  <si>
    <t>GSK220127VJG982</t>
  </si>
  <si>
    <t>KM SAKURA</t>
  </si>
  <si>
    <t>02/14/2022 FRADILA</t>
  </si>
  <si>
    <t>PENGIRIMAN BARANG TUJUAN TANJUNG PANDAN</t>
  </si>
  <si>
    <t>TANJUNG PANDAN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</si>
  <si>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Tujuh Ratus Dua Puluh Dua Ribu Enam Ratus Enam Puluh Tiga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</si>
</sst>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vertical="center"/>
    </xf>
    <xf numFmtId="167" fontId="5" fillId="0" borderId="25" xfId="1" applyNumberFormat="1" applyFont="1" applyBorder="1" applyAlignment="1">
      <alignment vertical="center"/>
    </xf>
    <xf numFmtId="0" fontId="5" fillId="0" borderId="26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167" fontId="5" fillId="0" borderId="25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5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9" name="Table2245789101123410" displayName="Table2245789101123410" ref="C2:N3" totalsRowShown="0" headerRowDxfId="145" dataDxfId="143" headerRowBorderDxfId="144">
  <tableColumns count="12">
    <tableColumn id="1" name="NOMOR" dataDxfId="142" dataCellStyle="Normal"/>
    <tableColumn id="3" name="TUJUAN" dataDxfId="141" dataCellStyle="Normal"/>
    <tableColumn id="16" name="Pick Up" dataDxfId="140"/>
    <tableColumn id="14" name="KAPAL" dataDxfId="139"/>
    <tableColumn id="15" name="ETD Kapal" dataDxfId="138"/>
    <tableColumn id="10" name="KETERANGAN" dataDxfId="137" dataCellStyle="Normal"/>
    <tableColumn id="5" name="P" dataDxfId="136" dataCellStyle="Normal"/>
    <tableColumn id="6" name="L" dataDxfId="135" dataCellStyle="Normal"/>
    <tableColumn id="7" name="T" dataDxfId="134" dataCellStyle="Normal"/>
    <tableColumn id="4" name="ACT KG" dataDxfId="133" dataCellStyle="Normal"/>
    <tableColumn id="8" name="KG VOLUME" dataDxfId="132" dataCellStyle="Normal"/>
    <tableColumn id="19" name="PEMBULATAN" dataDxfId="13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3" totalsRowShown="0" headerRowDxfId="129" dataDxfId="127" headerRowBorderDxfId="128">
  <tableColumns count="12">
    <tableColumn id="1" name="NOMOR" dataDxfId="126" dataCellStyle="Normal"/>
    <tableColumn id="3" name="TUJUAN" dataDxfId="125" dataCellStyle="Normal"/>
    <tableColumn id="16" name="Pick Up" dataDxfId="124"/>
    <tableColumn id="14" name="KAPAL" dataDxfId="123"/>
    <tableColumn id="15" name="ETD Kapal" dataDxfId="122"/>
    <tableColumn id="10" name="KETERANGAN" dataDxfId="121" dataCellStyle="Normal"/>
    <tableColumn id="5" name="P" dataDxfId="120" dataCellStyle="Normal"/>
    <tableColumn id="6" name="L" dataDxfId="119" dataCellStyle="Normal"/>
    <tableColumn id="7" name="T" dataDxfId="118" dataCellStyle="Normal"/>
    <tableColumn id="4" name="ACT KG" dataDxfId="117" dataCellStyle="Normal"/>
    <tableColumn id="8" name="KG VOLUME" dataDxfId="116" dataCellStyle="Normal"/>
    <tableColumn id="19" name="PEMBULATAN" dataDxfId="11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31" totalsRowShown="0" headerRowDxfId="112" dataDxfId="110" headerRowBorderDxfId="111">
  <tableColumns count="12">
    <tableColumn id="1" name="NOMOR" dataDxfId="109" dataCellStyle="Normal"/>
    <tableColumn id="3" name="TUJUAN" dataDxfId="108" dataCellStyle="Normal"/>
    <tableColumn id="16" name="Pick Up" dataDxfId="107"/>
    <tableColumn id="14" name="KAPAL" dataDxfId="106"/>
    <tableColumn id="15" name="ETD Kapal" dataDxfId="105"/>
    <tableColumn id="10" name="KETERANGAN" dataDxfId="104" dataCellStyle="Normal"/>
    <tableColumn id="5" name="P" dataDxfId="103" dataCellStyle="Normal"/>
    <tableColumn id="6" name="L" dataDxfId="102" dataCellStyle="Normal"/>
    <tableColumn id="7" name="T" dataDxfId="101" dataCellStyle="Normal"/>
    <tableColumn id="4" name="ACT KG" dataDxfId="100" dataCellStyle="Normal"/>
    <tableColumn id="8" name="KG VOLUME" dataDxfId="99" dataCellStyle="Normal"/>
    <tableColumn id="19" name="PEMBULATAN" dataDxfId="9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3" totalsRowShown="0" headerRowDxfId="96" dataDxfId="94" headerRowBorderDxfId="95">
  <tableColumns count="12">
    <tableColumn id="1" name="NOMOR" dataDxfId="93" dataCellStyle="Normal"/>
    <tableColumn id="3" name="TUJUAN" dataDxfId="92" dataCellStyle="Normal"/>
    <tableColumn id="16" name="Pick Up" dataDxfId="91"/>
    <tableColumn id="14" name="KAPAL" dataDxfId="90"/>
    <tableColumn id="15" name="ETD Kapal" dataDxfId="89"/>
    <tableColumn id="10" name="KETERANGAN" dataDxfId="88" dataCellStyle="Normal"/>
    <tableColumn id="5" name="P" dataDxfId="87" dataCellStyle="Normal"/>
    <tableColumn id="6" name="L" dataDxfId="86" dataCellStyle="Normal"/>
    <tableColumn id="7" name="T" dataDxfId="85" dataCellStyle="Normal"/>
    <tableColumn id="4" name="ACT KG" dataDxfId="84" dataCellStyle="Normal"/>
    <tableColumn id="8" name="KG VOLUME" dataDxfId="83" dataCellStyle="Normal"/>
    <tableColumn id="19" name="PEMBULATAN" dataDxfId="82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7" name="Table224578910112345678" displayName="Table224578910112345678" ref="C2:N3" totalsRowShown="0" headerRowDxfId="80" dataDxfId="78" headerRowBorderDxfId="79">
  <tableColumns count="12">
    <tableColumn id="1" name="NOMOR" dataDxfId="77" dataCellStyle="Normal"/>
    <tableColumn id="3" name="TUJUAN" dataDxfId="76" dataCellStyle="Normal"/>
    <tableColumn id="16" name="Pick Up" dataDxfId="75"/>
    <tableColumn id="14" name="KAPAL" dataDxfId="74"/>
    <tableColumn id="15" name="ETD Kapal" dataDxfId="73"/>
    <tableColumn id="10" name="KETERANGAN" dataDxfId="72" dataCellStyle="Normal"/>
    <tableColumn id="5" name="P" dataDxfId="71" dataCellStyle="Normal"/>
    <tableColumn id="6" name="L" dataDxfId="70" dataCellStyle="Normal"/>
    <tableColumn id="7" name="T" dataDxfId="69" dataCellStyle="Normal"/>
    <tableColumn id="4" name="ACT KG" dataDxfId="68" dataCellStyle="Normal"/>
    <tableColumn id="8" name="KG VOLUME" dataDxfId="67" dataCellStyle="Normal"/>
    <tableColumn id="19" name="PEMBULATAN" dataDxfId="66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1" name="Table2245789101123456782" displayName="Table2245789101123456782" ref="C2:N3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2" name="Table22457891011234567823" displayName="Table22457891011234567823" ref="C2:N3" totalsRowShown="0" headerRowDxfId="47" dataDxfId="45" headerRowBorderDxfId="46">
  <tableColumns count="12">
    <tableColumn id="1" name="NOMOR" dataDxfId="44" dataCellStyle="Normal"/>
    <tableColumn id="3" name="TUJUAN" dataDxfId="43" dataCellStyle="Normal"/>
    <tableColumn id="16" name="Pick Up" dataDxfId="42"/>
    <tableColumn id="14" name="KAPAL" dataDxfId="41"/>
    <tableColumn id="15" name="ETD Kapal" dataDxfId="40"/>
    <tableColumn id="10" name="KETERANGAN" dataDxfId="39" dataCellStyle="Normal"/>
    <tableColumn id="5" name="P" dataDxfId="38" dataCellStyle="Normal"/>
    <tableColumn id="6" name="L" dataDxfId="37" dataCellStyle="Normal"/>
    <tableColumn id="7" name="T" dataDxfId="36" dataCellStyle="Normal"/>
    <tableColumn id="4" name="ACT KG" dataDxfId="35" dataCellStyle="Normal"/>
    <tableColumn id="8" name="KG VOLUME" dataDxfId="34" dataCellStyle="Normal"/>
    <tableColumn id="19" name="PEMBULATAN" dataDxfId="33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6" name="Table224578910112345678237" displayName="Table224578910112345678237" ref="C2:N3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2245789101123456782379" displayName="Table2245789101123456782379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0"/>
  <sheetViews>
    <sheetView tabSelected="1" topLeftCell="A2" workbookViewId="0">
      <selection activeCell="O14" sqref="O14"/>
    </sheetView>
  </sheetViews>
  <sheetFormatPr defaultRowHeight="15.75" x14ac:dyDescent="0.25"/>
  <cols>
    <col min="1" max="1" width="6.42578125" style="15" customWidth="1"/>
    <col min="2" max="2" width="11.5703125" style="15" customWidth="1"/>
    <col min="3" max="3" width="10" style="15" customWidth="1"/>
    <col min="4" max="4" width="26.42578125" style="15" customWidth="1"/>
    <col min="5" max="5" width="13.85546875" style="15" customWidth="1"/>
    <col min="6" max="6" width="6.85546875" style="15" bestFit="1" customWidth="1"/>
    <col min="7" max="7" width="6.42578125" style="15" customWidth="1"/>
    <col min="8" max="8" width="14.140625" style="16" bestFit="1" customWidth="1"/>
    <col min="9" max="9" width="1.5703125" style="16" customWidth="1"/>
    <col min="10" max="10" width="19.5703125" style="15" customWidth="1"/>
    <col min="11" max="11" width="9.140625" style="15"/>
    <col min="12" max="12" width="15.7109375" style="15" bestFit="1" customWidth="1"/>
    <col min="13" max="16384" width="9.140625" style="15"/>
  </cols>
  <sheetData>
    <row r="2" spans="1:10" x14ac:dyDescent="0.25">
      <c r="A2" s="14" t="s">
        <v>8</v>
      </c>
    </row>
    <row r="3" spans="1:10" x14ac:dyDescent="0.25">
      <c r="A3" s="17" t="s">
        <v>9</v>
      </c>
    </row>
    <row r="4" spans="1:10" x14ac:dyDescent="0.25">
      <c r="A4" s="17" t="s">
        <v>10</v>
      </c>
    </row>
    <row r="5" spans="1:10" x14ac:dyDescent="0.25">
      <c r="A5" s="17" t="s">
        <v>11</v>
      </c>
    </row>
    <row r="6" spans="1:10" x14ac:dyDescent="0.25">
      <c r="A6" s="17" t="s">
        <v>12</v>
      </c>
    </row>
    <row r="7" spans="1:10" x14ac:dyDescent="0.25">
      <c r="A7" s="17" t="s">
        <v>13</v>
      </c>
    </row>
    <row r="9" spans="1:10" ht="16.5" thickBot="1" x14ac:dyDescent="0.3">
      <c r="A9" s="18"/>
      <c r="B9" s="18"/>
      <c r="C9" s="18"/>
      <c r="D9" s="18"/>
      <c r="E9" s="18"/>
      <c r="F9" s="18"/>
      <c r="G9" s="18"/>
      <c r="H9" s="19"/>
      <c r="I9" s="19"/>
      <c r="J9" s="18"/>
    </row>
    <row r="10" spans="1:10" ht="23.25" customHeight="1" thickBot="1" x14ac:dyDescent="0.3">
      <c r="A10" s="116" t="s">
        <v>14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15" t="s">
        <v>15</v>
      </c>
      <c r="B12" s="15" t="s">
        <v>16</v>
      </c>
      <c r="G12" s="130" t="s">
        <v>49</v>
      </c>
      <c r="H12" s="130"/>
      <c r="I12" s="20" t="s">
        <v>17</v>
      </c>
      <c r="J12" s="21"/>
    </row>
    <row r="13" spans="1:10" x14ac:dyDescent="0.25">
      <c r="G13" s="130" t="s">
        <v>18</v>
      </c>
      <c r="H13" s="130"/>
      <c r="I13" s="20" t="s">
        <v>17</v>
      </c>
      <c r="J13" s="22" t="s">
        <v>57</v>
      </c>
    </row>
    <row r="14" spans="1:10" x14ac:dyDescent="0.25">
      <c r="G14" s="130" t="s">
        <v>50</v>
      </c>
      <c r="H14" s="130"/>
      <c r="I14" s="20" t="s">
        <v>17</v>
      </c>
      <c r="J14" s="15" t="s">
        <v>58</v>
      </c>
    </row>
    <row r="15" spans="1:10" x14ac:dyDescent="0.25">
      <c r="A15" s="15" t="s">
        <v>19</v>
      </c>
      <c r="B15" s="21" t="s">
        <v>20</v>
      </c>
      <c r="C15" s="21"/>
      <c r="I15" s="20"/>
      <c r="J15" s="15" t="s">
        <v>56</v>
      </c>
    </row>
    <row r="16" spans="1:10" ht="16.5" thickBot="1" x14ac:dyDescent="0.3"/>
    <row r="17" spans="1:12" ht="26.25" customHeight="1" x14ac:dyDescent="0.25">
      <c r="A17" s="23" t="s">
        <v>21</v>
      </c>
      <c r="B17" s="24" t="s">
        <v>22</v>
      </c>
      <c r="C17" s="24" t="s">
        <v>23</v>
      </c>
      <c r="D17" s="24" t="s">
        <v>24</v>
      </c>
      <c r="E17" s="24" t="s">
        <v>25</v>
      </c>
      <c r="F17" s="25" t="s">
        <v>26</v>
      </c>
      <c r="G17" s="25" t="s">
        <v>27</v>
      </c>
      <c r="H17" s="119" t="s">
        <v>28</v>
      </c>
      <c r="I17" s="120"/>
      <c r="J17" s="26" t="s">
        <v>29</v>
      </c>
    </row>
    <row r="18" spans="1:12" ht="48" customHeight="1" x14ac:dyDescent="0.25">
      <c r="A18" s="27">
        <v>1</v>
      </c>
      <c r="B18" s="28">
        <f>Table22457891011234[Pick Up]</f>
        <v>44563</v>
      </c>
      <c r="C18" s="75">
        <f>'402773'!A3</f>
        <v>402773</v>
      </c>
      <c r="D18" s="29" t="s">
        <v>129</v>
      </c>
      <c r="E18" s="29" t="s">
        <v>130</v>
      </c>
      <c r="F18" s="30">
        <v>1</v>
      </c>
      <c r="G18" s="92">
        <v>100</v>
      </c>
      <c r="H18" s="121">
        <v>3000</v>
      </c>
      <c r="I18" s="122"/>
      <c r="J18" s="31">
        <f>G18*H18</f>
        <v>300000</v>
      </c>
      <c r="L18"/>
    </row>
    <row r="19" spans="1:12" ht="48" customHeight="1" x14ac:dyDescent="0.25">
      <c r="A19" s="27">
        <f>A18+1</f>
        <v>2</v>
      </c>
      <c r="B19" s="28">
        <f>'402795'!E27</f>
        <v>44568</v>
      </c>
      <c r="C19" s="75">
        <f>'402795'!A3</f>
        <v>402795</v>
      </c>
      <c r="D19" s="29" t="s">
        <v>129</v>
      </c>
      <c r="E19" s="29" t="s">
        <v>130</v>
      </c>
      <c r="F19" s="30">
        <v>29</v>
      </c>
      <c r="G19" s="91">
        <f>'402795'!N32</f>
        <v>279.2595</v>
      </c>
      <c r="H19" s="121">
        <v>3000</v>
      </c>
      <c r="I19" s="122"/>
      <c r="J19" s="31">
        <f t="shared" ref="J19:J20" si="0">G19*H19</f>
        <v>837778.5</v>
      </c>
      <c r="L19"/>
    </row>
    <row r="20" spans="1:12" ht="48" customHeight="1" x14ac:dyDescent="0.25">
      <c r="A20" s="27">
        <f t="shared" ref="A20:A25" si="1">A19+1</f>
        <v>3</v>
      </c>
      <c r="B20" s="28">
        <f>Table2245789101123456[Pick Up]</f>
        <v>44569</v>
      </c>
      <c r="C20" s="75">
        <f>'402916'!A3</f>
        <v>402916</v>
      </c>
      <c r="D20" s="29" t="s">
        <v>129</v>
      </c>
      <c r="E20" s="29" t="s">
        <v>130</v>
      </c>
      <c r="F20" s="30">
        <v>1</v>
      </c>
      <c r="G20" s="91">
        <v>100</v>
      </c>
      <c r="H20" s="121">
        <v>3000</v>
      </c>
      <c r="I20" s="122"/>
      <c r="J20" s="31">
        <f t="shared" si="0"/>
        <v>300000</v>
      </c>
      <c r="L20"/>
    </row>
    <row r="21" spans="1:12" ht="48" customHeight="1" x14ac:dyDescent="0.25">
      <c r="A21" s="27">
        <f t="shared" si="1"/>
        <v>4</v>
      </c>
      <c r="B21" s="28">
        <f>Table224578910112345678[Pick Up]</f>
        <v>44576</v>
      </c>
      <c r="C21" s="75">
        <f>'402938'!A3</f>
        <v>402938</v>
      </c>
      <c r="D21" s="29" t="s">
        <v>129</v>
      </c>
      <c r="E21" s="29" t="s">
        <v>130</v>
      </c>
      <c r="F21" s="30">
        <v>1</v>
      </c>
      <c r="G21" s="91">
        <v>100</v>
      </c>
      <c r="H21" s="121">
        <v>3000</v>
      </c>
      <c r="I21" s="122"/>
      <c r="J21" s="31">
        <f>G21*H21</f>
        <v>300000</v>
      </c>
      <c r="L21"/>
    </row>
    <row r="22" spans="1:12" ht="48" customHeight="1" x14ac:dyDescent="0.25">
      <c r="A22" s="27">
        <f t="shared" si="1"/>
        <v>5</v>
      </c>
      <c r="B22" s="28">
        <f>Table2245789101123456782[Pick Up]</f>
        <v>44577</v>
      </c>
      <c r="C22" s="75">
        <f>'402943'!A3</f>
        <v>402943</v>
      </c>
      <c r="D22" s="29" t="s">
        <v>129</v>
      </c>
      <c r="E22" s="29" t="s">
        <v>130</v>
      </c>
      <c r="F22" s="30">
        <v>1</v>
      </c>
      <c r="G22" s="91">
        <v>100</v>
      </c>
      <c r="H22" s="121">
        <v>3000</v>
      </c>
      <c r="I22" s="122"/>
      <c r="J22" s="31">
        <f t="shared" ref="J22:J24" si="2">G22*H22</f>
        <v>300000</v>
      </c>
      <c r="L22"/>
    </row>
    <row r="23" spans="1:12" ht="48" customHeight="1" x14ac:dyDescent="0.25">
      <c r="A23" s="27">
        <f t="shared" si="1"/>
        <v>6</v>
      </c>
      <c r="B23" s="28">
        <f>Table22457891011234567823[Pick Up]</f>
        <v>44578</v>
      </c>
      <c r="C23" s="75">
        <f>'402948'!A3</f>
        <v>402948</v>
      </c>
      <c r="D23" s="29" t="s">
        <v>129</v>
      </c>
      <c r="E23" s="29" t="s">
        <v>130</v>
      </c>
      <c r="F23" s="30">
        <v>2</v>
      </c>
      <c r="G23" s="91">
        <v>100</v>
      </c>
      <c r="H23" s="121">
        <v>3000</v>
      </c>
      <c r="I23" s="122"/>
      <c r="J23" s="31">
        <f t="shared" si="2"/>
        <v>300000</v>
      </c>
      <c r="L23"/>
    </row>
    <row r="24" spans="1:12" ht="48" customHeight="1" x14ac:dyDescent="0.25">
      <c r="A24" s="27">
        <f t="shared" si="1"/>
        <v>7</v>
      </c>
      <c r="B24" s="28">
        <f>'403472'!E6</f>
        <v>44583</v>
      </c>
      <c r="C24" s="75">
        <f>'403472'!A3</f>
        <v>403472</v>
      </c>
      <c r="D24" s="29" t="s">
        <v>129</v>
      </c>
      <c r="E24" s="29" t="s">
        <v>130</v>
      </c>
      <c r="F24" s="30">
        <v>11</v>
      </c>
      <c r="G24" s="91">
        <v>100</v>
      </c>
      <c r="H24" s="121">
        <v>3000</v>
      </c>
      <c r="I24" s="122"/>
      <c r="J24" s="31">
        <f t="shared" si="2"/>
        <v>300000</v>
      </c>
      <c r="L24"/>
    </row>
    <row r="25" spans="1:12" ht="48" customHeight="1" x14ac:dyDescent="0.25">
      <c r="A25" s="27">
        <f t="shared" si="1"/>
        <v>8</v>
      </c>
      <c r="B25" s="28">
        <f>Table2245789101123456782379[Pick Up]</f>
        <v>44591</v>
      </c>
      <c r="C25" s="75">
        <f>'403365'!A3</f>
        <v>403365</v>
      </c>
      <c r="D25" s="29" t="s">
        <v>129</v>
      </c>
      <c r="E25" s="29" t="s">
        <v>130</v>
      </c>
      <c r="F25" s="30">
        <v>4</v>
      </c>
      <c r="G25" s="91">
        <f>'403365'!N7</f>
        <v>139.32</v>
      </c>
      <c r="H25" s="121">
        <v>3000</v>
      </c>
      <c r="I25" s="122"/>
      <c r="J25" s="31">
        <f t="shared" ref="J25" si="3">G25*H25</f>
        <v>417960</v>
      </c>
      <c r="L25"/>
    </row>
    <row r="26" spans="1:12" ht="32.25" customHeight="1" thickBot="1" x14ac:dyDescent="0.3">
      <c r="A26" s="123" t="s">
        <v>30</v>
      </c>
      <c r="B26" s="124"/>
      <c r="C26" s="124"/>
      <c r="D26" s="124"/>
      <c r="E26" s="124"/>
      <c r="F26" s="124"/>
      <c r="G26" s="124"/>
      <c r="H26" s="124"/>
      <c r="I26" s="125"/>
      <c r="J26" s="32">
        <f>SUM(J18:J25)</f>
        <v>3055738.5</v>
      </c>
      <c r="L26" s="73"/>
    </row>
    <row r="27" spans="1:12" x14ac:dyDescent="0.25">
      <c r="A27" s="126"/>
      <c r="B27" s="126"/>
      <c r="C27" s="33"/>
      <c r="D27" s="33"/>
      <c r="E27" s="33"/>
      <c r="F27" s="33"/>
      <c r="G27" s="33"/>
      <c r="H27" s="34"/>
      <c r="I27" s="34"/>
      <c r="J27" s="35"/>
    </row>
    <row r="28" spans="1:12" x14ac:dyDescent="0.25">
      <c r="A28" s="76"/>
      <c r="B28" s="76"/>
      <c r="C28" s="76"/>
      <c r="D28" s="76"/>
      <c r="E28" s="76"/>
      <c r="F28" s="76"/>
      <c r="G28" s="36" t="s">
        <v>51</v>
      </c>
      <c r="H28" s="36"/>
      <c r="I28" s="34"/>
      <c r="J28" s="35">
        <f>J26*10%</f>
        <v>305573.85000000003</v>
      </c>
      <c r="L28" s="37"/>
    </row>
    <row r="29" spans="1:12" x14ac:dyDescent="0.25">
      <c r="A29" s="76"/>
      <c r="B29" s="76"/>
      <c r="C29" s="76"/>
      <c r="D29" s="76"/>
      <c r="E29" s="76"/>
      <c r="F29" s="76"/>
      <c r="G29" s="83" t="s">
        <v>52</v>
      </c>
      <c r="H29" s="83"/>
      <c r="I29" s="84"/>
      <c r="J29" s="86">
        <f>J26-J28</f>
        <v>2750164.65</v>
      </c>
      <c r="L29" s="37"/>
    </row>
    <row r="30" spans="1:12" x14ac:dyDescent="0.25">
      <c r="A30" s="76"/>
      <c r="B30" s="76"/>
      <c r="C30" s="76"/>
      <c r="D30" s="76"/>
      <c r="E30" s="76"/>
      <c r="F30" s="76"/>
      <c r="G30" s="36" t="s">
        <v>31</v>
      </c>
      <c r="H30" s="36"/>
      <c r="I30" s="37" t="e">
        <f>#REF!*1%</f>
        <v>#REF!</v>
      </c>
      <c r="J30" s="35">
        <f>J29*1%</f>
        <v>27501.646499999999</v>
      </c>
    </row>
    <row r="31" spans="1:12" ht="16.5" thickBot="1" x14ac:dyDescent="0.3">
      <c r="A31" s="76"/>
      <c r="B31" s="76"/>
      <c r="C31" s="76"/>
      <c r="D31" s="76"/>
      <c r="E31" s="76"/>
      <c r="F31" s="76"/>
      <c r="G31" s="85" t="s">
        <v>54</v>
      </c>
      <c r="H31" s="85"/>
      <c r="I31" s="38">
        <f>I27*10%</f>
        <v>0</v>
      </c>
      <c r="J31" s="38">
        <f>J29*2%</f>
        <v>55003.292999999998</v>
      </c>
    </row>
    <row r="32" spans="1:12" x14ac:dyDescent="0.25">
      <c r="E32" s="14"/>
      <c r="F32" s="14"/>
      <c r="G32" s="39" t="s">
        <v>55</v>
      </c>
      <c r="H32" s="39"/>
      <c r="I32" s="40" t="e">
        <f>I26+I30</f>
        <v>#REF!</v>
      </c>
      <c r="J32" s="40">
        <f>J29+J30-J31</f>
        <v>2722663.0034999996</v>
      </c>
    </row>
    <row r="33" spans="1:10" x14ac:dyDescent="0.25">
      <c r="E33" s="14"/>
      <c r="F33" s="14"/>
      <c r="G33" s="39"/>
      <c r="H33" s="39"/>
      <c r="I33" s="40"/>
      <c r="J33" s="40"/>
    </row>
    <row r="34" spans="1:10" x14ac:dyDescent="0.25">
      <c r="A34" s="14" t="s">
        <v>131</v>
      </c>
      <c r="D34" s="14"/>
      <c r="E34" s="14"/>
      <c r="F34" s="14"/>
      <c r="G34" s="14"/>
      <c r="H34" s="39"/>
      <c r="I34" s="39"/>
      <c r="J34" s="40"/>
    </row>
    <row r="35" spans="1:10" x14ac:dyDescent="0.25">
      <c r="A35" s="41"/>
      <c r="D35" s="14"/>
      <c r="E35" s="14"/>
      <c r="F35" s="14"/>
      <c r="G35" s="14"/>
      <c r="H35" s="39"/>
      <c r="I35" s="39"/>
      <c r="J35" s="40"/>
    </row>
    <row r="36" spans="1:10" x14ac:dyDescent="0.25">
      <c r="D36" s="14"/>
      <c r="E36" s="14"/>
      <c r="F36" s="14"/>
      <c r="G36" s="14"/>
      <c r="H36" s="39"/>
      <c r="I36" s="39"/>
      <c r="J36" s="40"/>
    </row>
    <row r="37" spans="1:10" x14ac:dyDescent="0.25">
      <c r="A37" s="42" t="s">
        <v>33</v>
      </c>
    </row>
    <row r="38" spans="1:10" x14ac:dyDescent="0.25">
      <c r="A38" s="43" t="s">
        <v>34</v>
      </c>
      <c r="B38" s="44"/>
      <c r="C38" s="44"/>
      <c r="D38" s="45"/>
      <c r="E38" s="45"/>
      <c r="F38" s="45"/>
      <c r="G38" s="45"/>
    </row>
    <row r="39" spans="1:10" x14ac:dyDescent="0.25">
      <c r="A39" s="43" t="s">
        <v>35</v>
      </c>
      <c r="B39" s="44"/>
      <c r="C39" s="44"/>
      <c r="D39" s="45"/>
      <c r="E39" s="45"/>
      <c r="F39" s="45"/>
      <c r="G39" s="45"/>
    </row>
    <row r="40" spans="1:10" x14ac:dyDescent="0.25">
      <c r="A40" s="46" t="s">
        <v>36</v>
      </c>
      <c r="B40" s="47"/>
      <c r="C40" s="47"/>
      <c r="D40" s="45"/>
      <c r="E40" s="45"/>
      <c r="F40" s="45"/>
      <c r="G40" s="45"/>
    </row>
    <row r="41" spans="1:10" x14ac:dyDescent="0.25">
      <c r="A41" s="48" t="s">
        <v>8</v>
      </c>
      <c r="B41" s="49"/>
      <c r="C41" s="49"/>
      <c r="D41" s="45"/>
      <c r="E41" s="45"/>
      <c r="F41" s="45"/>
      <c r="G41" s="45"/>
    </row>
    <row r="42" spans="1:10" x14ac:dyDescent="0.25">
      <c r="A42" s="50"/>
      <c r="B42" s="50"/>
      <c r="C42" s="50"/>
    </row>
    <row r="43" spans="1:10" x14ac:dyDescent="0.25">
      <c r="H43" s="51" t="s">
        <v>37</v>
      </c>
      <c r="I43" s="127" t="str">
        <f>+J13</f>
        <v xml:space="preserve"> 04 Maret 2022</v>
      </c>
      <c r="J43" s="128"/>
    </row>
    <row r="47" spans="1:10" ht="18" customHeight="1" x14ac:dyDescent="0.25"/>
    <row r="48" spans="1:10" ht="17.25" customHeight="1" x14ac:dyDescent="0.25"/>
    <row r="50" spans="8:10" x14ac:dyDescent="0.25">
      <c r="H50" s="129" t="s">
        <v>38</v>
      </c>
      <c r="I50" s="129"/>
      <c r="J50" s="129"/>
    </row>
  </sheetData>
  <mergeCells count="17">
    <mergeCell ref="I43:J43"/>
    <mergeCell ref="H50:J50"/>
    <mergeCell ref="G14:H14"/>
    <mergeCell ref="G13:H13"/>
    <mergeCell ref="G12:H12"/>
    <mergeCell ref="H22:I22"/>
    <mergeCell ref="H23:I23"/>
    <mergeCell ref="H24:I24"/>
    <mergeCell ref="H25:I25"/>
    <mergeCell ref="A10:J10"/>
    <mergeCell ref="H17:I17"/>
    <mergeCell ref="H18:I18"/>
    <mergeCell ref="A26:I26"/>
    <mergeCell ref="A27:B27"/>
    <mergeCell ref="H19:I19"/>
    <mergeCell ref="H20:I20"/>
    <mergeCell ref="H21:I21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7"/>
  <sheetViews>
    <sheetView zoomScale="110" zoomScaleNormal="110" workbookViewId="0">
      <pane xSplit="3" ySplit="2" topLeftCell="D3" activePane="bottomRight" state="frozen"/>
      <selection activeCell="G9" sqref="G9"/>
      <selection pane="topRight" activeCell="G9" sqref="G9"/>
      <selection pane="bottomLeft" activeCell="G9" sqref="G9"/>
      <selection pane="bottomRight" activeCell="F13" sqref="F13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5.42578125" style="2" customWidth="1"/>
    <col min="4" max="4" width="11.42578125" style="3" customWidth="1"/>
    <col min="5" max="5" width="8.85546875" style="10" customWidth="1"/>
    <col min="6" max="6" width="10" style="3" customWidth="1"/>
    <col min="7" max="7" width="10.28515625" style="3" customWidth="1"/>
    <col min="8" max="8" width="22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3" customWidth="1"/>
    <col min="15" max="15" width="8.140625" style="13" customWidth="1"/>
    <col min="16" max="16" width="11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403365</v>
      </c>
      <c r="B3" s="67" t="s">
        <v>122</v>
      </c>
      <c r="C3" s="7" t="s">
        <v>123</v>
      </c>
      <c r="D3" s="69" t="s">
        <v>61</v>
      </c>
      <c r="E3" s="11">
        <v>44591</v>
      </c>
      <c r="F3" s="69" t="s">
        <v>127</v>
      </c>
      <c r="G3" s="11">
        <v>44606</v>
      </c>
      <c r="H3" s="8" t="s">
        <v>128</v>
      </c>
      <c r="I3" s="1">
        <v>43</v>
      </c>
      <c r="J3" s="1">
        <v>40</v>
      </c>
      <c r="K3" s="1">
        <v>81</v>
      </c>
      <c r="L3" s="1">
        <v>10</v>
      </c>
      <c r="M3" s="72">
        <v>34.83</v>
      </c>
      <c r="N3" s="88">
        <v>34.83</v>
      </c>
      <c r="O3" s="59">
        <v>3000</v>
      </c>
      <c r="P3" s="60">
        <f t="shared" ref="P3:P6" si="0">N3*O3</f>
        <v>104490</v>
      </c>
      <c r="Q3" s="134">
        <v>4</v>
      </c>
    </row>
    <row r="4" spans="1:17" ht="26.25" customHeight="1" x14ac:dyDescent="0.2">
      <c r="A4" s="12"/>
      <c r="B4" s="68"/>
      <c r="C4" s="7" t="s">
        <v>124</v>
      </c>
      <c r="D4" s="69" t="s">
        <v>61</v>
      </c>
      <c r="E4" s="11">
        <v>44591</v>
      </c>
      <c r="F4" s="69" t="s">
        <v>127</v>
      </c>
      <c r="G4" s="11">
        <v>44606</v>
      </c>
      <c r="H4" s="8" t="s">
        <v>128</v>
      </c>
      <c r="I4" s="1">
        <v>43</v>
      </c>
      <c r="J4" s="1">
        <v>40</v>
      </c>
      <c r="K4" s="1">
        <v>81</v>
      </c>
      <c r="L4" s="1">
        <v>10</v>
      </c>
      <c r="M4" s="72">
        <v>34.83</v>
      </c>
      <c r="N4" s="88">
        <v>34.83</v>
      </c>
      <c r="O4" s="59">
        <v>3000</v>
      </c>
      <c r="P4" s="60">
        <f t="shared" si="0"/>
        <v>104490</v>
      </c>
      <c r="Q4" s="135"/>
    </row>
    <row r="5" spans="1:17" ht="26.25" customHeight="1" x14ac:dyDescent="0.2">
      <c r="A5" s="12"/>
      <c r="B5" s="68"/>
      <c r="C5" s="7" t="s">
        <v>125</v>
      </c>
      <c r="D5" s="69" t="s">
        <v>61</v>
      </c>
      <c r="E5" s="11">
        <v>44591</v>
      </c>
      <c r="F5" s="69" t="s">
        <v>127</v>
      </c>
      <c r="G5" s="11">
        <v>44606</v>
      </c>
      <c r="H5" s="8" t="s">
        <v>128</v>
      </c>
      <c r="I5" s="1">
        <v>43</v>
      </c>
      <c r="J5" s="1">
        <v>40</v>
      </c>
      <c r="K5" s="1">
        <v>81</v>
      </c>
      <c r="L5" s="1">
        <v>10</v>
      </c>
      <c r="M5" s="72">
        <v>34.83</v>
      </c>
      <c r="N5" s="88">
        <v>34.83</v>
      </c>
      <c r="O5" s="59">
        <v>3000</v>
      </c>
      <c r="P5" s="60">
        <f t="shared" si="0"/>
        <v>104490</v>
      </c>
      <c r="Q5" s="135"/>
    </row>
    <row r="6" spans="1:17" ht="26.25" customHeight="1" x14ac:dyDescent="0.2">
      <c r="A6" s="12"/>
      <c r="B6" s="68"/>
      <c r="C6" s="7" t="s">
        <v>126</v>
      </c>
      <c r="D6" s="69" t="s">
        <v>61</v>
      </c>
      <c r="E6" s="11">
        <v>44591</v>
      </c>
      <c r="F6" s="69" t="s">
        <v>127</v>
      </c>
      <c r="G6" s="11">
        <v>44606</v>
      </c>
      <c r="H6" s="8" t="s">
        <v>128</v>
      </c>
      <c r="I6" s="1">
        <v>43</v>
      </c>
      <c r="J6" s="1">
        <v>40</v>
      </c>
      <c r="K6" s="1">
        <v>81</v>
      </c>
      <c r="L6" s="1">
        <v>10</v>
      </c>
      <c r="M6" s="72">
        <v>34.83</v>
      </c>
      <c r="N6" s="88">
        <v>34.83</v>
      </c>
      <c r="O6" s="59">
        <v>3000</v>
      </c>
      <c r="P6" s="60">
        <f t="shared" si="0"/>
        <v>104490</v>
      </c>
      <c r="Q6" s="136"/>
    </row>
    <row r="7" spans="1:17" ht="22.5" customHeight="1" x14ac:dyDescent="0.2">
      <c r="A7" s="137" t="s">
        <v>30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9"/>
      <c r="M7" s="71">
        <f>SUM(M3:M6)</f>
        <v>139.32</v>
      </c>
      <c r="N7" s="63">
        <f>SUM(N3:N6)</f>
        <v>139.32</v>
      </c>
      <c r="O7" s="140">
        <f>SUM(P3:P6)</f>
        <v>417960</v>
      </c>
      <c r="P7" s="141"/>
    </row>
    <row r="8" spans="1:17" ht="18" customHeight="1" x14ac:dyDescent="0.2">
      <c r="A8" s="77"/>
      <c r="B8" s="53" t="s">
        <v>42</v>
      </c>
      <c r="C8" s="52"/>
      <c r="D8" s="54" t="s">
        <v>43</v>
      </c>
      <c r="E8" s="77"/>
      <c r="F8" s="77"/>
      <c r="G8" s="77"/>
      <c r="H8" s="77"/>
      <c r="I8" s="77"/>
      <c r="J8" s="77"/>
      <c r="K8" s="77"/>
      <c r="L8" s="77"/>
      <c r="M8" s="78"/>
      <c r="N8" s="79" t="s">
        <v>51</v>
      </c>
      <c r="O8" s="80"/>
      <c r="P8" s="80">
        <f>O7*10%</f>
        <v>41796</v>
      </c>
    </row>
    <row r="9" spans="1:17" ht="18" customHeight="1" thickBot="1" x14ac:dyDescent="0.25">
      <c r="A9" s="77"/>
      <c r="B9" s="53"/>
      <c r="C9" s="52"/>
      <c r="D9" s="54"/>
      <c r="E9" s="77"/>
      <c r="F9" s="77"/>
      <c r="G9" s="77"/>
      <c r="H9" s="77"/>
      <c r="I9" s="77"/>
      <c r="J9" s="77"/>
      <c r="K9" s="77"/>
      <c r="L9" s="77"/>
      <c r="M9" s="78"/>
      <c r="N9" s="81" t="s">
        <v>52</v>
      </c>
      <c r="O9" s="82"/>
      <c r="P9" s="82">
        <f>O7-P8</f>
        <v>376164</v>
      </c>
    </row>
    <row r="10" spans="1:17" ht="18" customHeight="1" x14ac:dyDescent="0.2">
      <c r="A10" s="9"/>
      <c r="H10" s="58"/>
      <c r="N10" s="57" t="s">
        <v>31</v>
      </c>
      <c r="P10" s="64">
        <f>P9*1%</f>
        <v>3761.64</v>
      </c>
    </row>
    <row r="11" spans="1:17" ht="18" customHeight="1" thickBot="1" x14ac:dyDescent="0.25">
      <c r="A11" s="9"/>
      <c r="H11" s="58"/>
      <c r="N11" s="57" t="s">
        <v>53</v>
      </c>
      <c r="P11" s="66">
        <f>P9*2%</f>
        <v>7523.28</v>
      </c>
    </row>
    <row r="12" spans="1:17" ht="18" customHeight="1" x14ac:dyDescent="0.2">
      <c r="A12" s="9"/>
      <c r="H12" s="58"/>
      <c r="N12" s="61" t="s">
        <v>32</v>
      </c>
      <c r="O12" s="62"/>
      <c r="P12" s="65">
        <f>P9+P10-P11</f>
        <v>372402.36</v>
      </c>
    </row>
    <row r="14" spans="1:17" x14ac:dyDescent="0.2">
      <c r="A14" s="9"/>
      <c r="H14" s="58"/>
      <c r="P14" s="66"/>
    </row>
    <row r="15" spans="1:17" x14ac:dyDescent="0.2">
      <c r="A15" s="9"/>
      <c r="H15" s="58"/>
      <c r="O15" s="55"/>
      <c r="P15" s="66"/>
    </row>
    <row r="16" spans="1:17" s="3" customFormat="1" x14ac:dyDescent="0.25">
      <c r="A16" s="9"/>
      <c r="B16" s="2"/>
      <c r="C16" s="2"/>
      <c r="E16" s="10"/>
      <c r="H16" s="58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8"/>
      <c r="N25" s="13"/>
      <c r="O25" s="13"/>
      <c r="P25" s="13"/>
    </row>
    <row r="26" spans="1:16" s="3" customFormat="1" x14ac:dyDescent="0.25">
      <c r="A26" s="9"/>
      <c r="B26" s="2"/>
      <c r="C26" s="2"/>
      <c r="E26" s="10"/>
      <c r="H26" s="58"/>
      <c r="N26" s="13"/>
      <c r="O26" s="13"/>
      <c r="P26" s="13"/>
    </row>
    <row r="27" spans="1:16" s="3" customFormat="1" x14ac:dyDescent="0.25">
      <c r="A27" s="9"/>
      <c r="B27" s="2"/>
      <c r="C27" s="2"/>
      <c r="E27" s="10"/>
      <c r="H27" s="58"/>
      <c r="N27" s="13"/>
      <c r="O27" s="13"/>
      <c r="P27" s="13"/>
    </row>
  </sheetData>
  <mergeCells count="3">
    <mergeCell ref="Q3:Q6"/>
    <mergeCell ref="A7:L7"/>
    <mergeCell ref="O7:P7"/>
  </mergeCells>
  <conditionalFormatting sqref="B3">
    <cfRule type="duplicateValues" dxfId="16" priority="1"/>
  </conditionalFormatting>
  <conditionalFormatting sqref="B4:B6">
    <cfRule type="duplicateValues" dxfId="1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3"/>
  <sheetViews>
    <sheetView zoomScale="112" zoomScaleNormal="112" workbookViewId="0">
      <pane xSplit="3" ySplit="2" topLeftCell="D48" activePane="bottomRight" state="frozen"/>
      <selection activeCell="H12" sqref="H12"/>
      <selection pane="topRight" activeCell="H12" sqref="H12"/>
      <selection pane="bottomLeft" activeCell="H12" sqref="H12"/>
      <selection pane="bottomRight" activeCell="F56" sqref="F56"/>
    </sheetView>
  </sheetViews>
  <sheetFormatPr defaultRowHeight="15" x14ac:dyDescent="0.2"/>
  <cols>
    <col min="1" max="1" width="7" style="4" customWidth="1"/>
    <col min="2" max="2" width="19.28515625" style="2" customWidth="1"/>
    <col min="3" max="3" width="15.28515625" style="2" customWidth="1"/>
    <col min="4" max="4" width="11.5703125" style="3" customWidth="1"/>
    <col min="5" max="5" width="7.7109375" style="10" customWidth="1"/>
    <col min="6" max="6" width="10.28515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3" customWidth="1"/>
    <col min="15" max="15" width="8.140625" style="13" customWidth="1"/>
    <col min="16" max="16" width="11.425781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402773</v>
      </c>
      <c r="B3" s="93" t="s">
        <v>59</v>
      </c>
      <c r="C3" s="7" t="s">
        <v>60</v>
      </c>
      <c r="D3" s="70" t="s">
        <v>96</v>
      </c>
      <c r="E3" s="11">
        <v>44563</v>
      </c>
      <c r="F3" s="69" t="s">
        <v>62</v>
      </c>
      <c r="G3" s="11">
        <v>44571</v>
      </c>
      <c r="H3" s="8" t="s">
        <v>63</v>
      </c>
      <c r="I3" s="1">
        <v>43</v>
      </c>
      <c r="J3" s="1">
        <v>33</v>
      </c>
      <c r="K3" s="1">
        <v>28</v>
      </c>
      <c r="L3" s="1">
        <v>9</v>
      </c>
      <c r="M3" s="72">
        <v>9.9329999999999998</v>
      </c>
      <c r="N3" s="88">
        <v>9.9329999999999998</v>
      </c>
      <c r="O3" s="59">
        <v>3000</v>
      </c>
      <c r="P3" s="60">
        <f t="shared" ref="P3:P31" si="0">N3*O3</f>
        <v>29799</v>
      </c>
      <c r="Q3" s="90">
        <v>1</v>
      </c>
    </row>
    <row r="4" spans="1:17" ht="26.25" customHeight="1" x14ac:dyDescent="0.2">
      <c r="A4" s="74">
        <v>402795</v>
      </c>
      <c r="B4" s="67" t="s">
        <v>64</v>
      </c>
      <c r="C4" s="7" t="s">
        <v>65</v>
      </c>
      <c r="D4" s="70" t="s">
        <v>96</v>
      </c>
      <c r="E4" s="11">
        <v>44568</v>
      </c>
      <c r="F4" s="69" t="s">
        <v>62</v>
      </c>
      <c r="G4" s="11">
        <v>44580</v>
      </c>
      <c r="H4" s="8" t="s">
        <v>95</v>
      </c>
      <c r="I4" s="1">
        <v>54</v>
      </c>
      <c r="J4" s="1">
        <v>42</v>
      </c>
      <c r="K4" s="1">
        <v>8</v>
      </c>
      <c r="L4" s="1">
        <v>9</v>
      </c>
      <c r="M4" s="72">
        <v>4.5359999999999996</v>
      </c>
      <c r="N4" s="88">
        <v>9</v>
      </c>
      <c r="O4" s="59">
        <v>3000</v>
      </c>
      <c r="P4" s="60">
        <f t="shared" si="0"/>
        <v>27000</v>
      </c>
      <c r="Q4" s="134">
        <v>29</v>
      </c>
    </row>
    <row r="5" spans="1:17" ht="26.25" customHeight="1" x14ac:dyDescent="0.2">
      <c r="A5" s="12"/>
      <c r="B5" s="68"/>
      <c r="C5" s="7" t="s">
        <v>66</v>
      </c>
      <c r="D5" s="70" t="s">
        <v>96</v>
      </c>
      <c r="E5" s="11">
        <v>44568</v>
      </c>
      <c r="F5" s="69" t="s">
        <v>62</v>
      </c>
      <c r="G5" s="11">
        <v>44580</v>
      </c>
      <c r="H5" s="8" t="s">
        <v>95</v>
      </c>
      <c r="I5" s="1">
        <v>54</v>
      </c>
      <c r="J5" s="1">
        <v>42</v>
      </c>
      <c r="K5" s="1">
        <v>8</v>
      </c>
      <c r="L5" s="1">
        <v>9</v>
      </c>
      <c r="M5" s="72">
        <v>4.5359999999999996</v>
      </c>
      <c r="N5" s="88">
        <v>9</v>
      </c>
      <c r="O5" s="59">
        <v>3000</v>
      </c>
      <c r="P5" s="60">
        <f t="shared" si="0"/>
        <v>27000</v>
      </c>
      <c r="Q5" s="135"/>
    </row>
    <row r="6" spans="1:17" ht="26.25" customHeight="1" x14ac:dyDescent="0.2">
      <c r="A6" s="12"/>
      <c r="B6" s="101"/>
      <c r="C6" s="94" t="s">
        <v>67</v>
      </c>
      <c r="D6" s="70" t="s">
        <v>96</v>
      </c>
      <c r="E6" s="95">
        <v>44568</v>
      </c>
      <c r="F6" s="96" t="s">
        <v>62</v>
      </c>
      <c r="G6" s="95">
        <v>44580</v>
      </c>
      <c r="H6" s="97" t="s">
        <v>95</v>
      </c>
      <c r="I6" s="98">
        <v>42</v>
      </c>
      <c r="J6" s="98">
        <v>34</v>
      </c>
      <c r="K6" s="98">
        <v>30</v>
      </c>
      <c r="L6" s="98">
        <v>9</v>
      </c>
      <c r="M6" s="99">
        <v>10.71</v>
      </c>
      <c r="N6" s="100">
        <v>10.71</v>
      </c>
      <c r="O6" s="59">
        <v>3000</v>
      </c>
      <c r="P6" s="60">
        <f t="shared" si="0"/>
        <v>32130.000000000004</v>
      </c>
      <c r="Q6" s="135"/>
    </row>
    <row r="7" spans="1:17" ht="26.25" customHeight="1" x14ac:dyDescent="0.2">
      <c r="A7" s="12"/>
      <c r="B7" s="68" t="s">
        <v>68</v>
      </c>
      <c r="C7" s="94" t="s">
        <v>69</v>
      </c>
      <c r="D7" s="70" t="s">
        <v>96</v>
      </c>
      <c r="E7" s="95">
        <v>44568</v>
      </c>
      <c r="F7" s="96" t="s">
        <v>62</v>
      </c>
      <c r="G7" s="95">
        <v>44580</v>
      </c>
      <c r="H7" s="97" t="s">
        <v>95</v>
      </c>
      <c r="I7" s="98">
        <v>60</v>
      </c>
      <c r="J7" s="98">
        <v>20</v>
      </c>
      <c r="K7" s="98">
        <v>18</v>
      </c>
      <c r="L7" s="98">
        <v>4</v>
      </c>
      <c r="M7" s="99">
        <v>5.4</v>
      </c>
      <c r="N7" s="100">
        <v>6</v>
      </c>
      <c r="O7" s="59">
        <v>3000</v>
      </c>
      <c r="P7" s="60">
        <f t="shared" si="0"/>
        <v>18000</v>
      </c>
      <c r="Q7" s="135"/>
    </row>
    <row r="8" spans="1:17" ht="26.25" customHeight="1" x14ac:dyDescent="0.2">
      <c r="A8" s="12"/>
      <c r="B8" s="68"/>
      <c r="C8" s="94" t="s">
        <v>70</v>
      </c>
      <c r="D8" s="70" t="s">
        <v>96</v>
      </c>
      <c r="E8" s="95">
        <v>44568</v>
      </c>
      <c r="F8" s="96" t="s">
        <v>62</v>
      </c>
      <c r="G8" s="95">
        <v>44580</v>
      </c>
      <c r="H8" s="97" t="s">
        <v>95</v>
      </c>
      <c r="I8" s="98">
        <v>60</v>
      </c>
      <c r="J8" s="98">
        <v>20</v>
      </c>
      <c r="K8" s="98">
        <v>18</v>
      </c>
      <c r="L8" s="98">
        <v>4</v>
      </c>
      <c r="M8" s="99">
        <v>5.4</v>
      </c>
      <c r="N8" s="100">
        <v>6</v>
      </c>
      <c r="O8" s="59">
        <v>3000</v>
      </c>
      <c r="P8" s="60">
        <f t="shared" si="0"/>
        <v>18000</v>
      </c>
      <c r="Q8" s="135"/>
    </row>
    <row r="9" spans="1:17" ht="26.25" customHeight="1" x14ac:dyDescent="0.2">
      <c r="A9" s="12"/>
      <c r="B9" s="68"/>
      <c r="C9" s="94" t="s">
        <v>71</v>
      </c>
      <c r="D9" s="70" t="s">
        <v>96</v>
      </c>
      <c r="E9" s="95">
        <v>44568</v>
      </c>
      <c r="F9" s="96" t="s">
        <v>62</v>
      </c>
      <c r="G9" s="95">
        <v>44580</v>
      </c>
      <c r="H9" s="97" t="s">
        <v>95</v>
      </c>
      <c r="I9" s="98">
        <v>60</v>
      </c>
      <c r="J9" s="98">
        <v>20</v>
      </c>
      <c r="K9" s="98">
        <v>18</v>
      </c>
      <c r="L9" s="98">
        <v>4</v>
      </c>
      <c r="M9" s="99">
        <v>5.4</v>
      </c>
      <c r="N9" s="100">
        <v>6</v>
      </c>
      <c r="O9" s="59">
        <v>3000</v>
      </c>
      <c r="P9" s="60">
        <f t="shared" si="0"/>
        <v>18000</v>
      </c>
      <c r="Q9" s="135"/>
    </row>
    <row r="10" spans="1:17" ht="26.25" customHeight="1" x14ac:dyDescent="0.2">
      <c r="A10" s="12"/>
      <c r="B10" s="68"/>
      <c r="C10" s="94" t="s">
        <v>72</v>
      </c>
      <c r="D10" s="70" t="s">
        <v>96</v>
      </c>
      <c r="E10" s="95">
        <v>44568</v>
      </c>
      <c r="F10" s="96" t="s">
        <v>62</v>
      </c>
      <c r="G10" s="95">
        <v>44580</v>
      </c>
      <c r="H10" s="97" t="s">
        <v>95</v>
      </c>
      <c r="I10" s="98">
        <v>60</v>
      </c>
      <c r="J10" s="98">
        <v>20</v>
      </c>
      <c r="K10" s="98">
        <v>18</v>
      </c>
      <c r="L10" s="98">
        <v>4</v>
      </c>
      <c r="M10" s="99">
        <v>5.4</v>
      </c>
      <c r="N10" s="100">
        <v>6</v>
      </c>
      <c r="O10" s="59">
        <v>3000</v>
      </c>
      <c r="P10" s="60">
        <f t="shared" si="0"/>
        <v>18000</v>
      </c>
      <c r="Q10" s="135"/>
    </row>
    <row r="11" spans="1:17" ht="26.25" customHeight="1" x14ac:dyDescent="0.2">
      <c r="A11" s="12"/>
      <c r="B11" s="68"/>
      <c r="C11" s="94" t="s">
        <v>73</v>
      </c>
      <c r="D11" s="70" t="s">
        <v>96</v>
      </c>
      <c r="E11" s="95">
        <v>44568</v>
      </c>
      <c r="F11" s="96" t="s">
        <v>62</v>
      </c>
      <c r="G11" s="95">
        <v>44580</v>
      </c>
      <c r="H11" s="97" t="s">
        <v>95</v>
      </c>
      <c r="I11" s="98">
        <v>60</v>
      </c>
      <c r="J11" s="98">
        <v>20</v>
      </c>
      <c r="K11" s="98">
        <v>18</v>
      </c>
      <c r="L11" s="98">
        <v>4</v>
      </c>
      <c r="M11" s="99">
        <v>5.4</v>
      </c>
      <c r="N11" s="100">
        <v>6</v>
      </c>
      <c r="O11" s="59">
        <v>3000</v>
      </c>
      <c r="P11" s="60">
        <f t="shared" si="0"/>
        <v>18000</v>
      </c>
      <c r="Q11" s="135"/>
    </row>
    <row r="12" spans="1:17" ht="26.25" customHeight="1" x14ac:dyDescent="0.2">
      <c r="A12" s="12"/>
      <c r="B12" s="68"/>
      <c r="C12" s="94" t="s">
        <v>74</v>
      </c>
      <c r="D12" s="70" t="s">
        <v>96</v>
      </c>
      <c r="E12" s="95">
        <v>44568</v>
      </c>
      <c r="F12" s="96" t="s">
        <v>62</v>
      </c>
      <c r="G12" s="95">
        <v>44580</v>
      </c>
      <c r="H12" s="97" t="s">
        <v>95</v>
      </c>
      <c r="I12" s="98">
        <v>30</v>
      </c>
      <c r="J12" s="98">
        <v>34</v>
      </c>
      <c r="K12" s="98">
        <v>42</v>
      </c>
      <c r="L12" s="98">
        <v>9</v>
      </c>
      <c r="M12" s="99">
        <v>10.71</v>
      </c>
      <c r="N12" s="100">
        <v>10.71</v>
      </c>
      <c r="O12" s="59">
        <v>3000</v>
      </c>
      <c r="P12" s="60">
        <f t="shared" si="0"/>
        <v>32130.000000000004</v>
      </c>
      <c r="Q12" s="135"/>
    </row>
    <row r="13" spans="1:17" ht="26.25" customHeight="1" x14ac:dyDescent="0.2">
      <c r="A13" s="12"/>
      <c r="B13" s="68"/>
      <c r="C13" s="94" t="s">
        <v>75</v>
      </c>
      <c r="D13" s="70" t="s">
        <v>96</v>
      </c>
      <c r="E13" s="95">
        <v>44568</v>
      </c>
      <c r="F13" s="96" t="s">
        <v>62</v>
      </c>
      <c r="G13" s="95">
        <v>44580</v>
      </c>
      <c r="H13" s="97" t="s">
        <v>95</v>
      </c>
      <c r="I13" s="98">
        <v>60</v>
      </c>
      <c r="J13" s="98">
        <v>30</v>
      </c>
      <c r="K13" s="98">
        <v>15</v>
      </c>
      <c r="L13" s="98">
        <v>4</v>
      </c>
      <c r="M13" s="99">
        <v>6.75</v>
      </c>
      <c r="N13" s="100">
        <v>6.75</v>
      </c>
      <c r="O13" s="59">
        <v>3000</v>
      </c>
      <c r="P13" s="60">
        <f t="shared" si="0"/>
        <v>20250</v>
      </c>
      <c r="Q13" s="135"/>
    </row>
    <row r="14" spans="1:17" ht="26.25" customHeight="1" x14ac:dyDescent="0.2">
      <c r="A14" s="12"/>
      <c r="B14" s="68"/>
      <c r="C14" s="94" t="s">
        <v>76</v>
      </c>
      <c r="D14" s="70" t="s">
        <v>96</v>
      </c>
      <c r="E14" s="95">
        <v>44568</v>
      </c>
      <c r="F14" s="96" t="s">
        <v>62</v>
      </c>
      <c r="G14" s="95">
        <v>44580</v>
      </c>
      <c r="H14" s="97" t="s">
        <v>95</v>
      </c>
      <c r="I14" s="98">
        <v>35</v>
      </c>
      <c r="J14" s="98">
        <v>35</v>
      </c>
      <c r="K14" s="98">
        <v>16</v>
      </c>
      <c r="L14" s="98">
        <v>12</v>
      </c>
      <c r="M14" s="99">
        <v>4.9000000000000004</v>
      </c>
      <c r="N14" s="100">
        <v>12</v>
      </c>
      <c r="O14" s="59">
        <v>3000</v>
      </c>
      <c r="P14" s="60">
        <f t="shared" si="0"/>
        <v>36000</v>
      </c>
      <c r="Q14" s="135"/>
    </row>
    <row r="15" spans="1:17" ht="26.25" customHeight="1" x14ac:dyDescent="0.2">
      <c r="A15" s="12"/>
      <c r="B15" s="68"/>
      <c r="C15" s="94" t="s">
        <v>77</v>
      </c>
      <c r="D15" s="70" t="s">
        <v>96</v>
      </c>
      <c r="E15" s="95">
        <v>44568</v>
      </c>
      <c r="F15" s="96" t="s">
        <v>62</v>
      </c>
      <c r="G15" s="95">
        <v>44580</v>
      </c>
      <c r="H15" s="97" t="s">
        <v>95</v>
      </c>
      <c r="I15" s="98">
        <v>60</v>
      </c>
      <c r="J15" s="98">
        <v>20</v>
      </c>
      <c r="K15" s="98">
        <v>18</v>
      </c>
      <c r="L15" s="98">
        <v>4</v>
      </c>
      <c r="M15" s="99">
        <v>5.4</v>
      </c>
      <c r="N15" s="100">
        <v>6</v>
      </c>
      <c r="O15" s="59">
        <v>3000</v>
      </c>
      <c r="P15" s="60">
        <f t="shared" si="0"/>
        <v>18000</v>
      </c>
      <c r="Q15" s="135"/>
    </row>
    <row r="16" spans="1:17" ht="26.25" customHeight="1" x14ac:dyDescent="0.2">
      <c r="A16" s="12"/>
      <c r="B16" s="68"/>
      <c r="C16" s="94" t="s">
        <v>78</v>
      </c>
      <c r="D16" s="70" t="s">
        <v>96</v>
      </c>
      <c r="E16" s="95">
        <v>44568</v>
      </c>
      <c r="F16" s="96" t="s">
        <v>62</v>
      </c>
      <c r="G16" s="95">
        <v>44580</v>
      </c>
      <c r="H16" s="97" t="s">
        <v>95</v>
      </c>
      <c r="I16" s="98">
        <v>60</v>
      </c>
      <c r="J16" s="98">
        <v>20</v>
      </c>
      <c r="K16" s="98">
        <v>18</v>
      </c>
      <c r="L16" s="98">
        <v>4</v>
      </c>
      <c r="M16" s="99">
        <v>5.4</v>
      </c>
      <c r="N16" s="100">
        <v>6</v>
      </c>
      <c r="O16" s="59">
        <v>3000</v>
      </c>
      <c r="P16" s="60">
        <f t="shared" si="0"/>
        <v>18000</v>
      </c>
      <c r="Q16" s="135"/>
    </row>
    <row r="17" spans="1:17" ht="26.25" customHeight="1" x14ac:dyDescent="0.2">
      <c r="A17" s="12"/>
      <c r="B17" s="68"/>
      <c r="C17" s="94" t="s">
        <v>79</v>
      </c>
      <c r="D17" s="70" t="s">
        <v>96</v>
      </c>
      <c r="E17" s="95">
        <v>44568</v>
      </c>
      <c r="F17" s="96" t="s">
        <v>62</v>
      </c>
      <c r="G17" s="95">
        <v>44580</v>
      </c>
      <c r="H17" s="97" t="s">
        <v>95</v>
      </c>
      <c r="I17" s="98">
        <v>43</v>
      </c>
      <c r="J17" s="98">
        <v>34</v>
      </c>
      <c r="K17" s="98">
        <v>30</v>
      </c>
      <c r="L17" s="98">
        <v>9</v>
      </c>
      <c r="M17" s="99">
        <v>10.965</v>
      </c>
      <c r="N17" s="100">
        <v>10.965</v>
      </c>
      <c r="O17" s="59">
        <v>3000</v>
      </c>
      <c r="P17" s="60">
        <f t="shared" si="0"/>
        <v>32895</v>
      </c>
      <c r="Q17" s="135"/>
    </row>
    <row r="18" spans="1:17" ht="26.25" customHeight="1" x14ac:dyDescent="0.2">
      <c r="A18" s="12"/>
      <c r="B18" s="68"/>
      <c r="C18" s="94" t="s">
        <v>80</v>
      </c>
      <c r="D18" s="70" t="s">
        <v>96</v>
      </c>
      <c r="E18" s="95">
        <v>44568</v>
      </c>
      <c r="F18" s="96" t="s">
        <v>62</v>
      </c>
      <c r="G18" s="95">
        <v>44580</v>
      </c>
      <c r="H18" s="97" t="s">
        <v>95</v>
      </c>
      <c r="I18" s="98">
        <v>37</v>
      </c>
      <c r="J18" s="98">
        <v>35</v>
      </c>
      <c r="K18" s="98">
        <v>18</v>
      </c>
      <c r="L18" s="98">
        <v>12</v>
      </c>
      <c r="M18" s="99">
        <v>5.8274999999999997</v>
      </c>
      <c r="N18" s="100">
        <v>12</v>
      </c>
      <c r="O18" s="59">
        <v>3000</v>
      </c>
      <c r="P18" s="60">
        <f t="shared" si="0"/>
        <v>36000</v>
      </c>
      <c r="Q18" s="135"/>
    </row>
    <row r="19" spans="1:17" ht="26.25" customHeight="1" x14ac:dyDescent="0.2">
      <c r="A19" s="12"/>
      <c r="B19" s="68"/>
      <c r="C19" s="94" t="s">
        <v>81</v>
      </c>
      <c r="D19" s="70" t="s">
        <v>96</v>
      </c>
      <c r="E19" s="95">
        <v>44568</v>
      </c>
      <c r="F19" s="96" t="s">
        <v>62</v>
      </c>
      <c r="G19" s="95">
        <v>44580</v>
      </c>
      <c r="H19" s="97" t="s">
        <v>95</v>
      </c>
      <c r="I19" s="98">
        <v>37</v>
      </c>
      <c r="J19" s="98">
        <v>35</v>
      </c>
      <c r="K19" s="98">
        <v>18</v>
      </c>
      <c r="L19" s="98">
        <v>12</v>
      </c>
      <c r="M19" s="99">
        <v>5.8274999999999997</v>
      </c>
      <c r="N19" s="100">
        <v>12</v>
      </c>
      <c r="O19" s="59">
        <v>3000</v>
      </c>
      <c r="P19" s="60">
        <f t="shared" si="0"/>
        <v>36000</v>
      </c>
      <c r="Q19" s="135"/>
    </row>
    <row r="20" spans="1:17" ht="26.25" customHeight="1" x14ac:dyDescent="0.2">
      <c r="A20" s="12"/>
      <c r="B20" s="68"/>
      <c r="C20" s="94" t="s">
        <v>82</v>
      </c>
      <c r="D20" s="70" t="s">
        <v>96</v>
      </c>
      <c r="E20" s="95">
        <v>44568</v>
      </c>
      <c r="F20" s="96" t="s">
        <v>62</v>
      </c>
      <c r="G20" s="95">
        <v>44580</v>
      </c>
      <c r="H20" s="97" t="s">
        <v>95</v>
      </c>
      <c r="I20" s="98">
        <v>43</v>
      </c>
      <c r="J20" s="98">
        <v>34</v>
      </c>
      <c r="K20" s="98">
        <v>30</v>
      </c>
      <c r="L20" s="98">
        <v>9</v>
      </c>
      <c r="M20" s="99">
        <v>10.965</v>
      </c>
      <c r="N20" s="100">
        <v>10.965</v>
      </c>
      <c r="O20" s="59">
        <v>3000</v>
      </c>
      <c r="P20" s="60">
        <f t="shared" si="0"/>
        <v>32895</v>
      </c>
      <c r="Q20" s="135"/>
    </row>
    <row r="21" spans="1:17" ht="26.25" customHeight="1" x14ac:dyDescent="0.2">
      <c r="A21" s="12"/>
      <c r="B21" s="68"/>
      <c r="C21" s="94" t="s">
        <v>83</v>
      </c>
      <c r="D21" s="70" t="s">
        <v>96</v>
      </c>
      <c r="E21" s="95">
        <v>44568</v>
      </c>
      <c r="F21" s="96" t="s">
        <v>62</v>
      </c>
      <c r="G21" s="95">
        <v>44580</v>
      </c>
      <c r="H21" s="97" t="s">
        <v>95</v>
      </c>
      <c r="I21" s="98">
        <v>43</v>
      </c>
      <c r="J21" s="98">
        <v>34</v>
      </c>
      <c r="K21" s="98">
        <v>30</v>
      </c>
      <c r="L21" s="98">
        <v>9</v>
      </c>
      <c r="M21" s="99">
        <v>10.965</v>
      </c>
      <c r="N21" s="100">
        <v>10.965</v>
      </c>
      <c r="O21" s="59">
        <v>3000</v>
      </c>
      <c r="P21" s="60">
        <f t="shared" si="0"/>
        <v>32895</v>
      </c>
      <c r="Q21" s="135"/>
    </row>
    <row r="22" spans="1:17" ht="26.25" customHeight="1" x14ac:dyDescent="0.2">
      <c r="A22" s="12"/>
      <c r="B22" s="68"/>
      <c r="C22" s="94" t="s">
        <v>84</v>
      </c>
      <c r="D22" s="70" t="s">
        <v>96</v>
      </c>
      <c r="E22" s="95">
        <v>44568</v>
      </c>
      <c r="F22" s="96" t="s">
        <v>62</v>
      </c>
      <c r="G22" s="95">
        <v>44580</v>
      </c>
      <c r="H22" s="97" t="s">
        <v>95</v>
      </c>
      <c r="I22" s="98">
        <v>43</v>
      </c>
      <c r="J22" s="98">
        <v>34</v>
      </c>
      <c r="K22" s="98">
        <v>30</v>
      </c>
      <c r="L22" s="98">
        <v>9</v>
      </c>
      <c r="M22" s="99">
        <v>10.965</v>
      </c>
      <c r="N22" s="100">
        <v>10.965</v>
      </c>
      <c r="O22" s="59">
        <v>3000</v>
      </c>
      <c r="P22" s="60">
        <f t="shared" si="0"/>
        <v>32895</v>
      </c>
      <c r="Q22" s="135"/>
    </row>
    <row r="23" spans="1:17" ht="26.25" customHeight="1" x14ac:dyDescent="0.2">
      <c r="A23" s="12"/>
      <c r="B23" s="68"/>
      <c r="C23" s="94" t="s">
        <v>85</v>
      </c>
      <c r="D23" s="70" t="s">
        <v>96</v>
      </c>
      <c r="E23" s="95">
        <v>44568</v>
      </c>
      <c r="F23" s="96" t="s">
        <v>62</v>
      </c>
      <c r="G23" s="95">
        <v>44580</v>
      </c>
      <c r="H23" s="97" t="s">
        <v>95</v>
      </c>
      <c r="I23" s="98">
        <v>43</v>
      </c>
      <c r="J23" s="98">
        <v>34</v>
      </c>
      <c r="K23" s="98">
        <v>30</v>
      </c>
      <c r="L23" s="98">
        <v>9</v>
      </c>
      <c r="M23" s="99">
        <v>10.965</v>
      </c>
      <c r="N23" s="100">
        <v>10.965</v>
      </c>
      <c r="O23" s="59">
        <v>3000</v>
      </c>
      <c r="P23" s="60">
        <f t="shared" si="0"/>
        <v>32895</v>
      </c>
      <c r="Q23" s="135"/>
    </row>
    <row r="24" spans="1:17" ht="26.25" customHeight="1" x14ac:dyDescent="0.2">
      <c r="A24" s="12"/>
      <c r="B24" s="68"/>
      <c r="C24" s="94" t="s">
        <v>86</v>
      </c>
      <c r="D24" s="70" t="s">
        <v>96</v>
      </c>
      <c r="E24" s="95">
        <v>44568</v>
      </c>
      <c r="F24" s="96" t="s">
        <v>62</v>
      </c>
      <c r="G24" s="95">
        <v>44580</v>
      </c>
      <c r="H24" s="97" t="s">
        <v>95</v>
      </c>
      <c r="I24" s="98">
        <v>43</v>
      </c>
      <c r="J24" s="98">
        <v>34</v>
      </c>
      <c r="K24" s="98">
        <v>30</v>
      </c>
      <c r="L24" s="98">
        <v>9</v>
      </c>
      <c r="M24" s="99">
        <v>10.965</v>
      </c>
      <c r="N24" s="100">
        <v>10.965</v>
      </c>
      <c r="O24" s="59">
        <v>3000</v>
      </c>
      <c r="P24" s="60">
        <f t="shared" si="0"/>
        <v>32895</v>
      </c>
      <c r="Q24" s="135"/>
    </row>
    <row r="25" spans="1:17" ht="26.25" customHeight="1" x14ac:dyDescent="0.2">
      <c r="A25" s="12"/>
      <c r="B25" s="68"/>
      <c r="C25" s="94" t="s">
        <v>87</v>
      </c>
      <c r="D25" s="70" t="s">
        <v>96</v>
      </c>
      <c r="E25" s="95">
        <v>44568</v>
      </c>
      <c r="F25" s="96" t="s">
        <v>62</v>
      </c>
      <c r="G25" s="95">
        <v>44580</v>
      </c>
      <c r="H25" s="97" t="s">
        <v>95</v>
      </c>
      <c r="I25" s="98">
        <v>43</v>
      </c>
      <c r="J25" s="98">
        <v>34</v>
      </c>
      <c r="K25" s="98">
        <v>30</v>
      </c>
      <c r="L25" s="98">
        <v>9</v>
      </c>
      <c r="M25" s="99">
        <v>10.965</v>
      </c>
      <c r="N25" s="100">
        <v>10.965</v>
      </c>
      <c r="O25" s="59">
        <v>3000</v>
      </c>
      <c r="P25" s="60">
        <f t="shared" si="0"/>
        <v>32895</v>
      </c>
      <c r="Q25" s="135"/>
    </row>
    <row r="26" spans="1:17" ht="26.25" customHeight="1" x14ac:dyDescent="0.2">
      <c r="A26" s="12"/>
      <c r="B26" s="68"/>
      <c r="C26" s="94" t="s">
        <v>88</v>
      </c>
      <c r="D26" s="70" t="s">
        <v>96</v>
      </c>
      <c r="E26" s="95">
        <v>44568</v>
      </c>
      <c r="F26" s="96" t="s">
        <v>62</v>
      </c>
      <c r="G26" s="95">
        <v>44580</v>
      </c>
      <c r="H26" s="97" t="s">
        <v>95</v>
      </c>
      <c r="I26" s="98">
        <v>43</v>
      </c>
      <c r="J26" s="98">
        <v>34</v>
      </c>
      <c r="K26" s="98">
        <v>30</v>
      </c>
      <c r="L26" s="98">
        <v>9</v>
      </c>
      <c r="M26" s="99">
        <v>10.965</v>
      </c>
      <c r="N26" s="100">
        <v>10.965</v>
      </c>
      <c r="O26" s="59">
        <v>3000</v>
      </c>
      <c r="P26" s="60">
        <f t="shared" si="0"/>
        <v>32895</v>
      </c>
      <c r="Q26" s="135"/>
    </row>
    <row r="27" spans="1:17" ht="26.25" customHeight="1" x14ac:dyDescent="0.2">
      <c r="A27" s="12"/>
      <c r="B27" s="68"/>
      <c r="C27" s="94" t="s">
        <v>89</v>
      </c>
      <c r="D27" s="70" t="s">
        <v>96</v>
      </c>
      <c r="E27" s="95">
        <v>44568</v>
      </c>
      <c r="F27" s="96" t="s">
        <v>62</v>
      </c>
      <c r="G27" s="95">
        <v>44580</v>
      </c>
      <c r="H27" s="97" t="s">
        <v>95</v>
      </c>
      <c r="I27" s="98">
        <v>43</v>
      </c>
      <c r="J27" s="98">
        <v>34</v>
      </c>
      <c r="K27" s="98">
        <v>30</v>
      </c>
      <c r="L27" s="98">
        <v>9</v>
      </c>
      <c r="M27" s="99">
        <v>10.965</v>
      </c>
      <c r="N27" s="100">
        <v>10.965</v>
      </c>
      <c r="O27" s="59">
        <v>3000</v>
      </c>
      <c r="P27" s="60">
        <f t="shared" si="0"/>
        <v>32895</v>
      </c>
      <c r="Q27" s="135"/>
    </row>
    <row r="28" spans="1:17" ht="26.25" customHeight="1" x14ac:dyDescent="0.2">
      <c r="A28" s="12"/>
      <c r="B28" s="68"/>
      <c r="C28" s="94" t="s">
        <v>90</v>
      </c>
      <c r="D28" s="70" t="s">
        <v>96</v>
      </c>
      <c r="E28" s="95">
        <v>44568</v>
      </c>
      <c r="F28" s="96" t="s">
        <v>62</v>
      </c>
      <c r="G28" s="95">
        <v>44580</v>
      </c>
      <c r="H28" s="97" t="s">
        <v>95</v>
      </c>
      <c r="I28" s="98">
        <v>37</v>
      </c>
      <c r="J28" s="98">
        <v>35</v>
      </c>
      <c r="K28" s="98">
        <v>18</v>
      </c>
      <c r="L28" s="98">
        <v>12</v>
      </c>
      <c r="M28" s="99">
        <v>5.8274999999999997</v>
      </c>
      <c r="N28" s="100">
        <v>12</v>
      </c>
      <c r="O28" s="59">
        <v>3000</v>
      </c>
      <c r="P28" s="60">
        <f t="shared" si="0"/>
        <v>36000</v>
      </c>
      <c r="Q28" s="135"/>
    </row>
    <row r="29" spans="1:17" ht="26.25" customHeight="1" x14ac:dyDescent="0.2">
      <c r="A29" s="12"/>
      <c r="B29" s="68"/>
      <c r="C29" s="94" t="s">
        <v>91</v>
      </c>
      <c r="D29" s="70" t="s">
        <v>96</v>
      </c>
      <c r="E29" s="95">
        <v>44568</v>
      </c>
      <c r="F29" s="96" t="s">
        <v>62</v>
      </c>
      <c r="G29" s="95">
        <v>44580</v>
      </c>
      <c r="H29" s="97" t="s">
        <v>95</v>
      </c>
      <c r="I29" s="98">
        <v>37</v>
      </c>
      <c r="J29" s="98">
        <v>73</v>
      </c>
      <c r="K29" s="98">
        <v>18</v>
      </c>
      <c r="L29" s="98">
        <v>12</v>
      </c>
      <c r="M29" s="99">
        <v>12.154500000000001</v>
      </c>
      <c r="N29" s="100">
        <v>12.154500000000001</v>
      </c>
      <c r="O29" s="59">
        <v>3000</v>
      </c>
      <c r="P29" s="60">
        <f t="shared" si="0"/>
        <v>36463.5</v>
      </c>
      <c r="Q29" s="135"/>
    </row>
    <row r="30" spans="1:17" ht="26.25" customHeight="1" x14ac:dyDescent="0.2">
      <c r="A30" s="12"/>
      <c r="B30" s="68"/>
      <c r="C30" s="94" t="s">
        <v>92</v>
      </c>
      <c r="D30" s="70" t="s">
        <v>96</v>
      </c>
      <c r="E30" s="95">
        <v>44568</v>
      </c>
      <c r="F30" s="96" t="s">
        <v>62</v>
      </c>
      <c r="G30" s="95">
        <v>44580</v>
      </c>
      <c r="H30" s="97" t="s">
        <v>95</v>
      </c>
      <c r="I30" s="98">
        <v>75</v>
      </c>
      <c r="J30" s="98">
        <v>45</v>
      </c>
      <c r="K30" s="98">
        <v>12</v>
      </c>
      <c r="L30" s="98">
        <v>10</v>
      </c>
      <c r="M30" s="99">
        <v>10.125</v>
      </c>
      <c r="N30" s="100">
        <v>10.125</v>
      </c>
      <c r="O30" s="59">
        <v>3000</v>
      </c>
      <c r="P30" s="60">
        <f t="shared" si="0"/>
        <v>30375</v>
      </c>
      <c r="Q30" s="135"/>
    </row>
    <row r="31" spans="1:17" ht="26.25" customHeight="1" x14ac:dyDescent="0.2">
      <c r="A31" s="12"/>
      <c r="B31" s="68"/>
      <c r="C31" s="94" t="s">
        <v>93</v>
      </c>
      <c r="D31" s="70" t="s">
        <v>96</v>
      </c>
      <c r="E31" s="95">
        <v>44568</v>
      </c>
      <c r="F31" s="96" t="s">
        <v>62</v>
      </c>
      <c r="G31" s="95">
        <v>44580</v>
      </c>
      <c r="H31" s="97" t="s">
        <v>95</v>
      </c>
      <c r="I31" s="98">
        <v>75</v>
      </c>
      <c r="J31" s="98">
        <v>45</v>
      </c>
      <c r="K31" s="98">
        <v>12</v>
      </c>
      <c r="L31" s="98">
        <v>10</v>
      </c>
      <c r="M31" s="99">
        <v>10.125</v>
      </c>
      <c r="N31" s="100">
        <v>10.125</v>
      </c>
      <c r="O31" s="59">
        <v>3000</v>
      </c>
      <c r="P31" s="60">
        <f t="shared" si="0"/>
        <v>30375</v>
      </c>
      <c r="Q31" s="135"/>
    </row>
    <row r="32" spans="1:17" ht="26.25" customHeight="1" x14ac:dyDescent="0.2">
      <c r="A32" s="12"/>
      <c r="B32" s="68"/>
      <c r="C32" s="94" t="s">
        <v>94</v>
      </c>
      <c r="D32" s="70" t="s">
        <v>96</v>
      </c>
      <c r="E32" s="95">
        <v>44568</v>
      </c>
      <c r="F32" s="96" t="s">
        <v>62</v>
      </c>
      <c r="G32" s="95">
        <v>44580</v>
      </c>
      <c r="H32" s="97" t="s">
        <v>95</v>
      </c>
      <c r="I32" s="98">
        <v>43</v>
      </c>
      <c r="J32" s="98">
        <v>34</v>
      </c>
      <c r="K32" s="98">
        <v>30</v>
      </c>
      <c r="L32" s="98">
        <v>12</v>
      </c>
      <c r="M32" s="99">
        <v>10.965</v>
      </c>
      <c r="N32" s="100">
        <v>12</v>
      </c>
      <c r="O32" s="59">
        <v>3000</v>
      </c>
      <c r="P32" s="60">
        <f>N32*O32</f>
        <v>36000</v>
      </c>
      <c r="Q32" s="136"/>
    </row>
    <row r="33" spans="1:17" ht="26.25" customHeight="1" x14ac:dyDescent="0.2">
      <c r="A33" s="74">
        <v>402916</v>
      </c>
      <c r="B33" s="67" t="s">
        <v>97</v>
      </c>
      <c r="C33" s="7" t="s">
        <v>98</v>
      </c>
      <c r="D33" s="70" t="s">
        <v>96</v>
      </c>
      <c r="E33" s="11">
        <v>44569</v>
      </c>
      <c r="F33" s="69" t="s">
        <v>62</v>
      </c>
      <c r="G33" s="11">
        <v>44580</v>
      </c>
      <c r="H33" s="8" t="s">
        <v>95</v>
      </c>
      <c r="I33" s="1">
        <v>75</v>
      </c>
      <c r="J33" s="1">
        <v>48</v>
      </c>
      <c r="K33" s="1">
        <v>10</v>
      </c>
      <c r="L33" s="1">
        <v>9</v>
      </c>
      <c r="M33" s="72">
        <v>9</v>
      </c>
      <c r="N33" s="88">
        <v>9</v>
      </c>
      <c r="O33" s="59">
        <v>3000</v>
      </c>
      <c r="P33" s="60">
        <f t="shared" ref="P33:P52" si="1">N33*O33</f>
        <v>27000</v>
      </c>
      <c r="Q33" s="90">
        <v>1</v>
      </c>
    </row>
    <row r="34" spans="1:17" ht="26.25" customHeight="1" x14ac:dyDescent="0.2">
      <c r="A34" s="74">
        <v>402938</v>
      </c>
      <c r="B34" s="67" t="s">
        <v>99</v>
      </c>
      <c r="C34" s="7" t="s">
        <v>100</v>
      </c>
      <c r="D34" s="69" t="s">
        <v>61</v>
      </c>
      <c r="E34" s="11">
        <v>44576</v>
      </c>
      <c r="F34" s="69" t="s">
        <v>101</v>
      </c>
      <c r="G34" s="11">
        <v>44584</v>
      </c>
      <c r="H34" s="8" t="s">
        <v>102</v>
      </c>
      <c r="I34" s="1">
        <v>20</v>
      </c>
      <c r="J34" s="1">
        <v>17</v>
      </c>
      <c r="K34" s="1">
        <v>14</v>
      </c>
      <c r="L34" s="1">
        <v>4</v>
      </c>
      <c r="M34" s="72">
        <v>1.19</v>
      </c>
      <c r="N34" s="88">
        <v>4</v>
      </c>
      <c r="O34" s="59">
        <v>3000</v>
      </c>
      <c r="P34" s="60">
        <f t="shared" si="1"/>
        <v>12000</v>
      </c>
      <c r="Q34" s="90">
        <v>1</v>
      </c>
    </row>
    <row r="35" spans="1:17" ht="26.25" customHeight="1" x14ac:dyDescent="0.2">
      <c r="A35" s="74">
        <v>402943</v>
      </c>
      <c r="B35" s="67" t="s">
        <v>103</v>
      </c>
      <c r="C35" s="7" t="s">
        <v>104</v>
      </c>
      <c r="D35" s="69" t="s">
        <v>61</v>
      </c>
      <c r="E35" s="11">
        <v>44577</v>
      </c>
      <c r="F35" s="69" t="s">
        <v>101</v>
      </c>
      <c r="G35" s="11">
        <v>44584</v>
      </c>
      <c r="H35" s="8" t="s">
        <v>105</v>
      </c>
      <c r="I35" s="1">
        <v>25</v>
      </c>
      <c r="J35" s="1">
        <v>23</v>
      </c>
      <c r="K35" s="1">
        <v>18</v>
      </c>
      <c r="L35" s="1">
        <v>4</v>
      </c>
      <c r="M35" s="72">
        <v>2.5874999999999999</v>
      </c>
      <c r="N35" s="88">
        <v>4</v>
      </c>
      <c r="O35" s="59">
        <v>3000</v>
      </c>
      <c r="P35" s="60">
        <f t="shared" si="1"/>
        <v>12000</v>
      </c>
      <c r="Q35" s="90">
        <v>1</v>
      </c>
    </row>
    <row r="36" spans="1:17" ht="26.25" customHeight="1" x14ac:dyDescent="0.2">
      <c r="A36" s="74">
        <v>402948</v>
      </c>
      <c r="B36" s="67" t="s">
        <v>106</v>
      </c>
      <c r="C36" s="7" t="s">
        <v>107</v>
      </c>
      <c r="D36" s="69" t="s">
        <v>61</v>
      </c>
      <c r="E36" s="11">
        <v>44578</v>
      </c>
      <c r="F36" s="69" t="s">
        <v>101</v>
      </c>
      <c r="G36" s="11">
        <v>44585</v>
      </c>
      <c r="H36" s="8" t="s">
        <v>105</v>
      </c>
      <c r="I36" s="1">
        <v>18</v>
      </c>
      <c r="J36" s="1">
        <v>10</v>
      </c>
      <c r="K36" s="1">
        <v>8</v>
      </c>
      <c r="L36" s="1">
        <v>3</v>
      </c>
      <c r="M36" s="72">
        <v>0.36</v>
      </c>
      <c r="N36" s="88">
        <v>3</v>
      </c>
      <c r="O36" s="59">
        <v>3000</v>
      </c>
      <c r="P36" s="60">
        <f t="shared" si="1"/>
        <v>9000</v>
      </c>
      <c r="Q36" s="134">
        <v>2</v>
      </c>
    </row>
    <row r="37" spans="1:17" ht="26.25" customHeight="1" x14ac:dyDescent="0.2">
      <c r="A37" s="12"/>
      <c r="B37" s="68"/>
      <c r="C37" s="7" t="s">
        <v>108</v>
      </c>
      <c r="D37" s="69" t="s">
        <v>61</v>
      </c>
      <c r="E37" s="11">
        <v>44578</v>
      </c>
      <c r="F37" s="69" t="s">
        <v>101</v>
      </c>
      <c r="G37" s="11">
        <v>44585</v>
      </c>
      <c r="H37" s="8" t="s">
        <v>105</v>
      </c>
      <c r="I37" s="1">
        <v>20</v>
      </c>
      <c r="J37" s="1">
        <v>17</v>
      </c>
      <c r="K37" s="1">
        <v>9</v>
      </c>
      <c r="L37" s="1">
        <v>4</v>
      </c>
      <c r="M37" s="72">
        <v>0.76500000000000001</v>
      </c>
      <c r="N37" s="88">
        <v>4</v>
      </c>
      <c r="O37" s="59">
        <v>3000</v>
      </c>
      <c r="P37" s="60">
        <f t="shared" si="1"/>
        <v>12000</v>
      </c>
      <c r="Q37" s="136"/>
    </row>
    <row r="38" spans="1:17" ht="26.25" customHeight="1" x14ac:dyDescent="0.2">
      <c r="A38" s="74">
        <v>403472</v>
      </c>
      <c r="B38" s="67" t="s">
        <v>109</v>
      </c>
      <c r="C38" s="7" t="s">
        <v>110</v>
      </c>
      <c r="D38" s="69" t="s">
        <v>61</v>
      </c>
      <c r="E38" s="11">
        <v>44583</v>
      </c>
      <c r="F38" s="69" t="s">
        <v>101</v>
      </c>
      <c r="G38" s="11">
        <v>44594</v>
      </c>
      <c r="H38" s="8" t="s">
        <v>121</v>
      </c>
      <c r="I38" s="1">
        <v>22</v>
      </c>
      <c r="J38" s="1">
        <v>12</v>
      </c>
      <c r="K38" s="1">
        <v>6</v>
      </c>
      <c r="L38" s="1">
        <v>5</v>
      </c>
      <c r="M38" s="72">
        <v>0.39600000000000002</v>
      </c>
      <c r="N38" s="88">
        <v>5</v>
      </c>
      <c r="O38" s="59">
        <v>3000</v>
      </c>
      <c r="P38" s="60">
        <f t="shared" si="1"/>
        <v>15000</v>
      </c>
      <c r="Q38" s="134">
        <v>11</v>
      </c>
    </row>
    <row r="39" spans="1:17" ht="26.25" customHeight="1" x14ac:dyDescent="0.2">
      <c r="A39" s="12"/>
      <c r="B39" s="68"/>
      <c r="C39" s="7" t="s">
        <v>111</v>
      </c>
      <c r="D39" s="69" t="s">
        <v>61</v>
      </c>
      <c r="E39" s="11">
        <v>44583</v>
      </c>
      <c r="F39" s="69" t="s">
        <v>101</v>
      </c>
      <c r="G39" s="11">
        <v>44594</v>
      </c>
      <c r="H39" s="8" t="s">
        <v>121</v>
      </c>
      <c r="I39" s="1">
        <v>31</v>
      </c>
      <c r="J39" s="1">
        <v>18</v>
      </c>
      <c r="K39" s="1">
        <v>12</v>
      </c>
      <c r="L39" s="1">
        <v>5</v>
      </c>
      <c r="M39" s="72">
        <v>1.6739999999999999</v>
      </c>
      <c r="N39" s="88">
        <v>5</v>
      </c>
      <c r="O39" s="59">
        <v>3000</v>
      </c>
      <c r="P39" s="60">
        <f t="shared" si="1"/>
        <v>15000</v>
      </c>
      <c r="Q39" s="135"/>
    </row>
    <row r="40" spans="1:17" ht="26.25" customHeight="1" x14ac:dyDescent="0.2">
      <c r="A40" s="12"/>
      <c r="B40" s="68"/>
      <c r="C40" s="7" t="s">
        <v>112</v>
      </c>
      <c r="D40" s="69" t="s">
        <v>61</v>
      </c>
      <c r="E40" s="11">
        <v>44583</v>
      </c>
      <c r="F40" s="69" t="s">
        <v>101</v>
      </c>
      <c r="G40" s="11">
        <v>44594</v>
      </c>
      <c r="H40" s="8" t="s">
        <v>121</v>
      </c>
      <c r="I40" s="1">
        <v>31</v>
      </c>
      <c r="J40" s="1">
        <v>18</v>
      </c>
      <c r="K40" s="1">
        <v>12</v>
      </c>
      <c r="L40" s="1">
        <v>5</v>
      </c>
      <c r="M40" s="72">
        <v>1.6739999999999999</v>
      </c>
      <c r="N40" s="88">
        <v>5</v>
      </c>
      <c r="O40" s="59">
        <v>3000</v>
      </c>
      <c r="P40" s="60">
        <f t="shared" si="1"/>
        <v>15000</v>
      </c>
      <c r="Q40" s="135"/>
    </row>
    <row r="41" spans="1:17" ht="26.25" customHeight="1" x14ac:dyDescent="0.2">
      <c r="A41" s="12"/>
      <c r="B41" s="68"/>
      <c r="C41" s="7" t="s">
        <v>113</v>
      </c>
      <c r="D41" s="69" t="s">
        <v>61</v>
      </c>
      <c r="E41" s="11">
        <v>44583</v>
      </c>
      <c r="F41" s="69" t="s">
        <v>101</v>
      </c>
      <c r="G41" s="11">
        <v>44594</v>
      </c>
      <c r="H41" s="8" t="s">
        <v>121</v>
      </c>
      <c r="I41" s="1">
        <v>31</v>
      </c>
      <c r="J41" s="1">
        <v>18</v>
      </c>
      <c r="K41" s="1">
        <v>12</v>
      </c>
      <c r="L41" s="1">
        <v>5</v>
      </c>
      <c r="M41" s="72">
        <v>1.6739999999999999</v>
      </c>
      <c r="N41" s="88">
        <v>5</v>
      </c>
      <c r="O41" s="59">
        <v>3000</v>
      </c>
      <c r="P41" s="60">
        <f t="shared" si="1"/>
        <v>15000</v>
      </c>
      <c r="Q41" s="135"/>
    </row>
    <row r="42" spans="1:17" ht="26.25" customHeight="1" x14ac:dyDescent="0.2">
      <c r="A42" s="12"/>
      <c r="B42" s="68"/>
      <c r="C42" s="7" t="s">
        <v>114</v>
      </c>
      <c r="D42" s="69" t="s">
        <v>61</v>
      </c>
      <c r="E42" s="11">
        <v>44583</v>
      </c>
      <c r="F42" s="69" t="s">
        <v>101</v>
      </c>
      <c r="G42" s="11">
        <v>44594</v>
      </c>
      <c r="H42" s="8" t="s">
        <v>121</v>
      </c>
      <c r="I42" s="1">
        <v>31</v>
      </c>
      <c r="J42" s="1">
        <v>18</v>
      </c>
      <c r="K42" s="1">
        <v>12</v>
      </c>
      <c r="L42" s="1">
        <v>5</v>
      </c>
      <c r="M42" s="72">
        <v>1.6739999999999999</v>
      </c>
      <c r="N42" s="88">
        <v>5</v>
      </c>
      <c r="O42" s="59">
        <v>3000</v>
      </c>
      <c r="P42" s="60">
        <f t="shared" si="1"/>
        <v>15000</v>
      </c>
      <c r="Q42" s="135"/>
    </row>
    <row r="43" spans="1:17" ht="26.25" customHeight="1" x14ac:dyDescent="0.2">
      <c r="A43" s="12"/>
      <c r="B43" s="68"/>
      <c r="C43" s="7" t="s">
        <v>115</v>
      </c>
      <c r="D43" s="69" t="s">
        <v>61</v>
      </c>
      <c r="E43" s="11">
        <v>44583</v>
      </c>
      <c r="F43" s="69" t="s">
        <v>101</v>
      </c>
      <c r="G43" s="11">
        <v>44594</v>
      </c>
      <c r="H43" s="8" t="s">
        <v>121</v>
      </c>
      <c r="I43" s="1">
        <v>31</v>
      </c>
      <c r="J43" s="1">
        <v>18</v>
      </c>
      <c r="K43" s="1">
        <v>12</v>
      </c>
      <c r="L43" s="1">
        <v>5</v>
      </c>
      <c r="M43" s="72">
        <v>1.6739999999999999</v>
      </c>
      <c r="N43" s="88">
        <v>5</v>
      </c>
      <c r="O43" s="59">
        <v>3000</v>
      </c>
      <c r="P43" s="60">
        <f t="shared" si="1"/>
        <v>15000</v>
      </c>
      <c r="Q43" s="135"/>
    </row>
    <row r="44" spans="1:17" ht="26.25" customHeight="1" x14ac:dyDescent="0.2">
      <c r="A44" s="12"/>
      <c r="B44" s="68"/>
      <c r="C44" s="7" t="s">
        <v>116</v>
      </c>
      <c r="D44" s="69" t="s">
        <v>61</v>
      </c>
      <c r="E44" s="11">
        <v>44583</v>
      </c>
      <c r="F44" s="69" t="s">
        <v>101</v>
      </c>
      <c r="G44" s="11">
        <v>44594</v>
      </c>
      <c r="H44" s="8" t="s">
        <v>121</v>
      </c>
      <c r="I44" s="1">
        <v>31</v>
      </c>
      <c r="J44" s="1">
        <v>18</v>
      </c>
      <c r="K44" s="1">
        <v>12</v>
      </c>
      <c r="L44" s="1">
        <v>5</v>
      </c>
      <c r="M44" s="72">
        <v>1.6739999999999999</v>
      </c>
      <c r="N44" s="88">
        <v>5</v>
      </c>
      <c r="O44" s="59">
        <v>3000</v>
      </c>
      <c r="P44" s="60">
        <f t="shared" si="1"/>
        <v>15000</v>
      </c>
      <c r="Q44" s="135"/>
    </row>
    <row r="45" spans="1:17" ht="26.25" customHeight="1" x14ac:dyDescent="0.2">
      <c r="A45" s="12"/>
      <c r="B45" s="68"/>
      <c r="C45" s="7" t="s">
        <v>117</v>
      </c>
      <c r="D45" s="69" t="s">
        <v>61</v>
      </c>
      <c r="E45" s="11">
        <v>44583</v>
      </c>
      <c r="F45" s="69" t="s">
        <v>101</v>
      </c>
      <c r="G45" s="11">
        <v>44594</v>
      </c>
      <c r="H45" s="8" t="s">
        <v>121</v>
      </c>
      <c r="I45" s="1">
        <v>22</v>
      </c>
      <c r="J45" s="1">
        <v>12</v>
      </c>
      <c r="K45" s="1">
        <v>8</v>
      </c>
      <c r="L45" s="1">
        <v>4</v>
      </c>
      <c r="M45" s="72">
        <v>0.52800000000000002</v>
      </c>
      <c r="N45" s="88">
        <v>4</v>
      </c>
      <c r="O45" s="59">
        <v>3000</v>
      </c>
      <c r="P45" s="60">
        <f t="shared" si="1"/>
        <v>12000</v>
      </c>
      <c r="Q45" s="135"/>
    </row>
    <row r="46" spans="1:17" ht="26.25" customHeight="1" x14ac:dyDescent="0.2">
      <c r="A46" s="12"/>
      <c r="B46" s="68"/>
      <c r="C46" s="7" t="s">
        <v>118</v>
      </c>
      <c r="D46" s="69" t="s">
        <v>61</v>
      </c>
      <c r="E46" s="11">
        <v>44583</v>
      </c>
      <c r="F46" s="69" t="s">
        <v>101</v>
      </c>
      <c r="G46" s="11">
        <v>44594</v>
      </c>
      <c r="H46" s="8" t="s">
        <v>121</v>
      </c>
      <c r="I46" s="1">
        <v>22</v>
      </c>
      <c r="J46" s="1">
        <v>12</v>
      </c>
      <c r="K46" s="1">
        <v>8</v>
      </c>
      <c r="L46" s="1">
        <v>4</v>
      </c>
      <c r="M46" s="72">
        <v>0.52800000000000002</v>
      </c>
      <c r="N46" s="88">
        <v>4</v>
      </c>
      <c r="O46" s="59">
        <v>3000</v>
      </c>
      <c r="P46" s="60">
        <f t="shared" si="1"/>
        <v>12000</v>
      </c>
      <c r="Q46" s="135"/>
    </row>
    <row r="47" spans="1:17" ht="26.25" customHeight="1" x14ac:dyDescent="0.2">
      <c r="A47" s="12"/>
      <c r="B47" s="68"/>
      <c r="C47" s="7" t="s">
        <v>119</v>
      </c>
      <c r="D47" s="69" t="s">
        <v>61</v>
      </c>
      <c r="E47" s="11">
        <v>44583</v>
      </c>
      <c r="F47" s="69" t="s">
        <v>101</v>
      </c>
      <c r="G47" s="11">
        <v>44594</v>
      </c>
      <c r="H47" s="8" t="s">
        <v>121</v>
      </c>
      <c r="I47" s="1">
        <v>22</v>
      </c>
      <c r="J47" s="1">
        <v>12</v>
      </c>
      <c r="K47" s="1">
        <v>8</v>
      </c>
      <c r="L47" s="1">
        <v>5</v>
      </c>
      <c r="M47" s="72">
        <v>0.52800000000000002</v>
      </c>
      <c r="N47" s="88">
        <v>5</v>
      </c>
      <c r="O47" s="59">
        <v>3000</v>
      </c>
      <c r="P47" s="60">
        <f t="shared" si="1"/>
        <v>15000</v>
      </c>
      <c r="Q47" s="135"/>
    </row>
    <row r="48" spans="1:17" ht="26.25" customHeight="1" x14ac:dyDescent="0.2">
      <c r="A48" s="12"/>
      <c r="B48" s="68"/>
      <c r="C48" s="7" t="s">
        <v>120</v>
      </c>
      <c r="D48" s="69" t="s">
        <v>61</v>
      </c>
      <c r="E48" s="11">
        <v>44583</v>
      </c>
      <c r="F48" s="69" t="s">
        <v>101</v>
      </c>
      <c r="G48" s="11">
        <v>44594</v>
      </c>
      <c r="H48" s="8" t="s">
        <v>121</v>
      </c>
      <c r="I48" s="1">
        <v>22</v>
      </c>
      <c r="J48" s="1">
        <v>12</v>
      </c>
      <c r="K48" s="1">
        <v>8</v>
      </c>
      <c r="L48" s="1">
        <v>5</v>
      </c>
      <c r="M48" s="72">
        <v>0.52800000000000002</v>
      </c>
      <c r="N48" s="88">
        <v>5</v>
      </c>
      <c r="O48" s="59">
        <v>3000</v>
      </c>
      <c r="P48" s="60">
        <f t="shared" si="1"/>
        <v>15000</v>
      </c>
      <c r="Q48" s="136"/>
    </row>
    <row r="49" spans="1:17" ht="26.25" customHeight="1" x14ac:dyDescent="0.2">
      <c r="A49" s="74">
        <v>403365</v>
      </c>
      <c r="B49" s="67" t="s">
        <v>122</v>
      </c>
      <c r="C49" s="7" t="s">
        <v>123</v>
      </c>
      <c r="D49" s="69" t="s">
        <v>61</v>
      </c>
      <c r="E49" s="11">
        <v>44591</v>
      </c>
      <c r="F49" s="69" t="s">
        <v>127</v>
      </c>
      <c r="G49" s="11">
        <v>44606</v>
      </c>
      <c r="H49" s="8" t="s">
        <v>128</v>
      </c>
      <c r="I49" s="1">
        <v>43</v>
      </c>
      <c r="J49" s="1">
        <v>40</v>
      </c>
      <c r="K49" s="1">
        <v>81</v>
      </c>
      <c r="L49" s="1">
        <v>10</v>
      </c>
      <c r="M49" s="72">
        <v>34.83</v>
      </c>
      <c r="N49" s="88">
        <v>34.83</v>
      </c>
      <c r="O49" s="59">
        <v>3000</v>
      </c>
      <c r="P49" s="60">
        <f t="shared" si="1"/>
        <v>104490</v>
      </c>
      <c r="Q49" s="134">
        <v>4</v>
      </c>
    </row>
    <row r="50" spans="1:17" ht="26.25" customHeight="1" x14ac:dyDescent="0.2">
      <c r="A50" s="12"/>
      <c r="B50" s="68"/>
      <c r="C50" s="7" t="s">
        <v>124</v>
      </c>
      <c r="D50" s="69" t="s">
        <v>61</v>
      </c>
      <c r="E50" s="11">
        <v>44591</v>
      </c>
      <c r="F50" s="69" t="s">
        <v>127</v>
      </c>
      <c r="G50" s="11">
        <v>44606</v>
      </c>
      <c r="H50" s="8" t="s">
        <v>128</v>
      </c>
      <c r="I50" s="1">
        <v>43</v>
      </c>
      <c r="J50" s="1">
        <v>40</v>
      </c>
      <c r="K50" s="1">
        <v>81</v>
      </c>
      <c r="L50" s="1">
        <v>10</v>
      </c>
      <c r="M50" s="72">
        <v>34.83</v>
      </c>
      <c r="N50" s="88">
        <v>34.83</v>
      </c>
      <c r="O50" s="59">
        <v>3000</v>
      </c>
      <c r="P50" s="60">
        <f t="shared" si="1"/>
        <v>104490</v>
      </c>
      <c r="Q50" s="135"/>
    </row>
    <row r="51" spans="1:17" ht="26.25" customHeight="1" x14ac:dyDescent="0.2">
      <c r="A51" s="12"/>
      <c r="B51" s="68"/>
      <c r="C51" s="7" t="s">
        <v>125</v>
      </c>
      <c r="D51" s="69" t="s">
        <v>61</v>
      </c>
      <c r="E51" s="11">
        <v>44591</v>
      </c>
      <c r="F51" s="69" t="s">
        <v>127</v>
      </c>
      <c r="G51" s="11">
        <v>44606</v>
      </c>
      <c r="H51" s="8" t="s">
        <v>128</v>
      </c>
      <c r="I51" s="1">
        <v>43</v>
      </c>
      <c r="J51" s="1">
        <v>40</v>
      </c>
      <c r="K51" s="1">
        <v>81</v>
      </c>
      <c r="L51" s="1">
        <v>10</v>
      </c>
      <c r="M51" s="72">
        <v>34.83</v>
      </c>
      <c r="N51" s="88">
        <v>34.83</v>
      </c>
      <c r="O51" s="59">
        <v>3000</v>
      </c>
      <c r="P51" s="60">
        <f t="shared" si="1"/>
        <v>104490</v>
      </c>
      <c r="Q51" s="135"/>
    </row>
    <row r="52" spans="1:17" ht="26.25" customHeight="1" thickBot="1" x14ac:dyDescent="0.25">
      <c r="A52" s="12"/>
      <c r="B52" s="68"/>
      <c r="C52" s="102" t="s">
        <v>126</v>
      </c>
      <c r="D52" s="103" t="s">
        <v>61</v>
      </c>
      <c r="E52" s="104">
        <v>44591</v>
      </c>
      <c r="F52" s="103" t="s">
        <v>127</v>
      </c>
      <c r="G52" s="104">
        <v>44606</v>
      </c>
      <c r="H52" s="105" t="s">
        <v>128</v>
      </c>
      <c r="I52" s="106">
        <v>43</v>
      </c>
      <c r="J52" s="106">
        <v>40</v>
      </c>
      <c r="K52" s="106">
        <v>81</v>
      </c>
      <c r="L52" s="106">
        <v>10</v>
      </c>
      <c r="M52" s="107">
        <v>34.83</v>
      </c>
      <c r="N52" s="108">
        <v>34.83</v>
      </c>
      <c r="O52" s="59">
        <v>3000</v>
      </c>
      <c r="P52" s="109">
        <f t="shared" si="1"/>
        <v>104490</v>
      </c>
      <c r="Q52" s="135"/>
    </row>
    <row r="53" spans="1:17" ht="22.5" customHeight="1" thickBot="1" x14ac:dyDescent="0.25">
      <c r="A53" s="131" t="s">
        <v>30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10">
        <f>SUM(M3:M52)</f>
        <v>415.18649999999991</v>
      </c>
      <c r="N53" s="111">
        <f>SUM(N3:N52)</f>
        <v>505.51249999999999</v>
      </c>
      <c r="O53" s="133">
        <f>SUM(P3:P52)</f>
        <v>1516537.5</v>
      </c>
      <c r="P53" s="133"/>
      <c r="Q53" s="112">
        <f>SUM(Q3:Q52)</f>
        <v>50</v>
      </c>
    </row>
    <row r="54" spans="1:17" ht="18" customHeight="1" x14ac:dyDescent="0.2">
      <c r="A54" s="77"/>
      <c r="B54" s="53" t="s">
        <v>42</v>
      </c>
      <c r="C54" s="52"/>
      <c r="D54" s="54" t="s">
        <v>43</v>
      </c>
      <c r="E54" s="77"/>
      <c r="F54" s="77"/>
      <c r="G54" s="77"/>
      <c r="H54" s="77"/>
      <c r="I54" s="77"/>
      <c r="J54" s="77"/>
      <c r="K54" s="77"/>
      <c r="L54" s="77"/>
      <c r="M54" s="78"/>
      <c r="N54" s="79" t="s">
        <v>51</v>
      </c>
      <c r="O54" s="80"/>
      <c r="P54" s="80">
        <f>O53*10%</f>
        <v>151653.75</v>
      </c>
    </row>
    <row r="55" spans="1:17" ht="18" customHeight="1" thickBot="1" x14ac:dyDescent="0.25">
      <c r="A55" s="77"/>
      <c r="B55" s="53"/>
      <c r="C55" s="52"/>
      <c r="D55" s="54"/>
      <c r="E55" s="77"/>
      <c r="F55" s="77"/>
      <c r="G55" s="77"/>
      <c r="H55" s="77"/>
      <c r="I55" s="77"/>
      <c r="J55" s="77"/>
      <c r="K55" s="77"/>
      <c r="L55" s="77"/>
      <c r="M55" s="78"/>
      <c r="N55" s="81" t="s">
        <v>52</v>
      </c>
      <c r="O55" s="82"/>
      <c r="P55" s="82">
        <f>O53-P54</f>
        <v>1364883.75</v>
      </c>
    </row>
    <row r="56" spans="1:17" ht="18" customHeight="1" x14ac:dyDescent="0.2">
      <c r="A56" s="9"/>
      <c r="H56" s="58"/>
      <c r="N56" s="57" t="s">
        <v>31</v>
      </c>
      <c r="P56" s="64">
        <f>P55*1%</f>
        <v>13648.8375</v>
      </c>
    </row>
    <row r="57" spans="1:17" ht="18" customHeight="1" thickBot="1" x14ac:dyDescent="0.25">
      <c r="A57" s="9"/>
      <c r="H57" s="58"/>
      <c r="N57" s="57" t="s">
        <v>53</v>
      </c>
      <c r="P57" s="66">
        <f>P55*2%</f>
        <v>27297.674999999999</v>
      </c>
    </row>
    <row r="58" spans="1:17" ht="18" customHeight="1" x14ac:dyDescent="0.2">
      <c r="A58" s="9"/>
      <c r="H58" s="58"/>
      <c r="N58" s="61" t="s">
        <v>32</v>
      </c>
      <c r="O58" s="62"/>
      <c r="P58" s="65">
        <f>P55+P56-P57</f>
        <v>1351234.9124999999</v>
      </c>
    </row>
    <row r="60" spans="1:17" x14ac:dyDescent="0.2">
      <c r="A60" s="9"/>
      <c r="H60" s="58"/>
      <c r="P60" s="66"/>
    </row>
    <row r="61" spans="1:17" x14ac:dyDescent="0.2">
      <c r="A61" s="9"/>
      <c r="H61" s="58"/>
      <c r="O61" s="55"/>
      <c r="P61" s="66"/>
    </row>
    <row r="62" spans="1:17" s="3" customFormat="1" x14ac:dyDescent="0.25">
      <c r="A62" s="9"/>
      <c r="B62" s="2"/>
      <c r="C62" s="2"/>
      <c r="E62" s="10"/>
      <c r="H62" s="58"/>
      <c r="N62" s="13"/>
      <c r="O62" s="13"/>
      <c r="P62" s="13"/>
    </row>
    <row r="63" spans="1:17" s="3" customFormat="1" x14ac:dyDescent="0.25">
      <c r="A63" s="9"/>
      <c r="B63" s="2"/>
      <c r="C63" s="2"/>
      <c r="E63" s="10"/>
      <c r="H63" s="58"/>
      <c r="N63" s="13"/>
      <c r="O63" s="13"/>
      <c r="P63" s="13"/>
    </row>
    <row r="64" spans="1:17" s="3" customFormat="1" x14ac:dyDescent="0.25">
      <c r="A64" s="9"/>
      <c r="B64" s="2"/>
      <c r="C64" s="2"/>
      <c r="E64" s="10"/>
      <c r="H64" s="58"/>
      <c r="N64" s="13"/>
      <c r="O64" s="13"/>
      <c r="P64" s="13"/>
    </row>
    <row r="65" spans="1:16" s="3" customFormat="1" x14ac:dyDescent="0.25">
      <c r="A65" s="9"/>
      <c r="B65" s="2"/>
      <c r="C65" s="2"/>
      <c r="E65" s="10"/>
      <c r="H65" s="58"/>
      <c r="N65" s="13"/>
      <c r="O65" s="13"/>
      <c r="P65" s="13"/>
    </row>
    <row r="66" spans="1:16" s="3" customFormat="1" x14ac:dyDescent="0.25">
      <c r="A66" s="9"/>
      <c r="B66" s="2"/>
      <c r="C66" s="2"/>
      <c r="E66" s="10"/>
      <c r="H66" s="58"/>
      <c r="N66" s="13"/>
      <c r="O66" s="13"/>
      <c r="P66" s="13"/>
    </row>
    <row r="67" spans="1:16" s="3" customFormat="1" x14ac:dyDescent="0.25">
      <c r="A67" s="9"/>
      <c r="B67" s="2"/>
      <c r="C67" s="2"/>
      <c r="E67" s="10"/>
      <c r="H67" s="58"/>
      <c r="N67" s="13"/>
      <c r="O67" s="13"/>
      <c r="P67" s="13"/>
    </row>
    <row r="68" spans="1:16" s="3" customFormat="1" x14ac:dyDescent="0.25">
      <c r="A68" s="9"/>
      <c r="B68" s="2"/>
      <c r="C68" s="2"/>
      <c r="E68" s="10"/>
      <c r="H68" s="58"/>
      <c r="N68" s="13"/>
      <c r="O68" s="13"/>
      <c r="P68" s="13"/>
    </row>
    <row r="69" spans="1:16" s="3" customFormat="1" x14ac:dyDescent="0.25">
      <c r="A69" s="9"/>
      <c r="B69" s="2"/>
      <c r="C69" s="2"/>
      <c r="E69" s="10"/>
      <c r="H69" s="58"/>
      <c r="N69" s="13"/>
      <c r="O69" s="13"/>
      <c r="P69" s="13"/>
    </row>
    <row r="70" spans="1:16" s="3" customFormat="1" x14ac:dyDescent="0.25">
      <c r="A70" s="9"/>
      <c r="B70" s="2"/>
      <c r="C70" s="2"/>
      <c r="E70" s="10"/>
      <c r="H70" s="58"/>
      <c r="N70" s="13"/>
      <c r="O70" s="13"/>
      <c r="P70" s="13"/>
    </row>
    <row r="71" spans="1:16" s="3" customFormat="1" x14ac:dyDescent="0.25">
      <c r="A71" s="9"/>
      <c r="B71" s="2"/>
      <c r="C71" s="2"/>
      <c r="E71" s="10"/>
      <c r="H71" s="58"/>
      <c r="N71" s="13"/>
      <c r="O71" s="13"/>
      <c r="P71" s="13"/>
    </row>
    <row r="72" spans="1:16" s="3" customFormat="1" x14ac:dyDescent="0.25">
      <c r="A72" s="9"/>
      <c r="B72" s="2"/>
      <c r="C72" s="2"/>
      <c r="E72" s="10"/>
      <c r="H72" s="58"/>
      <c r="N72" s="13"/>
      <c r="O72" s="13"/>
      <c r="P72" s="13"/>
    </row>
    <row r="73" spans="1:16" s="3" customFormat="1" x14ac:dyDescent="0.25">
      <c r="A73" s="9"/>
      <c r="B73" s="2"/>
      <c r="C73" s="2"/>
      <c r="E73" s="10"/>
      <c r="H73" s="58"/>
      <c r="N73" s="13"/>
      <c r="O73" s="13"/>
      <c r="P73" s="13"/>
    </row>
  </sheetData>
  <mergeCells count="6">
    <mergeCell ref="A53:L53"/>
    <mergeCell ref="O53:P53"/>
    <mergeCell ref="Q4:Q32"/>
    <mergeCell ref="Q36:Q37"/>
    <mergeCell ref="Q38:Q48"/>
    <mergeCell ref="Q49:Q52"/>
  </mergeCells>
  <conditionalFormatting sqref="B3">
    <cfRule type="duplicateValues" dxfId="156" priority="11"/>
  </conditionalFormatting>
  <conditionalFormatting sqref="B4">
    <cfRule type="duplicateValues" dxfId="155" priority="9"/>
  </conditionalFormatting>
  <conditionalFormatting sqref="B5:B32">
    <cfRule type="duplicateValues" dxfId="154" priority="10"/>
  </conditionalFormatting>
  <conditionalFormatting sqref="B33">
    <cfRule type="duplicateValues" dxfId="153" priority="8"/>
  </conditionalFormatting>
  <conditionalFormatting sqref="B34">
    <cfRule type="duplicateValues" dxfId="152" priority="7"/>
  </conditionalFormatting>
  <conditionalFormatting sqref="B35">
    <cfRule type="duplicateValues" dxfId="151" priority="6"/>
  </conditionalFormatting>
  <conditionalFormatting sqref="B36">
    <cfRule type="duplicateValues" dxfId="150" priority="4"/>
  </conditionalFormatting>
  <conditionalFormatting sqref="B37">
    <cfRule type="duplicateValues" dxfId="149" priority="5"/>
  </conditionalFormatting>
  <conditionalFormatting sqref="B38:B48">
    <cfRule type="duplicateValues" dxfId="148" priority="3"/>
  </conditionalFormatting>
  <conditionalFormatting sqref="B49">
    <cfRule type="duplicateValues" dxfId="147" priority="1"/>
  </conditionalFormatting>
  <conditionalFormatting sqref="B50:B52">
    <cfRule type="duplicateValues" dxfId="146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2" zoomScaleNormal="112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H11" sqref="H11"/>
    </sheetView>
  </sheetViews>
  <sheetFormatPr defaultRowHeight="15" x14ac:dyDescent="0.2"/>
  <cols>
    <col min="1" max="1" width="7" style="4" customWidth="1"/>
    <col min="2" max="2" width="19.28515625" style="2" customWidth="1"/>
    <col min="3" max="3" width="15.28515625" style="2" customWidth="1"/>
    <col min="4" max="4" width="11.5703125" style="3" customWidth="1"/>
    <col min="5" max="5" width="7.7109375" style="10" customWidth="1"/>
    <col min="6" max="6" width="10.28515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3" customWidth="1"/>
    <col min="15" max="15" width="8.140625" style="13" customWidth="1"/>
    <col min="16" max="16" width="9.285156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402773</v>
      </c>
      <c r="B3" s="93" t="s">
        <v>59</v>
      </c>
      <c r="C3" s="7" t="s">
        <v>60</v>
      </c>
      <c r="D3" s="70" t="s">
        <v>96</v>
      </c>
      <c r="E3" s="11">
        <v>44563</v>
      </c>
      <c r="F3" s="69" t="s">
        <v>62</v>
      </c>
      <c r="G3" s="11">
        <v>44571</v>
      </c>
      <c r="H3" s="8" t="s">
        <v>63</v>
      </c>
      <c r="I3" s="1">
        <v>43</v>
      </c>
      <c r="J3" s="1">
        <v>33</v>
      </c>
      <c r="K3" s="1">
        <v>28</v>
      </c>
      <c r="L3" s="1">
        <v>9</v>
      </c>
      <c r="M3" s="72">
        <v>9.9329999999999998</v>
      </c>
      <c r="N3" s="88">
        <v>9.9329999999999998</v>
      </c>
      <c r="O3" s="59">
        <v>3000</v>
      </c>
      <c r="P3" s="60">
        <f>Table22457891011234[[#This Row],[PEMBULATAN]]*O3</f>
        <v>29799</v>
      </c>
      <c r="Q3" s="90">
        <v>1</v>
      </c>
    </row>
    <row r="4" spans="1:17" ht="22.5" customHeight="1" x14ac:dyDescent="0.2">
      <c r="A4" s="137" t="s">
        <v>30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9"/>
      <c r="M4" s="71">
        <f>SUBTOTAL(109,Table22457891011234[KG VOLUME])</f>
        <v>9.9329999999999998</v>
      </c>
      <c r="N4" s="63">
        <f>SUM(N3:N3)</f>
        <v>9.9329999999999998</v>
      </c>
      <c r="O4" s="140">
        <f>SUM(P3:P3)</f>
        <v>29799</v>
      </c>
      <c r="P4" s="141"/>
    </row>
    <row r="5" spans="1:17" ht="18" customHeight="1" x14ac:dyDescent="0.2">
      <c r="A5" s="77"/>
      <c r="B5" s="53" t="s">
        <v>42</v>
      </c>
      <c r="C5" s="52"/>
      <c r="D5" s="54" t="s">
        <v>43</v>
      </c>
      <c r="E5" s="77"/>
      <c r="F5" s="77"/>
      <c r="G5" s="77"/>
      <c r="H5" s="77"/>
      <c r="I5" s="77"/>
      <c r="J5" s="77"/>
      <c r="K5" s="77"/>
      <c r="L5" s="77"/>
      <c r="M5" s="78"/>
      <c r="N5" s="79" t="s">
        <v>51</v>
      </c>
      <c r="O5" s="80"/>
      <c r="P5" s="80">
        <f>O4*10%</f>
        <v>2979.9</v>
      </c>
    </row>
    <row r="6" spans="1:17" ht="18" customHeight="1" thickBot="1" x14ac:dyDescent="0.25">
      <c r="A6" s="77"/>
      <c r="B6" s="53"/>
      <c r="C6" s="52"/>
      <c r="D6" s="54"/>
      <c r="E6" s="77"/>
      <c r="F6" s="77"/>
      <c r="G6" s="77"/>
      <c r="H6" s="77"/>
      <c r="I6" s="77"/>
      <c r="J6" s="77"/>
      <c r="K6" s="77"/>
      <c r="L6" s="77"/>
      <c r="M6" s="78"/>
      <c r="N6" s="81" t="s">
        <v>52</v>
      </c>
      <c r="O6" s="82"/>
      <c r="P6" s="82">
        <f>O4-P5</f>
        <v>26819.1</v>
      </c>
    </row>
    <row r="7" spans="1:17" ht="18" customHeight="1" x14ac:dyDescent="0.2">
      <c r="A7" s="9"/>
      <c r="H7" s="58"/>
      <c r="N7" s="57" t="s">
        <v>31</v>
      </c>
      <c r="P7" s="64">
        <f>P6*1%</f>
        <v>268.19099999999997</v>
      </c>
    </row>
    <row r="8" spans="1:17" ht="18" customHeight="1" thickBot="1" x14ac:dyDescent="0.25">
      <c r="A8" s="9"/>
      <c r="H8" s="58"/>
      <c r="N8" s="57" t="s">
        <v>53</v>
      </c>
      <c r="P8" s="66">
        <f>P6*2%</f>
        <v>536.38199999999995</v>
      </c>
    </row>
    <row r="9" spans="1:17" ht="18" customHeight="1" x14ac:dyDescent="0.2">
      <c r="A9" s="9"/>
      <c r="H9" s="58"/>
      <c r="N9" s="61" t="s">
        <v>32</v>
      </c>
      <c r="O9" s="62"/>
      <c r="P9" s="65">
        <f>P6+P7-P8</f>
        <v>26550.908999999996</v>
      </c>
    </row>
    <row r="11" spans="1:17" x14ac:dyDescent="0.2">
      <c r="A11" s="9"/>
      <c r="H11" s="58"/>
      <c r="P11" s="66"/>
    </row>
    <row r="12" spans="1:17" x14ac:dyDescent="0.2">
      <c r="A12" s="9"/>
      <c r="H12" s="58"/>
      <c r="O12" s="55"/>
      <c r="P12" s="66"/>
    </row>
    <row r="13" spans="1:17" s="3" customFormat="1" x14ac:dyDescent="0.25">
      <c r="A13" s="9"/>
      <c r="B13" s="2"/>
      <c r="C13" s="2"/>
      <c r="E13" s="10"/>
      <c r="H13" s="58"/>
      <c r="N13" s="13"/>
      <c r="O13" s="13"/>
      <c r="P13" s="13"/>
    </row>
    <row r="14" spans="1:17" s="3" customFormat="1" x14ac:dyDescent="0.25">
      <c r="A14" s="9"/>
      <c r="B14" s="2"/>
      <c r="C14" s="2"/>
      <c r="E14" s="10"/>
      <c r="H14" s="58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8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8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</sheetData>
  <mergeCells count="2">
    <mergeCell ref="A4:L4"/>
    <mergeCell ref="O4:P4"/>
  </mergeCells>
  <conditionalFormatting sqref="B3">
    <cfRule type="duplicateValues" dxfId="130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2"/>
  <sheetViews>
    <sheetView zoomScale="112" zoomScaleNormal="112" workbookViewId="0">
      <pane xSplit="3" ySplit="2" topLeftCell="D9" activePane="bottomRight" state="frozen"/>
      <selection activeCell="H12" sqref="H12"/>
      <selection pane="topRight" activeCell="H12" sqref="H12"/>
      <selection pane="bottomLeft" activeCell="H12" sqref="H12"/>
      <selection pane="bottomRight" activeCell="F14" sqref="F14"/>
    </sheetView>
  </sheetViews>
  <sheetFormatPr defaultRowHeight="15" x14ac:dyDescent="0.2"/>
  <cols>
    <col min="1" max="1" width="7.140625" style="4" customWidth="1"/>
    <col min="2" max="2" width="18.7109375" style="2" customWidth="1"/>
    <col min="3" max="3" width="14.5703125" style="2" customWidth="1"/>
    <col min="4" max="4" width="11.140625" style="3" customWidth="1"/>
    <col min="5" max="5" width="8.140625" style="10" customWidth="1"/>
    <col min="6" max="6" width="10.42578125" style="3" customWidth="1"/>
    <col min="7" max="7" width="9.85546875" style="3" customWidth="1"/>
    <col min="8" max="8" width="19" style="6" customWidth="1"/>
    <col min="9" max="9" width="3.5703125" style="3" customWidth="1"/>
    <col min="10" max="10" width="3.28515625" style="3" customWidth="1"/>
    <col min="11" max="11" width="3.42578125" style="3" customWidth="1"/>
    <col min="12" max="12" width="4.5703125" style="3" customWidth="1"/>
    <col min="13" max="13" width="7.85546875" style="3" customWidth="1"/>
    <col min="14" max="14" width="12.28515625" style="13" customWidth="1"/>
    <col min="15" max="15" width="8.140625" style="13" customWidth="1"/>
    <col min="16" max="16" width="11.140625" style="13" customWidth="1"/>
    <col min="17" max="17" width="6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402795</v>
      </c>
      <c r="B3" s="67" t="s">
        <v>64</v>
      </c>
      <c r="C3" s="7" t="s">
        <v>65</v>
      </c>
      <c r="D3" s="70" t="s">
        <v>96</v>
      </c>
      <c r="E3" s="11">
        <v>44568</v>
      </c>
      <c r="F3" s="69" t="s">
        <v>62</v>
      </c>
      <c r="G3" s="11">
        <v>44580</v>
      </c>
      <c r="H3" s="8" t="s">
        <v>95</v>
      </c>
      <c r="I3" s="1">
        <v>54</v>
      </c>
      <c r="J3" s="1">
        <v>42</v>
      </c>
      <c r="K3" s="1">
        <v>8</v>
      </c>
      <c r="L3" s="1">
        <v>9</v>
      </c>
      <c r="M3" s="72">
        <v>4.5359999999999996</v>
      </c>
      <c r="N3" s="88">
        <v>9</v>
      </c>
      <c r="O3" s="59">
        <v>3000</v>
      </c>
      <c r="P3" s="60">
        <f>Table224578910112345[[#This Row],[PEMBULATAN]]*O3</f>
        <v>27000</v>
      </c>
      <c r="Q3" s="113">
        <v>29</v>
      </c>
    </row>
    <row r="4" spans="1:17" ht="26.25" customHeight="1" x14ac:dyDescent="0.2">
      <c r="A4" s="12"/>
      <c r="B4" s="68"/>
      <c r="C4" s="7" t="s">
        <v>66</v>
      </c>
      <c r="D4" s="70" t="s">
        <v>96</v>
      </c>
      <c r="E4" s="11">
        <v>44568</v>
      </c>
      <c r="F4" s="69" t="s">
        <v>62</v>
      </c>
      <c r="G4" s="11">
        <v>44580</v>
      </c>
      <c r="H4" s="8" t="s">
        <v>95</v>
      </c>
      <c r="I4" s="1">
        <v>54</v>
      </c>
      <c r="J4" s="1">
        <v>42</v>
      </c>
      <c r="K4" s="1">
        <v>8</v>
      </c>
      <c r="L4" s="1">
        <v>9</v>
      </c>
      <c r="M4" s="72">
        <v>4.5359999999999996</v>
      </c>
      <c r="N4" s="88">
        <v>9</v>
      </c>
      <c r="O4" s="59">
        <v>3000</v>
      </c>
      <c r="P4" s="60">
        <f>Table224578910112345[[#This Row],[PEMBULATAN]]*O4</f>
        <v>27000</v>
      </c>
      <c r="Q4" s="114"/>
    </row>
    <row r="5" spans="1:17" ht="26.25" customHeight="1" x14ac:dyDescent="0.2">
      <c r="A5" s="12"/>
      <c r="B5" s="101"/>
      <c r="C5" s="94" t="s">
        <v>67</v>
      </c>
      <c r="D5" s="70" t="s">
        <v>96</v>
      </c>
      <c r="E5" s="95">
        <v>44568</v>
      </c>
      <c r="F5" s="96" t="s">
        <v>62</v>
      </c>
      <c r="G5" s="95">
        <v>44580</v>
      </c>
      <c r="H5" s="97" t="s">
        <v>95</v>
      </c>
      <c r="I5" s="98">
        <v>42</v>
      </c>
      <c r="J5" s="98">
        <v>34</v>
      </c>
      <c r="K5" s="98">
        <v>30</v>
      </c>
      <c r="L5" s="98">
        <v>9</v>
      </c>
      <c r="M5" s="99">
        <v>10.71</v>
      </c>
      <c r="N5" s="100">
        <v>10.71</v>
      </c>
      <c r="O5" s="59">
        <v>3000</v>
      </c>
      <c r="P5" s="60">
        <f>Table224578910112345[[#This Row],[PEMBULATAN]]*O5</f>
        <v>32130.000000000004</v>
      </c>
      <c r="Q5" s="114"/>
    </row>
    <row r="6" spans="1:17" ht="26.25" customHeight="1" x14ac:dyDescent="0.2">
      <c r="A6" s="12"/>
      <c r="B6" s="68" t="s">
        <v>68</v>
      </c>
      <c r="C6" s="94" t="s">
        <v>69</v>
      </c>
      <c r="D6" s="70" t="s">
        <v>96</v>
      </c>
      <c r="E6" s="95">
        <v>44568</v>
      </c>
      <c r="F6" s="96" t="s">
        <v>62</v>
      </c>
      <c r="G6" s="95">
        <v>44580</v>
      </c>
      <c r="H6" s="97" t="s">
        <v>95</v>
      </c>
      <c r="I6" s="98">
        <v>60</v>
      </c>
      <c r="J6" s="98">
        <v>20</v>
      </c>
      <c r="K6" s="98">
        <v>18</v>
      </c>
      <c r="L6" s="98">
        <v>4</v>
      </c>
      <c r="M6" s="99">
        <v>5.4</v>
      </c>
      <c r="N6" s="100">
        <v>6</v>
      </c>
      <c r="O6" s="59">
        <v>3000</v>
      </c>
      <c r="P6" s="60">
        <f>Table224578910112345[[#This Row],[PEMBULATAN]]*O6</f>
        <v>18000</v>
      </c>
      <c r="Q6" s="114"/>
    </row>
    <row r="7" spans="1:17" ht="26.25" customHeight="1" x14ac:dyDescent="0.2">
      <c r="A7" s="12"/>
      <c r="B7" s="68"/>
      <c r="C7" s="94" t="s">
        <v>70</v>
      </c>
      <c r="D7" s="70" t="s">
        <v>96</v>
      </c>
      <c r="E7" s="95">
        <v>44568</v>
      </c>
      <c r="F7" s="96" t="s">
        <v>62</v>
      </c>
      <c r="G7" s="95">
        <v>44580</v>
      </c>
      <c r="H7" s="97" t="s">
        <v>95</v>
      </c>
      <c r="I7" s="98">
        <v>60</v>
      </c>
      <c r="J7" s="98">
        <v>20</v>
      </c>
      <c r="K7" s="98">
        <v>18</v>
      </c>
      <c r="L7" s="98">
        <v>4</v>
      </c>
      <c r="M7" s="99">
        <v>5.4</v>
      </c>
      <c r="N7" s="100">
        <v>6</v>
      </c>
      <c r="O7" s="59">
        <v>3000</v>
      </c>
      <c r="P7" s="60">
        <f>Table224578910112345[[#This Row],[PEMBULATAN]]*O7</f>
        <v>18000</v>
      </c>
      <c r="Q7" s="114"/>
    </row>
    <row r="8" spans="1:17" ht="26.25" customHeight="1" x14ac:dyDescent="0.2">
      <c r="A8" s="12"/>
      <c r="B8" s="68"/>
      <c r="C8" s="94" t="s">
        <v>71</v>
      </c>
      <c r="D8" s="70" t="s">
        <v>96</v>
      </c>
      <c r="E8" s="95">
        <v>44568</v>
      </c>
      <c r="F8" s="96" t="s">
        <v>62</v>
      </c>
      <c r="G8" s="95">
        <v>44580</v>
      </c>
      <c r="H8" s="97" t="s">
        <v>95</v>
      </c>
      <c r="I8" s="98">
        <v>60</v>
      </c>
      <c r="J8" s="98">
        <v>20</v>
      </c>
      <c r="K8" s="98">
        <v>18</v>
      </c>
      <c r="L8" s="98">
        <v>4</v>
      </c>
      <c r="M8" s="99">
        <v>5.4</v>
      </c>
      <c r="N8" s="100">
        <v>6</v>
      </c>
      <c r="O8" s="59">
        <v>3000</v>
      </c>
      <c r="P8" s="60">
        <f>Table224578910112345[[#This Row],[PEMBULATAN]]*O8</f>
        <v>18000</v>
      </c>
      <c r="Q8" s="114"/>
    </row>
    <row r="9" spans="1:17" ht="26.25" customHeight="1" x14ac:dyDescent="0.2">
      <c r="A9" s="12"/>
      <c r="B9" s="68"/>
      <c r="C9" s="94" t="s">
        <v>72</v>
      </c>
      <c r="D9" s="70" t="s">
        <v>96</v>
      </c>
      <c r="E9" s="95">
        <v>44568</v>
      </c>
      <c r="F9" s="96" t="s">
        <v>62</v>
      </c>
      <c r="G9" s="95">
        <v>44580</v>
      </c>
      <c r="H9" s="97" t="s">
        <v>95</v>
      </c>
      <c r="I9" s="98">
        <v>60</v>
      </c>
      <c r="J9" s="98">
        <v>20</v>
      </c>
      <c r="K9" s="98">
        <v>18</v>
      </c>
      <c r="L9" s="98">
        <v>4</v>
      </c>
      <c r="M9" s="99">
        <v>5.4</v>
      </c>
      <c r="N9" s="100">
        <v>6</v>
      </c>
      <c r="O9" s="59">
        <v>3000</v>
      </c>
      <c r="P9" s="60">
        <f>Table224578910112345[[#This Row],[PEMBULATAN]]*O9</f>
        <v>18000</v>
      </c>
      <c r="Q9" s="114"/>
    </row>
    <row r="10" spans="1:17" ht="26.25" customHeight="1" x14ac:dyDescent="0.2">
      <c r="A10" s="12"/>
      <c r="B10" s="68"/>
      <c r="C10" s="94" t="s">
        <v>73</v>
      </c>
      <c r="D10" s="70" t="s">
        <v>96</v>
      </c>
      <c r="E10" s="95">
        <v>44568</v>
      </c>
      <c r="F10" s="96" t="s">
        <v>62</v>
      </c>
      <c r="G10" s="95">
        <v>44580</v>
      </c>
      <c r="H10" s="97" t="s">
        <v>95</v>
      </c>
      <c r="I10" s="98">
        <v>60</v>
      </c>
      <c r="J10" s="98">
        <v>20</v>
      </c>
      <c r="K10" s="98">
        <v>18</v>
      </c>
      <c r="L10" s="98">
        <v>4</v>
      </c>
      <c r="M10" s="99">
        <v>5.4</v>
      </c>
      <c r="N10" s="100">
        <v>6</v>
      </c>
      <c r="O10" s="59">
        <v>3000</v>
      </c>
      <c r="P10" s="60">
        <f>Table224578910112345[[#This Row],[PEMBULATAN]]*O10</f>
        <v>18000</v>
      </c>
      <c r="Q10" s="114"/>
    </row>
    <row r="11" spans="1:17" ht="26.25" customHeight="1" x14ac:dyDescent="0.2">
      <c r="A11" s="12"/>
      <c r="B11" s="68"/>
      <c r="C11" s="94" t="s">
        <v>74</v>
      </c>
      <c r="D11" s="70" t="s">
        <v>96</v>
      </c>
      <c r="E11" s="95">
        <v>44568</v>
      </c>
      <c r="F11" s="96" t="s">
        <v>62</v>
      </c>
      <c r="G11" s="95">
        <v>44580</v>
      </c>
      <c r="H11" s="97" t="s">
        <v>95</v>
      </c>
      <c r="I11" s="98">
        <v>30</v>
      </c>
      <c r="J11" s="98">
        <v>34</v>
      </c>
      <c r="K11" s="98">
        <v>42</v>
      </c>
      <c r="L11" s="98">
        <v>9</v>
      </c>
      <c r="M11" s="99">
        <v>10.71</v>
      </c>
      <c r="N11" s="100">
        <v>10.71</v>
      </c>
      <c r="O11" s="59">
        <v>3000</v>
      </c>
      <c r="P11" s="60">
        <f>Table224578910112345[[#This Row],[PEMBULATAN]]*O11</f>
        <v>32130.000000000004</v>
      </c>
      <c r="Q11" s="114"/>
    </row>
    <row r="12" spans="1:17" ht="26.25" customHeight="1" x14ac:dyDescent="0.2">
      <c r="A12" s="12"/>
      <c r="B12" s="68"/>
      <c r="C12" s="94" t="s">
        <v>75</v>
      </c>
      <c r="D12" s="70" t="s">
        <v>96</v>
      </c>
      <c r="E12" s="95">
        <v>44568</v>
      </c>
      <c r="F12" s="96" t="s">
        <v>62</v>
      </c>
      <c r="G12" s="95">
        <v>44580</v>
      </c>
      <c r="H12" s="97" t="s">
        <v>95</v>
      </c>
      <c r="I12" s="98">
        <v>60</v>
      </c>
      <c r="J12" s="98">
        <v>30</v>
      </c>
      <c r="K12" s="98">
        <v>15</v>
      </c>
      <c r="L12" s="98">
        <v>4</v>
      </c>
      <c r="M12" s="99">
        <v>6.75</v>
      </c>
      <c r="N12" s="100">
        <v>6.75</v>
      </c>
      <c r="O12" s="59">
        <v>3000</v>
      </c>
      <c r="P12" s="60">
        <f>Table224578910112345[[#This Row],[PEMBULATAN]]*O12</f>
        <v>20250</v>
      </c>
      <c r="Q12" s="114"/>
    </row>
    <row r="13" spans="1:17" ht="26.25" customHeight="1" x14ac:dyDescent="0.2">
      <c r="A13" s="12"/>
      <c r="B13" s="68"/>
      <c r="C13" s="94" t="s">
        <v>76</v>
      </c>
      <c r="D13" s="70" t="s">
        <v>96</v>
      </c>
      <c r="E13" s="95">
        <v>44568</v>
      </c>
      <c r="F13" s="96" t="s">
        <v>62</v>
      </c>
      <c r="G13" s="95">
        <v>44580</v>
      </c>
      <c r="H13" s="97" t="s">
        <v>95</v>
      </c>
      <c r="I13" s="98">
        <v>35</v>
      </c>
      <c r="J13" s="98">
        <v>35</v>
      </c>
      <c r="K13" s="98">
        <v>16</v>
      </c>
      <c r="L13" s="98">
        <v>12</v>
      </c>
      <c r="M13" s="99">
        <v>4.9000000000000004</v>
      </c>
      <c r="N13" s="100">
        <v>12</v>
      </c>
      <c r="O13" s="59">
        <v>3000</v>
      </c>
      <c r="P13" s="60">
        <f>Table224578910112345[[#This Row],[PEMBULATAN]]*O13</f>
        <v>36000</v>
      </c>
      <c r="Q13" s="114"/>
    </row>
    <row r="14" spans="1:17" ht="26.25" customHeight="1" x14ac:dyDescent="0.2">
      <c r="A14" s="12"/>
      <c r="B14" s="68"/>
      <c r="C14" s="94" t="s">
        <v>77</v>
      </c>
      <c r="D14" s="70" t="s">
        <v>96</v>
      </c>
      <c r="E14" s="95">
        <v>44568</v>
      </c>
      <c r="F14" s="96" t="s">
        <v>62</v>
      </c>
      <c r="G14" s="95">
        <v>44580</v>
      </c>
      <c r="H14" s="97" t="s">
        <v>95</v>
      </c>
      <c r="I14" s="98">
        <v>60</v>
      </c>
      <c r="J14" s="98">
        <v>20</v>
      </c>
      <c r="K14" s="98">
        <v>18</v>
      </c>
      <c r="L14" s="98">
        <v>4</v>
      </c>
      <c r="M14" s="99">
        <v>5.4</v>
      </c>
      <c r="N14" s="100">
        <v>6</v>
      </c>
      <c r="O14" s="59">
        <v>3000</v>
      </c>
      <c r="P14" s="60">
        <f>Table224578910112345[[#This Row],[PEMBULATAN]]*O14</f>
        <v>18000</v>
      </c>
      <c r="Q14" s="114"/>
    </row>
    <row r="15" spans="1:17" ht="26.25" customHeight="1" x14ac:dyDescent="0.2">
      <c r="A15" s="12"/>
      <c r="B15" s="68"/>
      <c r="C15" s="94" t="s">
        <v>78</v>
      </c>
      <c r="D15" s="70" t="s">
        <v>96</v>
      </c>
      <c r="E15" s="95">
        <v>44568</v>
      </c>
      <c r="F15" s="96" t="s">
        <v>62</v>
      </c>
      <c r="G15" s="95">
        <v>44580</v>
      </c>
      <c r="H15" s="97" t="s">
        <v>95</v>
      </c>
      <c r="I15" s="98">
        <v>60</v>
      </c>
      <c r="J15" s="98">
        <v>20</v>
      </c>
      <c r="K15" s="98">
        <v>18</v>
      </c>
      <c r="L15" s="98">
        <v>4</v>
      </c>
      <c r="M15" s="99">
        <v>5.4</v>
      </c>
      <c r="N15" s="100">
        <v>6</v>
      </c>
      <c r="O15" s="59">
        <v>3000</v>
      </c>
      <c r="P15" s="60">
        <f>Table224578910112345[[#This Row],[PEMBULATAN]]*O15</f>
        <v>18000</v>
      </c>
      <c r="Q15" s="114"/>
    </row>
    <row r="16" spans="1:17" ht="26.25" customHeight="1" x14ac:dyDescent="0.2">
      <c r="A16" s="12"/>
      <c r="B16" s="68"/>
      <c r="C16" s="94" t="s">
        <v>79</v>
      </c>
      <c r="D16" s="70" t="s">
        <v>96</v>
      </c>
      <c r="E16" s="95">
        <v>44568</v>
      </c>
      <c r="F16" s="96" t="s">
        <v>62</v>
      </c>
      <c r="G16" s="95">
        <v>44580</v>
      </c>
      <c r="H16" s="97" t="s">
        <v>95</v>
      </c>
      <c r="I16" s="98">
        <v>43</v>
      </c>
      <c r="J16" s="98">
        <v>34</v>
      </c>
      <c r="K16" s="98">
        <v>30</v>
      </c>
      <c r="L16" s="98">
        <v>9</v>
      </c>
      <c r="M16" s="99">
        <v>10.965</v>
      </c>
      <c r="N16" s="100">
        <v>10.965</v>
      </c>
      <c r="O16" s="59">
        <v>3000</v>
      </c>
      <c r="P16" s="60">
        <f>Table224578910112345[[#This Row],[PEMBULATAN]]*O16</f>
        <v>32895</v>
      </c>
      <c r="Q16" s="114"/>
    </row>
    <row r="17" spans="1:17" ht="26.25" customHeight="1" x14ac:dyDescent="0.2">
      <c r="A17" s="12"/>
      <c r="B17" s="68"/>
      <c r="C17" s="94" t="s">
        <v>80</v>
      </c>
      <c r="D17" s="70" t="s">
        <v>96</v>
      </c>
      <c r="E17" s="95">
        <v>44568</v>
      </c>
      <c r="F17" s="96" t="s">
        <v>62</v>
      </c>
      <c r="G17" s="95">
        <v>44580</v>
      </c>
      <c r="H17" s="97" t="s">
        <v>95</v>
      </c>
      <c r="I17" s="98">
        <v>37</v>
      </c>
      <c r="J17" s="98">
        <v>35</v>
      </c>
      <c r="K17" s="98">
        <v>18</v>
      </c>
      <c r="L17" s="98">
        <v>12</v>
      </c>
      <c r="M17" s="99">
        <v>5.8274999999999997</v>
      </c>
      <c r="N17" s="100">
        <v>12</v>
      </c>
      <c r="O17" s="59">
        <v>3000</v>
      </c>
      <c r="P17" s="60">
        <f>Table224578910112345[[#This Row],[PEMBULATAN]]*O17</f>
        <v>36000</v>
      </c>
      <c r="Q17" s="114"/>
    </row>
    <row r="18" spans="1:17" ht="26.25" customHeight="1" x14ac:dyDescent="0.2">
      <c r="A18" s="12"/>
      <c r="B18" s="68"/>
      <c r="C18" s="94" t="s">
        <v>81</v>
      </c>
      <c r="D18" s="70" t="s">
        <v>96</v>
      </c>
      <c r="E18" s="95">
        <v>44568</v>
      </c>
      <c r="F18" s="96" t="s">
        <v>62</v>
      </c>
      <c r="G18" s="95">
        <v>44580</v>
      </c>
      <c r="H18" s="97" t="s">
        <v>95</v>
      </c>
      <c r="I18" s="98">
        <v>37</v>
      </c>
      <c r="J18" s="98">
        <v>35</v>
      </c>
      <c r="K18" s="98">
        <v>18</v>
      </c>
      <c r="L18" s="98">
        <v>12</v>
      </c>
      <c r="M18" s="99">
        <v>5.8274999999999997</v>
      </c>
      <c r="N18" s="100">
        <v>12</v>
      </c>
      <c r="O18" s="59">
        <v>3000</v>
      </c>
      <c r="P18" s="60">
        <f>Table224578910112345[[#This Row],[PEMBULATAN]]*O18</f>
        <v>36000</v>
      </c>
      <c r="Q18" s="114"/>
    </row>
    <row r="19" spans="1:17" ht="26.25" customHeight="1" x14ac:dyDescent="0.2">
      <c r="A19" s="12"/>
      <c r="B19" s="68"/>
      <c r="C19" s="94" t="s">
        <v>82</v>
      </c>
      <c r="D19" s="70" t="s">
        <v>96</v>
      </c>
      <c r="E19" s="95">
        <v>44568</v>
      </c>
      <c r="F19" s="96" t="s">
        <v>62</v>
      </c>
      <c r="G19" s="95">
        <v>44580</v>
      </c>
      <c r="H19" s="97" t="s">
        <v>95</v>
      </c>
      <c r="I19" s="98">
        <v>43</v>
      </c>
      <c r="J19" s="98">
        <v>34</v>
      </c>
      <c r="K19" s="98">
        <v>30</v>
      </c>
      <c r="L19" s="98">
        <v>9</v>
      </c>
      <c r="M19" s="99">
        <v>10.965</v>
      </c>
      <c r="N19" s="100">
        <v>10.965</v>
      </c>
      <c r="O19" s="59">
        <v>3000</v>
      </c>
      <c r="P19" s="60">
        <f>Table224578910112345[[#This Row],[PEMBULATAN]]*O19</f>
        <v>32895</v>
      </c>
      <c r="Q19" s="114"/>
    </row>
    <row r="20" spans="1:17" ht="26.25" customHeight="1" x14ac:dyDescent="0.2">
      <c r="A20" s="12"/>
      <c r="B20" s="68"/>
      <c r="C20" s="94" t="s">
        <v>83</v>
      </c>
      <c r="D20" s="70" t="s">
        <v>96</v>
      </c>
      <c r="E20" s="95">
        <v>44568</v>
      </c>
      <c r="F20" s="96" t="s">
        <v>62</v>
      </c>
      <c r="G20" s="95">
        <v>44580</v>
      </c>
      <c r="H20" s="97" t="s">
        <v>95</v>
      </c>
      <c r="I20" s="98">
        <v>43</v>
      </c>
      <c r="J20" s="98">
        <v>34</v>
      </c>
      <c r="K20" s="98">
        <v>30</v>
      </c>
      <c r="L20" s="98">
        <v>9</v>
      </c>
      <c r="M20" s="99">
        <v>10.965</v>
      </c>
      <c r="N20" s="100">
        <v>10.965</v>
      </c>
      <c r="O20" s="59">
        <v>3000</v>
      </c>
      <c r="P20" s="60">
        <f>Table224578910112345[[#This Row],[PEMBULATAN]]*O20</f>
        <v>32895</v>
      </c>
      <c r="Q20" s="114"/>
    </row>
    <row r="21" spans="1:17" ht="26.25" customHeight="1" x14ac:dyDescent="0.2">
      <c r="A21" s="12"/>
      <c r="B21" s="68"/>
      <c r="C21" s="94" t="s">
        <v>84</v>
      </c>
      <c r="D21" s="70" t="s">
        <v>96</v>
      </c>
      <c r="E21" s="95">
        <v>44568</v>
      </c>
      <c r="F21" s="96" t="s">
        <v>62</v>
      </c>
      <c r="G21" s="95">
        <v>44580</v>
      </c>
      <c r="H21" s="97" t="s">
        <v>95</v>
      </c>
      <c r="I21" s="98">
        <v>43</v>
      </c>
      <c r="J21" s="98">
        <v>34</v>
      </c>
      <c r="K21" s="98">
        <v>30</v>
      </c>
      <c r="L21" s="98">
        <v>9</v>
      </c>
      <c r="M21" s="99">
        <v>10.965</v>
      </c>
      <c r="N21" s="100">
        <v>10.965</v>
      </c>
      <c r="O21" s="59">
        <v>3000</v>
      </c>
      <c r="P21" s="60">
        <f>Table224578910112345[[#This Row],[PEMBULATAN]]*O21</f>
        <v>32895</v>
      </c>
      <c r="Q21" s="114"/>
    </row>
    <row r="22" spans="1:17" ht="26.25" customHeight="1" x14ac:dyDescent="0.2">
      <c r="A22" s="12"/>
      <c r="B22" s="68"/>
      <c r="C22" s="94" t="s">
        <v>85</v>
      </c>
      <c r="D22" s="70" t="s">
        <v>96</v>
      </c>
      <c r="E22" s="95">
        <v>44568</v>
      </c>
      <c r="F22" s="96" t="s">
        <v>62</v>
      </c>
      <c r="G22" s="95">
        <v>44580</v>
      </c>
      <c r="H22" s="97" t="s">
        <v>95</v>
      </c>
      <c r="I22" s="98">
        <v>43</v>
      </c>
      <c r="J22" s="98">
        <v>34</v>
      </c>
      <c r="K22" s="98">
        <v>30</v>
      </c>
      <c r="L22" s="98">
        <v>9</v>
      </c>
      <c r="M22" s="99">
        <v>10.965</v>
      </c>
      <c r="N22" s="100">
        <v>10.965</v>
      </c>
      <c r="O22" s="59">
        <v>3000</v>
      </c>
      <c r="P22" s="60">
        <f>Table224578910112345[[#This Row],[PEMBULATAN]]*O22</f>
        <v>32895</v>
      </c>
      <c r="Q22" s="114"/>
    </row>
    <row r="23" spans="1:17" ht="26.25" customHeight="1" x14ac:dyDescent="0.2">
      <c r="A23" s="12"/>
      <c r="B23" s="68"/>
      <c r="C23" s="94" t="s">
        <v>86</v>
      </c>
      <c r="D23" s="70" t="s">
        <v>96</v>
      </c>
      <c r="E23" s="95">
        <v>44568</v>
      </c>
      <c r="F23" s="96" t="s">
        <v>62</v>
      </c>
      <c r="G23" s="95">
        <v>44580</v>
      </c>
      <c r="H23" s="97" t="s">
        <v>95</v>
      </c>
      <c r="I23" s="98">
        <v>43</v>
      </c>
      <c r="J23" s="98">
        <v>34</v>
      </c>
      <c r="K23" s="98">
        <v>30</v>
      </c>
      <c r="L23" s="98">
        <v>9</v>
      </c>
      <c r="M23" s="99">
        <v>10.965</v>
      </c>
      <c r="N23" s="100">
        <v>10.965</v>
      </c>
      <c r="O23" s="59">
        <v>3000</v>
      </c>
      <c r="P23" s="60">
        <f>Table224578910112345[[#This Row],[PEMBULATAN]]*O23</f>
        <v>32895</v>
      </c>
      <c r="Q23" s="114"/>
    </row>
    <row r="24" spans="1:17" ht="26.25" customHeight="1" x14ac:dyDescent="0.2">
      <c r="A24" s="12"/>
      <c r="B24" s="68"/>
      <c r="C24" s="94" t="s">
        <v>87</v>
      </c>
      <c r="D24" s="70" t="s">
        <v>96</v>
      </c>
      <c r="E24" s="95">
        <v>44568</v>
      </c>
      <c r="F24" s="96" t="s">
        <v>62</v>
      </c>
      <c r="G24" s="95">
        <v>44580</v>
      </c>
      <c r="H24" s="97" t="s">
        <v>95</v>
      </c>
      <c r="I24" s="98">
        <v>43</v>
      </c>
      <c r="J24" s="98">
        <v>34</v>
      </c>
      <c r="K24" s="98">
        <v>30</v>
      </c>
      <c r="L24" s="98">
        <v>9</v>
      </c>
      <c r="M24" s="99">
        <v>10.965</v>
      </c>
      <c r="N24" s="100">
        <v>10.965</v>
      </c>
      <c r="O24" s="59">
        <v>3000</v>
      </c>
      <c r="P24" s="60">
        <f>Table224578910112345[[#This Row],[PEMBULATAN]]*O24</f>
        <v>32895</v>
      </c>
      <c r="Q24" s="114"/>
    </row>
    <row r="25" spans="1:17" ht="26.25" customHeight="1" x14ac:dyDescent="0.2">
      <c r="A25" s="12"/>
      <c r="B25" s="68"/>
      <c r="C25" s="94" t="s">
        <v>88</v>
      </c>
      <c r="D25" s="70" t="s">
        <v>96</v>
      </c>
      <c r="E25" s="95">
        <v>44568</v>
      </c>
      <c r="F25" s="96" t="s">
        <v>62</v>
      </c>
      <c r="G25" s="95">
        <v>44580</v>
      </c>
      <c r="H25" s="97" t="s">
        <v>95</v>
      </c>
      <c r="I25" s="98">
        <v>43</v>
      </c>
      <c r="J25" s="98">
        <v>34</v>
      </c>
      <c r="K25" s="98">
        <v>30</v>
      </c>
      <c r="L25" s="98">
        <v>9</v>
      </c>
      <c r="M25" s="99">
        <v>10.965</v>
      </c>
      <c r="N25" s="100">
        <v>10.965</v>
      </c>
      <c r="O25" s="59">
        <v>3000</v>
      </c>
      <c r="P25" s="60">
        <f>Table224578910112345[[#This Row],[PEMBULATAN]]*O25</f>
        <v>32895</v>
      </c>
      <c r="Q25" s="114"/>
    </row>
    <row r="26" spans="1:17" ht="26.25" customHeight="1" x14ac:dyDescent="0.2">
      <c r="A26" s="12"/>
      <c r="B26" s="68"/>
      <c r="C26" s="94" t="s">
        <v>89</v>
      </c>
      <c r="D26" s="70" t="s">
        <v>96</v>
      </c>
      <c r="E26" s="95">
        <v>44568</v>
      </c>
      <c r="F26" s="96" t="s">
        <v>62</v>
      </c>
      <c r="G26" s="95">
        <v>44580</v>
      </c>
      <c r="H26" s="97" t="s">
        <v>95</v>
      </c>
      <c r="I26" s="98">
        <v>43</v>
      </c>
      <c r="J26" s="98">
        <v>34</v>
      </c>
      <c r="K26" s="98">
        <v>30</v>
      </c>
      <c r="L26" s="98">
        <v>9</v>
      </c>
      <c r="M26" s="99">
        <v>10.965</v>
      </c>
      <c r="N26" s="100">
        <v>10.965</v>
      </c>
      <c r="O26" s="59">
        <v>3000</v>
      </c>
      <c r="P26" s="60">
        <f>Table224578910112345[[#This Row],[PEMBULATAN]]*O26</f>
        <v>32895</v>
      </c>
      <c r="Q26" s="114"/>
    </row>
    <row r="27" spans="1:17" ht="26.25" customHeight="1" x14ac:dyDescent="0.2">
      <c r="A27" s="12"/>
      <c r="B27" s="68"/>
      <c r="C27" s="94" t="s">
        <v>90</v>
      </c>
      <c r="D27" s="70" t="s">
        <v>96</v>
      </c>
      <c r="E27" s="95">
        <v>44568</v>
      </c>
      <c r="F27" s="96" t="s">
        <v>62</v>
      </c>
      <c r="G27" s="95">
        <v>44580</v>
      </c>
      <c r="H27" s="97" t="s">
        <v>95</v>
      </c>
      <c r="I27" s="98">
        <v>37</v>
      </c>
      <c r="J27" s="98">
        <v>35</v>
      </c>
      <c r="K27" s="98">
        <v>18</v>
      </c>
      <c r="L27" s="98">
        <v>12</v>
      </c>
      <c r="M27" s="99">
        <v>5.8274999999999997</v>
      </c>
      <c r="N27" s="100">
        <v>12</v>
      </c>
      <c r="O27" s="59">
        <v>3000</v>
      </c>
      <c r="P27" s="60">
        <f>Table224578910112345[[#This Row],[PEMBULATAN]]*O27</f>
        <v>36000</v>
      </c>
      <c r="Q27" s="114"/>
    </row>
    <row r="28" spans="1:17" ht="26.25" customHeight="1" x14ac:dyDescent="0.2">
      <c r="A28" s="12"/>
      <c r="B28" s="68"/>
      <c r="C28" s="94" t="s">
        <v>91</v>
      </c>
      <c r="D28" s="70" t="s">
        <v>96</v>
      </c>
      <c r="E28" s="95">
        <v>44568</v>
      </c>
      <c r="F28" s="96" t="s">
        <v>62</v>
      </c>
      <c r="G28" s="95">
        <v>44580</v>
      </c>
      <c r="H28" s="97" t="s">
        <v>95</v>
      </c>
      <c r="I28" s="98">
        <v>37</v>
      </c>
      <c r="J28" s="98">
        <v>73</v>
      </c>
      <c r="K28" s="98">
        <v>18</v>
      </c>
      <c r="L28" s="98">
        <v>12</v>
      </c>
      <c r="M28" s="99">
        <v>12.154500000000001</v>
      </c>
      <c r="N28" s="100">
        <v>12.154500000000001</v>
      </c>
      <c r="O28" s="59">
        <v>3000</v>
      </c>
      <c r="P28" s="60">
        <f>Table224578910112345[[#This Row],[PEMBULATAN]]*O28</f>
        <v>36463.5</v>
      </c>
      <c r="Q28" s="114"/>
    </row>
    <row r="29" spans="1:17" ht="26.25" customHeight="1" x14ac:dyDescent="0.2">
      <c r="A29" s="12"/>
      <c r="B29" s="68"/>
      <c r="C29" s="94" t="s">
        <v>92</v>
      </c>
      <c r="D29" s="70" t="s">
        <v>96</v>
      </c>
      <c r="E29" s="95">
        <v>44568</v>
      </c>
      <c r="F29" s="96" t="s">
        <v>62</v>
      </c>
      <c r="G29" s="95">
        <v>44580</v>
      </c>
      <c r="H29" s="97" t="s">
        <v>95</v>
      </c>
      <c r="I29" s="98">
        <v>75</v>
      </c>
      <c r="J29" s="98">
        <v>45</v>
      </c>
      <c r="K29" s="98">
        <v>12</v>
      </c>
      <c r="L29" s="98">
        <v>10</v>
      </c>
      <c r="M29" s="99">
        <v>10.125</v>
      </c>
      <c r="N29" s="100">
        <v>10.125</v>
      </c>
      <c r="O29" s="59">
        <v>3000</v>
      </c>
      <c r="P29" s="60">
        <f>Table224578910112345[[#This Row],[PEMBULATAN]]*O29</f>
        <v>30375</v>
      </c>
      <c r="Q29" s="114"/>
    </row>
    <row r="30" spans="1:17" ht="26.25" customHeight="1" x14ac:dyDescent="0.2">
      <c r="A30" s="12"/>
      <c r="B30" s="68"/>
      <c r="C30" s="94" t="s">
        <v>93</v>
      </c>
      <c r="D30" s="70" t="s">
        <v>96</v>
      </c>
      <c r="E30" s="95">
        <v>44568</v>
      </c>
      <c r="F30" s="96" t="s">
        <v>62</v>
      </c>
      <c r="G30" s="95">
        <v>44580</v>
      </c>
      <c r="H30" s="97" t="s">
        <v>95</v>
      </c>
      <c r="I30" s="98">
        <v>75</v>
      </c>
      <c r="J30" s="98">
        <v>45</v>
      </c>
      <c r="K30" s="98">
        <v>12</v>
      </c>
      <c r="L30" s="98">
        <v>10</v>
      </c>
      <c r="M30" s="99">
        <v>10.125</v>
      </c>
      <c r="N30" s="100">
        <v>10.125</v>
      </c>
      <c r="O30" s="59">
        <v>3000</v>
      </c>
      <c r="P30" s="60">
        <f>Table224578910112345[[#This Row],[PEMBULATAN]]*O30</f>
        <v>30375</v>
      </c>
      <c r="Q30" s="114"/>
    </row>
    <row r="31" spans="1:17" ht="26.25" customHeight="1" x14ac:dyDescent="0.2">
      <c r="A31" s="12"/>
      <c r="B31" s="68"/>
      <c r="C31" s="94" t="s">
        <v>94</v>
      </c>
      <c r="D31" s="70" t="s">
        <v>96</v>
      </c>
      <c r="E31" s="95">
        <v>44568</v>
      </c>
      <c r="F31" s="96" t="s">
        <v>62</v>
      </c>
      <c r="G31" s="95">
        <v>44580</v>
      </c>
      <c r="H31" s="97" t="s">
        <v>95</v>
      </c>
      <c r="I31" s="98">
        <v>43</v>
      </c>
      <c r="J31" s="98">
        <v>34</v>
      </c>
      <c r="K31" s="98">
        <v>30</v>
      </c>
      <c r="L31" s="98">
        <v>12</v>
      </c>
      <c r="M31" s="99">
        <v>10.965</v>
      </c>
      <c r="N31" s="100">
        <v>12</v>
      </c>
      <c r="O31" s="59">
        <v>3000</v>
      </c>
      <c r="P31" s="60">
        <f>Table224578910112345[[#This Row],[PEMBULATAN]]*O31</f>
        <v>36000</v>
      </c>
      <c r="Q31" s="115"/>
    </row>
    <row r="32" spans="1:17" ht="22.5" customHeight="1" x14ac:dyDescent="0.2">
      <c r="A32" s="137" t="s">
        <v>30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71">
        <f>SUBTOTAL(109,Table224578910112345[KG VOLUME])</f>
        <v>239.47900000000004</v>
      </c>
      <c r="N32" s="63">
        <f>SUM(N3:N31)</f>
        <v>279.2595</v>
      </c>
      <c r="O32" s="140">
        <f>SUM(P3:P31)</f>
        <v>837778.5</v>
      </c>
      <c r="P32" s="141"/>
    </row>
    <row r="33" spans="1:16" ht="18" customHeight="1" x14ac:dyDescent="0.2">
      <c r="A33" s="77"/>
      <c r="B33" s="53" t="s">
        <v>42</v>
      </c>
      <c r="C33" s="52"/>
      <c r="D33" s="54" t="s">
        <v>43</v>
      </c>
      <c r="E33" s="77"/>
      <c r="F33" s="77"/>
      <c r="G33" s="77"/>
      <c r="H33" s="77"/>
      <c r="I33" s="77"/>
      <c r="J33" s="77"/>
      <c r="K33" s="77"/>
      <c r="L33" s="77"/>
      <c r="M33" s="78"/>
      <c r="N33" s="79" t="s">
        <v>51</v>
      </c>
      <c r="O33" s="80"/>
      <c r="P33" s="80">
        <f>O32*10%</f>
        <v>83777.850000000006</v>
      </c>
    </row>
    <row r="34" spans="1:16" ht="18" customHeight="1" thickBot="1" x14ac:dyDescent="0.25">
      <c r="A34" s="77"/>
      <c r="B34" s="53"/>
      <c r="C34" s="52"/>
      <c r="D34" s="54"/>
      <c r="E34" s="77"/>
      <c r="F34" s="77"/>
      <c r="G34" s="77"/>
      <c r="H34" s="77"/>
      <c r="I34" s="77"/>
      <c r="J34" s="77"/>
      <c r="K34" s="77"/>
      <c r="L34" s="77"/>
      <c r="M34" s="78"/>
      <c r="N34" s="81" t="s">
        <v>52</v>
      </c>
      <c r="O34" s="82"/>
      <c r="P34" s="82">
        <f>O32-P33</f>
        <v>754000.65</v>
      </c>
    </row>
    <row r="35" spans="1:16" ht="18" customHeight="1" x14ac:dyDescent="0.2">
      <c r="A35" s="9"/>
      <c r="H35" s="58"/>
      <c r="N35" s="57" t="s">
        <v>31</v>
      </c>
      <c r="P35" s="64">
        <f>P34*1%</f>
        <v>7540.0065000000004</v>
      </c>
    </row>
    <row r="36" spans="1:16" ht="18" customHeight="1" thickBot="1" x14ac:dyDescent="0.25">
      <c r="A36" s="9"/>
      <c r="H36" s="58"/>
      <c r="N36" s="57" t="s">
        <v>53</v>
      </c>
      <c r="P36" s="66">
        <f>P34*2%</f>
        <v>15080.013000000001</v>
      </c>
    </row>
    <row r="37" spans="1:16" ht="18" customHeight="1" x14ac:dyDescent="0.2">
      <c r="A37" s="9"/>
      <c r="H37" s="58"/>
      <c r="N37" s="61" t="s">
        <v>32</v>
      </c>
      <c r="O37" s="62"/>
      <c r="P37" s="65">
        <f>P34+P35-P36</f>
        <v>746460.64350000001</v>
      </c>
    </row>
    <row r="39" spans="1:16" x14ac:dyDescent="0.2">
      <c r="A39" s="9"/>
      <c r="H39" s="58"/>
      <c r="P39" s="66"/>
    </row>
    <row r="40" spans="1:16" x14ac:dyDescent="0.2">
      <c r="A40" s="9"/>
      <c r="H40" s="58"/>
      <c r="O40" s="55"/>
      <c r="P40" s="66"/>
    </row>
    <row r="41" spans="1:16" s="3" customFormat="1" x14ac:dyDescent="0.25">
      <c r="A41" s="9"/>
      <c r="B41" s="2"/>
      <c r="C41" s="2"/>
      <c r="E41" s="10"/>
      <c r="H41" s="58"/>
      <c r="N41" s="13"/>
      <c r="O41" s="13"/>
      <c r="P41" s="13"/>
    </row>
    <row r="42" spans="1:16" s="3" customFormat="1" x14ac:dyDescent="0.25">
      <c r="A42" s="9"/>
      <c r="B42" s="2"/>
      <c r="C42" s="2"/>
      <c r="E42" s="10"/>
      <c r="H42" s="58"/>
      <c r="N42" s="13"/>
      <c r="O42" s="13"/>
      <c r="P42" s="13"/>
    </row>
    <row r="43" spans="1:16" s="3" customFormat="1" x14ac:dyDescent="0.25">
      <c r="A43" s="9"/>
      <c r="B43" s="2"/>
      <c r="C43" s="2"/>
      <c r="E43" s="10"/>
      <c r="H43" s="58"/>
      <c r="N43" s="13"/>
      <c r="O43" s="13"/>
      <c r="P43" s="13"/>
    </row>
    <row r="44" spans="1:16" s="3" customFormat="1" x14ac:dyDescent="0.25">
      <c r="A44" s="9"/>
      <c r="B44" s="2"/>
      <c r="C44" s="2"/>
      <c r="E44" s="10"/>
      <c r="H44" s="58"/>
      <c r="N44" s="13"/>
      <c r="O44" s="13"/>
      <c r="P44" s="13"/>
    </row>
    <row r="45" spans="1:16" s="3" customFormat="1" x14ac:dyDescent="0.25">
      <c r="A45" s="9"/>
      <c r="B45" s="2"/>
      <c r="C45" s="2"/>
      <c r="E45" s="10"/>
      <c r="H45" s="58"/>
      <c r="N45" s="13"/>
      <c r="O45" s="13"/>
      <c r="P45" s="13"/>
    </row>
    <row r="46" spans="1:16" s="3" customFormat="1" x14ac:dyDescent="0.25">
      <c r="A46" s="9"/>
      <c r="B46" s="2"/>
      <c r="C46" s="2"/>
      <c r="E46" s="10"/>
      <c r="H46" s="58"/>
      <c r="N46" s="13"/>
      <c r="O46" s="13"/>
      <c r="P46" s="13"/>
    </row>
    <row r="47" spans="1:16" s="3" customFormat="1" x14ac:dyDescent="0.25">
      <c r="A47" s="9"/>
      <c r="B47" s="2"/>
      <c r="C47" s="2"/>
      <c r="E47" s="10"/>
      <c r="H47" s="58"/>
      <c r="N47" s="13"/>
      <c r="O47" s="13"/>
      <c r="P47" s="13"/>
    </row>
    <row r="48" spans="1:16" s="3" customFormat="1" x14ac:dyDescent="0.25">
      <c r="A48" s="9"/>
      <c r="B48" s="2"/>
      <c r="C48" s="2"/>
      <c r="E48" s="10"/>
      <c r="H48" s="58"/>
      <c r="N48" s="13"/>
      <c r="O48" s="13"/>
      <c r="P48" s="13"/>
    </row>
    <row r="49" spans="1:16" s="3" customFormat="1" x14ac:dyDescent="0.25">
      <c r="A49" s="9"/>
      <c r="B49" s="2"/>
      <c r="C49" s="2"/>
      <c r="E49" s="10"/>
      <c r="H49" s="58"/>
      <c r="N49" s="13"/>
      <c r="O49" s="13"/>
      <c r="P49" s="13"/>
    </row>
    <row r="50" spans="1:16" s="3" customFormat="1" x14ac:dyDescent="0.25">
      <c r="A50" s="9"/>
      <c r="B50" s="2"/>
      <c r="C50" s="2"/>
      <c r="E50" s="10"/>
      <c r="H50" s="58"/>
      <c r="N50" s="13"/>
      <c r="O50" s="13"/>
      <c r="P50" s="13"/>
    </row>
    <row r="51" spans="1:16" s="3" customFormat="1" x14ac:dyDescent="0.25">
      <c r="A51" s="9"/>
      <c r="B51" s="2"/>
      <c r="C51" s="2"/>
      <c r="E51" s="10"/>
      <c r="H51" s="58"/>
      <c r="N51" s="13"/>
      <c r="O51" s="13"/>
      <c r="P51" s="13"/>
    </row>
    <row r="52" spans="1:16" s="3" customFormat="1" x14ac:dyDescent="0.25">
      <c r="A52" s="9"/>
      <c r="B52" s="2"/>
      <c r="C52" s="2"/>
      <c r="E52" s="10"/>
      <c r="H52" s="58"/>
      <c r="N52" s="13"/>
      <c r="O52" s="13"/>
      <c r="P52" s="13"/>
    </row>
  </sheetData>
  <mergeCells count="2">
    <mergeCell ref="A32:L32"/>
    <mergeCell ref="O32:P32"/>
  </mergeCells>
  <conditionalFormatting sqref="B3">
    <cfRule type="duplicateValues" dxfId="114" priority="2"/>
  </conditionalFormatting>
  <conditionalFormatting sqref="B4:B31">
    <cfRule type="duplicateValues" dxfId="113" priority="2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Normal="10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5" x14ac:dyDescent="0.2"/>
  <cols>
    <col min="1" max="1" width="7" style="4" customWidth="1"/>
    <col min="2" max="2" width="20" style="2" customWidth="1"/>
    <col min="3" max="3" width="15.42578125" style="2" customWidth="1"/>
    <col min="4" max="4" width="13.85546875" style="3" customWidth="1"/>
    <col min="5" max="5" width="7.7109375" style="10" customWidth="1"/>
    <col min="6" max="6" width="12" style="3" customWidth="1"/>
    <col min="7" max="7" width="9.5703125" style="3" customWidth="1"/>
    <col min="8" max="8" width="20.42578125" style="6" customWidth="1"/>
    <col min="9" max="10" width="3.8554687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1.85546875" style="13" customWidth="1"/>
    <col min="15" max="15" width="8.140625" style="13" customWidth="1"/>
    <col min="16" max="16" width="10.42578125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402916</v>
      </c>
      <c r="B3" s="67" t="s">
        <v>97</v>
      </c>
      <c r="C3" s="7" t="s">
        <v>98</v>
      </c>
      <c r="D3" s="70" t="s">
        <v>96</v>
      </c>
      <c r="E3" s="11">
        <v>44569</v>
      </c>
      <c r="F3" s="69" t="s">
        <v>62</v>
      </c>
      <c r="G3" s="11">
        <v>44580</v>
      </c>
      <c r="H3" s="8" t="s">
        <v>95</v>
      </c>
      <c r="I3" s="1">
        <v>75</v>
      </c>
      <c r="J3" s="1">
        <v>48</v>
      </c>
      <c r="K3" s="1">
        <v>10</v>
      </c>
      <c r="L3" s="1">
        <v>9</v>
      </c>
      <c r="M3" s="72">
        <v>9</v>
      </c>
      <c r="N3" s="88">
        <v>9</v>
      </c>
      <c r="O3" s="59">
        <v>3000</v>
      </c>
      <c r="P3" s="60">
        <f>Table2245789101123456[[#This Row],[PEMBULATAN]]*O3</f>
        <v>27000</v>
      </c>
      <c r="Q3" s="90">
        <v>1</v>
      </c>
    </row>
    <row r="4" spans="1:17" ht="22.5" customHeight="1" x14ac:dyDescent="0.2">
      <c r="A4" s="137" t="s">
        <v>30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9"/>
      <c r="M4" s="71">
        <f>SUBTOTAL(109,Table2245789101123456[KG VOLUME])</f>
        <v>9</v>
      </c>
      <c r="N4" s="63">
        <f>SUM(N3:N3)</f>
        <v>9</v>
      </c>
      <c r="O4" s="140">
        <f>SUM(P3:P3)</f>
        <v>27000</v>
      </c>
      <c r="P4" s="141"/>
    </row>
    <row r="5" spans="1:17" ht="18" customHeight="1" x14ac:dyDescent="0.2">
      <c r="A5" s="77"/>
      <c r="B5" s="53" t="s">
        <v>42</v>
      </c>
      <c r="C5" s="52"/>
      <c r="D5" s="54" t="s">
        <v>43</v>
      </c>
      <c r="E5" s="77"/>
      <c r="F5" s="77"/>
      <c r="G5" s="77"/>
      <c r="H5" s="77"/>
      <c r="I5" s="77"/>
      <c r="J5" s="77"/>
      <c r="K5" s="77"/>
      <c r="L5" s="77"/>
      <c r="M5" s="78"/>
      <c r="N5" s="79" t="s">
        <v>51</v>
      </c>
      <c r="O5" s="80"/>
      <c r="P5" s="80">
        <f>O4*10%</f>
        <v>2700</v>
      </c>
    </row>
    <row r="6" spans="1:17" ht="18" customHeight="1" thickBot="1" x14ac:dyDescent="0.25">
      <c r="A6" s="77"/>
      <c r="B6" s="53"/>
      <c r="C6" s="52"/>
      <c r="D6" s="54"/>
      <c r="E6" s="77"/>
      <c r="F6" s="77"/>
      <c r="G6" s="77"/>
      <c r="H6" s="77"/>
      <c r="I6" s="77"/>
      <c r="J6" s="77"/>
      <c r="K6" s="77"/>
      <c r="L6" s="77"/>
      <c r="M6" s="78"/>
      <c r="N6" s="81" t="s">
        <v>52</v>
      </c>
      <c r="O6" s="82"/>
      <c r="P6" s="82">
        <f>O4-P5</f>
        <v>24300</v>
      </c>
    </row>
    <row r="7" spans="1:17" ht="18" customHeight="1" x14ac:dyDescent="0.2">
      <c r="A7" s="9"/>
      <c r="H7" s="58"/>
      <c r="N7" s="57" t="s">
        <v>31</v>
      </c>
      <c r="P7" s="64">
        <f>P6*1%</f>
        <v>243</v>
      </c>
    </row>
    <row r="8" spans="1:17" ht="18" customHeight="1" thickBot="1" x14ac:dyDescent="0.25">
      <c r="A8" s="9"/>
      <c r="H8" s="58"/>
      <c r="N8" s="57" t="s">
        <v>53</v>
      </c>
      <c r="P8" s="66">
        <f>P6*2%</f>
        <v>486</v>
      </c>
    </row>
    <row r="9" spans="1:17" ht="18" customHeight="1" x14ac:dyDescent="0.2">
      <c r="A9" s="9"/>
      <c r="H9" s="58"/>
      <c r="N9" s="61" t="s">
        <v>32</v>
      </c>
      <c r="O9" s="62"/>
      <c r="P9" s="65">
        <f>P6+P7-P8</f>
        <v>24057</v>
      </c>
    </row>
    <row r="11" spans="1:17" x14ac:dyDescent="0.2">
      <c r="A11" s="9"/>
      <c r="H11" s="58"/>
      <c r="P11" s="66"/>
    </row>
    <row r="12" spans="1:17" x14ac:dyDescent="0.2">
      <c r="A12" s="9"/>
      <c r="H12" s="58"/>
      <c r="O12" s="55"/>
      <c r="P12" s="66"/>
    </row>
    <row r="13" spans="1:17" s="3" customFormat="1" x14ac:dyDescent="0.25">
      <c r="A13" s="9"/>
      <c r="B13" s="2"/>
      <c r="C13" s="2"/>
      <c r="E13" s="10"/>
      <c r="H13" s="58"/>
      <c r="N13" s="13"/>
      <c r="O13" s="13"/>
      <c r="P13" s="13"/>
    </row>
    <row r="14" spans="1:17" s="3" customFormat="1" x14ac:dyDescent="0.25">
      <c r="A14" s="9"/>
      <c r="B14" s="2"/>
      <c r="C14" s="2"/>
      <c r="E14" s="10"/>
      <c r="H14" s="58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8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8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</sheetData>
  <mergeCells count="2">
    <mergeCell ref="A4:L4"/>
    <mergeCell ref="O4:P4"/>
  </mergeCells>
  <conditionalFormatting sqref="B3">
    <cfRule type="duplicateValues" dxfId="97" priority="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G9" sqref="G9"/>
      <selection pane="topRight" activeCell="G9" sqref="G9"/>
      <selection pane="bottomLeft" activeCell="G9" sqref="G9"/>
      <selection pane="bottomRight" activeCell="H14" sqref="H14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5.42578125" style="2" customWidth="1"/>
    <col min="4" max="4" width="11.42578125" style="3" customWidth="1"/>
    <col min="5" max="5" width="8.85546875" style="10" customWidth="1"/>
    <col min="6" max="6" width="10" style="3" customWidth="1"/>
    <col min="7" max="7" width="10.28515625" style="3" customWidth="1"/>
    <col min="8" max="8" width="22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3" customWidth="1"/>
    <col min="15" max="15" width="8.140625" style="13" customWidth="1"/>
    <col min="16" max="16" width="11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402938</v>
      </c>
      <c r="B3" s="67" t="s">
        <v>99</v>
      </c>
      <c r="C3" s="7" t="s">
        <v>100</v>
      </c>
      <c r="D3" s="69" t="s">
        <v>61</v>
      </c>
      <c r="E3" s="11">
        <v>44576</v>
      </c>
      <c r="F3" s="69" t="s">
        <v>101</v>
      </c>
      <c r="G3" s="11">
        <v>44584</v>
      </c>
      <c r="H3" s="8" t="s">
        <v>102</v>
      </c>
      <c r="I3" s="1">
        <v>20</v>
      </c>
      <c r="J3" s="1">
        <v>17</v>
      </c>
      <c r="K3" s="1">
        <v>14</v>
      </c>
      <c r="L3" s="1">
        <v>4</v>
      </c>
      <c r="M3" s="72">
        <v>1.19</v>
      </c>
      <c r="N3" s="88">
        <v>4</v>
      </c>
      <c r="O3" s="59">
        <v>3000</v>
      </c>
      <c r="P3" s="60">
        <f t="shared" ref="P3" si="0">N3*O3</f>
        <v>12000</v>
      </c>
      <c r="Q3" s="90">
        <v>1</v>
      </c>
    </row>
    <row r="4" spans="1:17" ht="22.5" customHeight="1" x14ac:dyDescent="0.2">
      <c r="A4" s="137" t="s">
        <v>30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9"/>
      <c r="M4" s="71">
        <f>SUBTOTAL(109,Table224578910112345678[KG VOLUME])</f>
        <v>1.19</v>
      </c>
      <c r="N4" s="63">
        <f>SUM(N3:N3)</f>
        <v>4</v>
      </c>
      <c r="O4" s="140">
        <f>SUM(P3:P3)</f>
        <v>12000</v>
      </c>
      <c r="P4" s="141"/>
    </row>
    <row r="5" spans="1:17" ht="18" customHeight="1" x14ac:dyDescent="0.2">
      <c r="A5" s="77"/>
      <c r="B5" s="53" t="s">
        <v>42</v>
      </c>
      <c r="C5" s="52"/>
      <c r="D5" s="54" t="s">
        <v>43</v>
      </c>
      <c r="E5" s="77"/>
      <c r="F5" s="77"/>
      <c r="G5" s="77"/>
      <c r="H5" s="77"/>
      <c r="I5" s="77"/>
      <c r="J5" s="77"/>
      <c r="K5" s="77"/>
      <c r="L5" s="77"/>
      <c r="M5" s="78"/>
      <c r="N5" s="79" t="s">
        <v>51</v>
      </c>
      <c r="O5" s="80"/>
      <c r="P5" s="80">
        <f>O4*10%</f>
        <v>1200</v>
      </c>
    </row>
    <row r="6" spans="1:17" ht="18" customHeight="1" thickBot="1" x14ac:dyDescent="0.25">
      <c r="A6" s="77"/>
      <c r="B6" s="53"/>
      <c r="C6" s="52"/>
      <c r="D6" s="54"/>
      <c r="E6" s="77"/>
      <c r="F6" s="77"/>
      <c r="G6" s="77"/>
      <c r="H6" s="77"/>
      <c r="I6" s="77"/>
      <c r="J6" s="77"/>
      <c r="K6" s="77"/>
      <c r="L6" s="77"/>
      <c r="M6" s="78"/>
      <c r="N6" s="81" t="s">
        <v>52</v>
      </c>
      <c r="O6" s="82"/>
      <c r="P6" s="82">
        <f>O4-P5</f>
        <v>10800</v>
      </c>
    </row>
    <row r="7" spans="1:17" ht="18" customHeight="1" x14ac:dyDescent="0.2">
      <c r="A7" s="9"/>
      <c r="H7" s="58"/>
      <c r="N7" s="57" t="s">
        <v>31</v>
      </c>
      <c r="P7" s="64">
        <f>P6*1%</f>
        <v>108</v>
      </c>
    </row>
    <row r="8" spans="1:17" ht="18" customHeight="1" thickBot="1" x14ac:dyDescent="0.25">
      <c r="A8" s="9"/>
      <c r="H8" s="58"/>
      <c r="N8" s="57" t="s">
        <v>53</v>
      </c>
      <c r="P8" s="66">
        <f>P6*2%</f>
        <v>216</v>
      </c>
    </row>
    <row r="9" spans="1:17" ht="18" customHeight="1" x14ac:dyDescent="0.2">
      <c r="A9" s="9"/>
      <c r="H9" s="58"/>
      <c r="N9" s="61" t="s">
        <v>32</v>
      </c>
      <c r="O9" s="62"/>
      <c r="P9" s="65">
        <f>P6+P7-P8</f>
        <v>10692</v>
      </c>
    </row>
    <row r="11" spans="1:17" x14ac:dyDescent="0.2">
      <c r="A11" s="9"/>
      <c r="H11" s="58"/>
      <c r="P11" s="66"/>
    </row>
    <row r="12" spans="1:17" x14ac:dyDescent="0.2">
      <c r="A12" s="9"/>
      <c r="H12" s="58"/>
      <c r="O12" s="55"/>
      <c r="P12" s="66"/>
    </row>
    <row r="13" spans="1:17" s="3" customFormat="1" x14ac:dyDescent="0.25">
      <c r="A13" s="9"/>
      <c r="B13" s="2"/>
      <c r="C13" s="2"/>
      <c r="E13" s="10"/>
      <c r="H13" s="58"/>
      <c r="N13" s="13"/>
      <c r="O13" s="13"/>
      <c r="P13" s="13"/>
    </row>
    <row r="14" spans="1:17" s="3" customFormat="1" x14ac:dyDescent="0.25">
      <c r="A14" s="9"/>
      <c r="B14" s="2"/>
      <c r="C14" s="2"/>
      <c r="E14" s="10"/>
      <c r="H14" s="58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8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8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</sheetData>
  <mergeCells count="2">
    <mergeCell ref="A4:L4"/>
    <mergeCell ref="O4:P4"/>
  </mergeCells>
  <conditionalFormatting sqref="B3">
    <cfRule type="duplicateValues" dxfId="81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G9" sqref="G9"/>
      <selection pane="topRight" activeCell="G9" sqref="G9"/>
      <selection pane="bottomLeft" activeCell="G9" sqref="G9"/>
      <selection pane="bottomRight" activeCell="F14" sqref="F14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5.42578125" style="2" customWidth="1"/>
    <col min="4" max="4" width="11.42578125" style="3" customWidth="1"/>
    <col min="5" max="5" width="8.85546875" style="10" customWidth="1"/>
    <col min="6" max="6" width="10" style="3" customWidth="1"/>
    <col min="7" max="7" width="10.28515625" style="3" customWidth="1"/>
    <col min="8" max="8" width="22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3" customWidth="1"/>
    <col min="15" max="15" width="8.140625" style="13" customWidth="1"/>
    <col min="16" max="16" width="11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402943</v>
      </c>
      <c r="B3" s="67" t="s">
        <v>103</v>
      </c>
      <c r="C3" s="7" t="s">
        <v>104</v>
      </c>
      <c r="D3" s="69" t="s">
        <v>61</v>
      </c>
      <c r="E3" s="11">
        <v>44577</v>
      </c>
      <c r="F3" s="69" t="s">
        <v>101</v>
      </c>
      <c r="G3" s="11">
        <v>44584</v>
      </c>
      <c r="H3" s="8" t="s">
        <v>105</v>
      </c>
      <c r="I3" s="1">
        <v>25</v>
      </c>
      <c r="J3" s="1">
        <v>23</v>
      </c>
      <c r="K3" s="1">
        <v>18</v>
      </c>
      <c r="L3" s="1">
        <v>4</v>
      </c>
      <c r="M3" s="72">
        <v>2.5874999999999999</v>
      </c>
      <c r="N3" s="88">
        <v>4</v>
      </c>
      <c r="O3" s="59">
        <v>3000</v>
      </c>
      <c r="P3" s="60">
        <f t="shared" ref="P3" si="0">N3*O3</f>
        <v>12000</v>
      </c>
      <c r="Q3" s="90">
        <v>1</v>
      </c>
    </row>
    <row r="4" spans="1:17" ht="22.5" customHeight="1" x14ac:dyDescent="0.2">
      <c r="A4" s="137" t="s">
        <v>30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9"/>
      <c r="M4" s="71">
        <f>SUBTOTAL(109,Table2245789101123456782[KG VOLUME])</f>
        <v>2.5874999999999999</v>
      </c>
      <c r="N4" s="63">
        <f>SUM(N3:N3)</f>
        <v>4</v>
      </c>
      <c r="O4" s="140">
        <f>SUM(P3:P3)</f>
        <v>12000</v>
      </c>
      <c r="P4" s="141"/>
    </row>
    <row r="5" spans="1:17" ht="18" customHeight="1" x14ac:dyDescent="0.2">
      <c r="A5" s="77"/>
      <c r="B5" s="53" t="s">
        <v>42</v>
      </c>
      <c r="C5" s="52"/>
      <c r="D5" s="54" t="s">
        <v>43</v>
      </c>
      <c r="E5" s="77"/>
      <c r="F5" s="77"/>
      <c r="G5" s="77"/>
      <c r="H5" s="77"/>
      <c r="I5" s="77"/>
      <c r="J5" s="77"/>
      <c r="K5" s="77"/>
      <c r="L5" s="77"/>
      <c r="M5" s="78"/>
      <c r="N5" s="79" t="s">
        <v>51</v>
      </c>
      <c r="O5" s="80"/>
      <c r="P5" s="80">
        <f>O4*10%</f>
        <v>1200</v>
      </c>
    </row>
    <row r="6" spans="1:17" ht="18" customHeight="1" thickBot="1" x14ac:dyDescent="0.25">
      <c r="A6" s="77"/>
      <c r="B6" s="53"/>
      <c r="C6" s="52"/>
      <c r="D6" s="54"/>
      <c r="E6" s="77"/>
      <c r="F6" s="77"/>
      <c r="G6" s="77"/>
      <c r="H6" s="77"/>
      <c r="I6" s="77"/>
      <c r="J6" s="77"/>
      <c r="K6" s="77"/>
      <c r="L6" s="77"/>
      <c r="M6" s="78"/>
      <c r="N6" s="81" t="s">
        <v>52</v>
      </c>
      <c r="O6" s="82"/>
      <c r="P6" s="82">
        <f>O4-P5</f>
        <v>10800</v>
      </c>
    </row>
    <row r="7" spans="1:17" ht="18" customHeight="1" x14ac:dyDescent="0.2">
      <c r="A7" s="9"/>
      <c r="H7" s="58"/>
      <c r="N7" s="57" t="s">
        <v>31</v>
      </c>
      <c r="P7" s="64">
        <f>P6*1%</f>
        <v>108</v>
      </c>
    </row>
    <row r="8" spans="1:17" ht="18" customHeight="1" thickBot="1" x14ac:dyDescent="0.25">
      <c r="A8" s="9"/>
      <c r="H8" s="58"/>
      <c r="N8" s="57" t="s">
        <v>53</v>
      </c>
      <c r="P8" s="66">
        <f>P6*2%</f>
        <v>216</v>
      </c>
    </row>
    <row r="9" spans="1:17" ht="18" customHeight="1" x14ac:dyDescent="0.2">
      <c r="A9" s="9"/>
      <c r="H9" s="58"/>
      <c r="N9" s="61" t="s">
        <v>32</v>
      </c>
      <c r="O9" s="62"/>
      <c r="P9" s="65">
        <f>P6+P7-P8</f>
        <v>10692</v>
      </c>
    </row>
    <row r="11" spans="1:17" x14ac:dyDescent="0.2">
      <c r="A11" s="9"/>
      <c r="H11" s="58"/>
      <c r="P11" s="66"/>
    </row>
    <row r="12" spans="1:17" x14ac:dyDescent="0.2">
      <c r="A12" s="9"/>
      <c r="H12" s="58"/>
      <c r="O12" s="55"/>
      <c r="P12" s="66"/>
    </row>
    <row r="13" spans="1:17" s="3" customFormat="1" x14ac:dyDescent="0.25">
      <c r="A13" s="9"/>
      <c r="B13" s="2"/>
      <c r="C13" s="2"/>
      <c r="E13" s="10"/>
      <c r="H13" s="58"/>
      <c r="N13" s="13"/>
      <c r="O13" s="13"/>
      <c r="P13" s="13"/>
    </row>
    <row r="14" spans="1:17" s="3" customFormat="1" x14ac:dyDescent="0.25">
      <c r="A14" s="9"/>
      <c r="B14" s="2"/>
      <c r="C14" s="2"/>
      <c r="E14" s="10"/>
      <c r="H14" s="58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8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8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</sheetData>
  <mergeCells count="2">
    <mergeCell ref="A4:L4"/>
    <mergeCell ref="O4:P4"/>
  </mergeCells>
  <conditionalFormatting sqref="B3">
    <cfRule type="duplicateValues" dxfId="6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activeCell="G9" sqref="G9"/>
      <selection pane="topRight" activeCell="G9" sqref="G9"/>
      <selection pane="bottomLeft" activeCell="G9" sqref="G9"/>
      <selection pane="bottomRight" activeCell="H14" sqref="H14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5.42578125" style="2" customWidth="1"/>
    <col min="4" max="4" width="11.42578125" style="3" customWidth="1"/>
    <col min="5" max="5" width="8.85546875" style="10" customWidth="1"/>
    <col min="6" max="6" width="10" style="3" customWidth="1"/>
    <col min="7" max="7" width="10.28515625" style="3" customWidth="1"/>
    <col min="8" max="8" width="22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3" customWidth="1"/>
    <col min="15" max="15" width="8.140625" style="13" customWidth="1"/>
    <col min="16" max="16" width="11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402948</v>
      </c>
      <c r="B3" s="67" t="s">
        <v>106</v>
      </c>
      <c r="C3" s="7" t="s">
        <v>107</v>
      </c>
      <c r="D3" s="69" t="s">
        <v>61</v>
      </c>
      <c r="E3" s="11">
        <v>44578</v>
      </c>
      <c r="F3" s="69" t="s">
        <v>101</v>
      </c>
      <c r="G3" s="11">
        <v>44585</v>
      </c>
      <c r="H3" s="8" t="s">
        <v>105</v>
      </c>
      <c r="I3" s="1">
        <v>18</v>
      </c>
      <c r="J3" s="1">
        <v>10</v>
      </c>
      <c r="K3" s="1">
        <v>8</v>
      </c>
      <c r="L3" s="1">
        <v>3</v>
      </c>
      <c r="M3" s="72">
        <v>0.36</v>
      </c>
      <c r="N3" s="88">
        <v>3</v>
      </c>
      <c r="O3" s="59">
        <v>3000</v>
      </c>
      <c r="P3" s="60">
        <f t="shared" ref="P3:P4" si="0">N3*O3</f>
        <v>9000</v>
      </c>
      <c r="Q3" s="134">
        <v>2</v>
      </c>
    </row>
    <row r="4" spans="1:17" ht="26.25" customHeight="1" x14ac:dyDescent="0.2">
      <c r="A4" s="12"/>
      <c r="B4" s="68"/>
      <c r="C4" s="7" t="s">
        <v>108</v>
      </c>
      <c r="D4" s="69" t="s">
        <v>61</v>
      </c>
      <c r="E4" s="11">
        <v>44578</v>
      </c>
      <c r="F4" s="69" t="s">
        <v>101</v>
      </c>
      <c r="G4" s="11">
        <v>44585</v>
      </c>
      <c r="H4" s="8" t="s">
        <v>105</v>
      </c>
      <c r="I4" s="1">
        <v>20</v>
      </c>
      <c r="J4" s="1">
        <v>17</v>
      </c>
      <c r="K4" s="1">
        <v>9</v>
      </c>
      <c r="L4" s="1">
        <v>4</v>
      </c>
      <c r="M4" s="72">
        <v>0.76500000000000001</v>
      </c>
      <c r="N4" s="88">
        <v>4</v>
      </c>
      <c r="O4" s="59">
        <v>3000</v>
      </c>
      <c r="P4" s="60">
        <f t="shared" si="0"/>
        <v>12000</v>
      </c>
      <c r="Q4" s="136"/>
    </row>
    <row r="5" spans="1:17" ht="22.5" customHeight="1" x14ac:dyDescent="0.2">
      <c r="A5" s="137" t="s">
        <v>30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9"/>
      <c r="M5" s="71">
        <f>SUBTOTAL(109,Table22457891011234567823[KG VOLUME])</f>
        <v>0.36</v>
      </c>
      <c r="N5" s="63">
        <f>SUM(N3:N4)</f>
        <v>7</v>
      </c>
      <c r="O5" s="140">
        <f>SUM(P3:P3)</f>
        <v>9000</v>
      </c>
      <c r="P5" s="141"/>
    </row>
    <row r="6" spans="1:17" ht="18" customHeight="1" x14ac:dyDescent="0.2">
      <c r="A6" s="77"/>
      <c r="B6" s="53" t="s">
        <v>42</v>
      </c>
      <c r="C6" s="52"/>
      <c r="D6" s="54" t="s">
        <v>43</v>
      </c>
      <c r="E6" s="77"/>
      <c r="F6" s="77"/>
      <c r="G6" s="77"/>
      <c r="H6" s="77"/>
      <c r="I6" s="77"/>
      <c r="J6" s="77"/>
      <c r="K6" s="77"/>
      <c r="L6" s="77"/>
      <c r="M6" s="78"/>
      <c r="N6" s="79" t="s">
        <v>51</v>
      </c>
      <c r="O6" s="80"/>
      <c r="P6" s="80">
        <f>O5*10%</f>
        <v>900</v>
      </c>
    </row>
    <row r="7" spans="1:17" ht="18" customHeight="1" thickBot="1" x14ac:dyDescent="0.25">
      <c r="A7" s="77"/>
      <c r="B7" s="53"/>
      <c r="C7" s="52"/>
      <c r="D7" s="54"/>
      <c r="E7" s="77"/>
      <c r="F7" s="77"/>
      <c r="G7" s="77"/>
      <c r="H7" s="77"/>
      <c r="I7" s="77"/>
      <c r="J7" s="77"/>
      <c r="K7" s="77"/>
      <c r="L7" s="77"/>
      <c r="M7" s="78"/>
      <c r="N7" s="81" t="s">
        <v>52</v>
      </c>
      <c r="O7" s="82"/>
      <c r="P7" s="82">
        <f>O5-P6</f>
        <v>8100</v>
      </c>
    </row>
    <row r="8" spans="1:17" ht="18" customHeight="1" x14ac:dyDescent="0.2">
      <c r="A8" s="9"/>
      <c r="H8" s="58"/>
      <c r="N8" s="57" t="s">
        <v>31</v>
      </c>
      <c r="P8" s="64">
        <f>P7*1%</f>
        <v>81</v>
      </c>
    </row>
    <row r="9" spans="1:17" ht="18" customHeight="1" thickBot="1" x14ac:dyDescent="0.25">
      <c r="A9" s="9"/>
      <c r="H9" s="58"/>
      <c r="N9" s="57" t="s">
        <v>53</v>
      </c>
      <c r="P9" s="66">
        <f>P7*2%</f>
        <v>162</v>
      </c>
    </row>
    <row r="10" spans="1:17" ht="18" customHeight="1" x14ac:dyDescent="0.2">
      <c r="A10" s="9"/>
      <c r="H10" s="58"/>
      <c r="N10" s="61" t="s">
        <v>32</v>
      </c>
      <c r="O10" s="62"/>
      <c r="P10" s="65">
        <f>P7+P8-P9</f>
        <v>8019</v>
      </c>
    </row>
    <row r="12" spans="1:17" x14ac:dyDescent="0.2">
      <c r="A12" s="9"/>
      <c r="H12" s="58"/>
      <c r="P12" s="66"/>
    </row>
    <row r="13" spans="1:17" x14ac:dyDescent="0.2">
      <c r="A13" s="9"/>
      <c r="H13" s="58"/>
      <c r="O13" s="55"/>
      <c r="P13" s="66"/>
    </row>
    <row r="14" spans="1:17" s="3" customFormat="1" x14ac:dyDescent="0.25">
      <c r="A14" s="9"/>
      <c r="B14" s="2"/>
      <c r="C14" s="2"/>
      <c r="E14" s="10"/>
      <c r="H14" s="58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8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8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8"/>
      <c r="N25" s="13"/>
      <c r="O25" s="13"/>
      <c r="P25" s="13"/>
    </row>
  </sheetData>
  <mergeCells count="3">
    <mergeCell ref="Q3:Q4"/>
    <mergeCell ref="A5:L5"/>
    <mergeCell ref="O5:P5"/>
  </mergeCells>
  <conditionalFormatting sqref="B3">
    <cfRule type="duplicateValues" dxfId="49" priority="1"/>
  </conditionalFormatting>
  <conditionalFormatting sqref="B4">
    <cfRule type="duplicateValues" dxfId="48" priority="2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4"/>
  <sheetViews>
    <sheetView zoomScale="110" zoomScaleNormal="110" workbookViewId="0">
      <pane xSplit="3" ySplit="2" topLeftCell="D12" activePane="bottomRight" state="frozen"/>
      <selection activeCell="G9" sqref="G9"/>
      <selection pane="topRight" activeCell="G9" sqref="G9"/>
      <selection pane="bottomLeft" activeCell="G9" sqref="G9"/>
      <selection pane="bottomRight" activeCell="F20" sqref="F20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5.42578125" style="2" customWidth="1"/>
    <col min="4" max="4" width="11.42578125" style="3" customWidth="1"/>
    <col min="5" max="5" width="8.85546875" style="10" customWidth="1"/>
    <col min="6" max="6" width="10" style="3" customWidth="1"/>
    <col min="7" max="7" width="10.28515625" style="3" customWidth="1"/>
    <col min="8" max="8" width="21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3" customWidth="1"/>
    <col min="15" max="15" width="8.140625" style="13" customWidth="1"/>
    <col min="16" max="16" width="11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403472</v>
      </c>
      <c r="B3" s="67" t="s">
        <v>109</v>
      </c>
      <c r="C3" s="7" t="s">
        <v>110</v>
      </c>
      <c r="D3" s="69" t="s">
        <v>61</v>
      </c>
      <c r="E3" s="11">
        <v>44583</v>
      </c>
      <c r="F3" s="69" t="s">
        <v>101</v>
      </c>
      <c r="G3" s="11">
        <v>44594</v>
      </c>
      <c r="H3" s="8" t="s">
        <v>121</v>
      </c>
      <c r="I3" s="1">
        <v>22</v>
      </c>
      <c r="J3" s="1">
        <v>12</v>
      </c>
      <c r="K3" s="1">
        <v>6</v>
      </c>
      <c r="L3" s="1">
        <v>5</v>
      </c>
      <c r="M3" s="72">
        <v>0.39600000000000002</v>
      </c>
      <c r="N3" s="88">
        <v>5</v>
      </c>
      <c r="O3" s="59">
        <v>3000</v>
      </c>
      <c r="P3" s="60">
        <f t="shared" ref="P3" si="0">N3*O3</f>
        <v>15000</v>
      </c>
      <c r="Q3" s="134">
        <v>11</v>
      </c>
    </row>
    <row r="4" spans="1:17" ht="26.25" customHeight="1" x14ac:dyDescent="0.2">
      <c r="A4" s="12"/>
      <c r="B4" s="68"/>
      <c r="C4" s="7" t="s">
        <v>111</v>
      </c>
      <c r="D4" s="69" t="s">
        <v>61</v>
      </c>
      <c r="E4" s="11">
        <v>44583</v>
      </c>
      <c r="F4" s="69" t="s">
        <v>101</v>
      </c>
      <c r="G4" s="11">
        <v>44594</v>
      </c>
      <c r="H4" s="8" t="s">
        <v>121</v>
      </c>
      <c r="I4" s="1">
        <v>31</v>
      </c>
      <c r="J4" s="1">
        <v>18</v>
      </c>
      <c r="K4" s="1">
        <v>12</v>
      </c>
      <c r="L4" s="1">
        <v>5</v>
      </c>
      <c r="M4" s="72">
        <v>1.6739999999999999</v>
      </c>
      <c r="N4" s="88">
        <v>5</v>
      </c>
      <c r="O4" s="59">
        <v>3000</v>
      </c>
      <c r="P4" s="60">
        <f t="shared" ref="P4:P13" si="1">N4*O4</f>
        <v>15000</v>
      </c>
      <c r="Q4" s="135"/>
    </row>
    <row r="5" spans="1:17" ht="26.25" customHeight="1" x14ac:dyDescent="0.2">
      <c r="A5" s="12"/>
      <c r="B5" s="68"/>
      <c r="C5" s="7" t="s">
        <v>112</v>
      </c>
      <c r="D5" s="69" t="s">
        <v>61</v>
      </c>
      <c r="E5" s="11">
        <v>44583</v>
      </c>
      <c r="F5" s="69" t="s">
        <v>101</v>
      </c>
      <c r="G5" s="11">
        <v>44594</v>
      </c>
      <c r="H5" s="8" t="s">
        <v>121</v>
      </c>
      <c r="I5" s="1">
        <v>31</v>
      </c>
      <c r="J5" s="1">
        <v>18</v>
      </c>
      <c r="K5" s="1">
        <v>12</v>
      </c>
      <c r="L5" s="1">
        <v>5</v>
      </c>
      <c r="M5" s="72">
        <v>1.6739999999999999</v>
      </c>
      <c r="N5" s="88">
        <v>5</v>
      </c>
      <c r="O5" s="59">
        <v>3000</v>
      </c>
      <c r="P5" s="60">
        <f t="shared" si="1"/>
        <v>15000</v>
      </c>
      <c r="Q5" s="135"/>
    </row>
    <row r="6" spans="1:17" ht="26.25" customHeight="1" x14ac:dyDescent="0.2">
      <c r="A6" s="12"/>
      <c r="B6" s="68"/>
      <c r="C6" s="7" t="s">
        <v>113</v>
      </c>
      <c r="D6" s="69" t="s">
        <v>61</v>
      </c>
      <c r="E6" s="11">
        <v>44583</v>
      </c>
      <c r="F6" s="69" t="s">
        <v>101</v>
      </c>
      <c r="G6" s="11">
        <v>44594</v>
      </c>
      <c r="H6" s="8" t="s">
        <v>121</v>
      </c>
      <c r="I6" s="1">
        <v>31</v>
      </c>
      <c r="J6" s="1">
        <v>18</v>
      </c>
      <c r="K6" s="1">
        <v>12</v>
      </c>
      <c r="L6" s="1">
        <v>5</v>
      </c>
      <c r="M6" s="72">
        <v>1.6739999999999999</v>
      </c>
      <c r="N6" s="88">
        <v>5</v>
      </c>
      <c r="O6" s="59">
        <v>3000</v>
      </c>
      <c r="P6" s="60">
        <f t="shared" si="1"/>
        <v>15000</v>
      </c>
      <c r="Q6" s="135"/>
    </row>
    <row r="7" spans="1:17" ht="26.25" customHeight="1" x14ac:dyDescent="0.2">
      <c r="A7" s="12"/>
      <c r="B7" s="68"/>
      <c r="C7" s="7" t="s">
        <v>114</v>
      </c>
      <c r="D7" s="69" t="s">
        <v>61</v>
      </c>
      <c r="E7" s="11">
        <v>44583</v>
      </c>
      <c r="F7" s="69" t="s">
        <v>101</v>
      </c>
      <c r="G7" s="11">
        <v>44594</v>
      </c>
      <c r="H7" s="8" t="s">
        <v>121</v>
      </c>
      <c r="I7" s="1">
        <v>31</v>
      </c>
      <c r="J7" s="1">
        <v>18</v>
      </c>
      <c r="K7" s="1">
        <v>12</v>
      </c>
      <c r="L7" s="1">
        <v>5</v>
      </c>
      <c r="M7" s="72">
        <v>1.6739999999999999</v>
      </c>
      <c r="N7" s="88">
        <v>5</v>
      </c>
      <c r="O7" s="59">
        <v>3000</v>
      </c>
      <c r="P7" s="60">
        <f t="shared" si="1"/>
        <v>15000</v>
      </c>
      <c r="Q7" s="135"/>
    </row>
    <row r="8" spans="1:17" ht="26.25" customHeight="1" x14ac:dyDescent="0.2">
      <c r="A8" s="12"/>
      <c r="B8" s="68"/>
      <c r="C8" s="7" t="s">
        <v>115</v>
      </c>
      <c r="D8" s="69" t="s">
        <v>61</v>
      </c>
      <c r="E8" s="11">
        <v>44583</v>
      </c>
      <c r="F8" s="69" t="s">
        <v>101</v>
      </c>
      <c r="G8" s="11">
        <v>44594</v>
      </c>
      <c r="H8" s="8" t="s">
        <v>121</v>
      </c>
      <c r="I8" s="1">
        <v>31</v>
      </c>
      <c r="J8" s="1">
        <v>18</v>
      </c>
      <c r="K8" s="1">
        <v>12</v>
      </c>
      <c r="L8" s="1">
        <v>5</v>
      </c>
      <c r="M8" s="72">
        <v>1.6739999999999999</v>
      </c>
      <c r="N8" s="88">
        <v>5</v>
      </c>
      <c r="O8" s="59">
        <v>3000</v>
      </c>
      <c r="P8" s="60">
        <f t="shared" si="1"/>
        <v>15000</v>
      </c>
      <c r="Q8" s="135"/>
    </row>
    <row r="9" spans="1:17" ht="26.25" customHeight="1" x14ac:dyDescent="0.2">
      <c r="A9" s="12"/>
      <c r="B9" s="68"/>
      <c r="C9" s="7" t="s">
        <v>116</v>
      </c>
      <c r="D9" s="69" t="s">
        <v>61</v>
      </c>
      <c r="E9" s="11">
        <v>44583</v>
      </c>
      <c r="F9" s="69" t="s">
        <v>101</v>
      </c>
      <c r="G9" s="11">
        <v>44594</v>
      </c>
      <c r="H9" s="8" t="s">
        <v>121</v>
      </c>
      <c r="I9" s="1">
        <v>31</v>
      </c>
      <c r="J9" s="1">
        <v>18</v>
      </c>
      <c r="K9" s="1">
        <v>12</v>
      </c>
      <c r="L9" s="1">
        <v>5</v>
      </c>
      <c r="M9" s="72">
        <v>1.6739999999999999</v>
      </c>
      <c r="N9" s="88">
        <v>5</v>
      </c>
      <c r="O9" s="59">
        <v>3000</v>
      </c>
      <c r="P9" s="60">
        <f t="shared" si="1"/>
        <v>15000</v>
      </c>
      <c r="Q9" s="135"/>
    </row>
    <row r="10" spans="1:17" ht="26.25" customHeight="1" x14ac:dyDescent="0.2">
      <c r="A10" s="12"/>
      <c r="B10" s="68"/>
      <c r="C10" s="7" t="s">
        <v>117</v>
      </c>
      <c r="D10" s="69" t="s">
        <v>61</v>
      </c>
      <c r="E10" s="11">
        <v>44583</v>
      </c>
      <c r="F10" s="69" t="s">
        <v>101</v>
      </c>
      <c r="G10" s="11">
        <v>44594</v>
      </c>
      <c r="H10" s="8" t="s">
        <v>121</v>
      </c>
      <c r="I10" s="1">
        <v>22</v>
      </c>
      <c r="J10" s="1">
        <v>12</v>
      </c>
      <c r="K10" s="1">
        <v>8</v>
      </c>
      <c r="L10" s="1">
        <v>4</v>
      </c>
      <c r="M10" s="72">
        <v>0.52800000000000002</v>
      </c>
      <c r="N10" s="88">
        <v>4</v>
      </c>
      <c r="O10" s="59">
        <v>3000</v>
      </c>
      <c r="P10" s="60">
        <f t="shared" si="1"/>
        <v>12000</v>
      </c>
      <c r="Q10" s="135"/>
    </row>
    <row r="11" spans="1:17" ht="26.25" customHeight="1" x14ac:dyDescent="0.2">
      <c r="A11" s="12"/>
      <c r="B11" s="68"/>
      <c r="C11" s="7" t="s">
        <v>118</v>
      </c>
      <c r="D11" s="69" t="s">
        <v>61</v>
      </c>
      <c r="E11" s="11">
        <v>44583</v>
      </c>
      <c r="F11" s="69" t="s">
        <v>101</v>
      </c>
      <c r="G11" s="11">
        <v>44594</v>
      </c>
      <c r="H11" s="8" t="s">
        <v>121</v>
      </c>
      <c r="I11" s="1">
        <v>22</v>
      </c>
      <c r="J11" s="1">
        <v>12</v>
      </c>
      <c r="K11" s="1">
        <v>8</v>
      </c>
      <c r="L11" s="1">
        <v>4</v>
      </c>
      <c r="M11" s="72">
        <v>0.52800000000000002</v>
      </c>
      <c r="N11" s="88">
        <v>4</v>
      </c>
      <c r="O11" s="59">
        <v>3000</v>
      </c>
      <c r="P11" s="60">
        <f t="shared" si="1"/>
        <v>12000</v>
      </c>
      <c r="Q11" s="135"/>
    </row>
    <row r="12" spans="1:17" ht="26.25" customHeight="1" x14ac:dyDescent="0.2">
      <c r="A12" s="12"/>
      <c r="B12" s="68"/>
      <c r="C12" s="7" t="s">
        <v>119</v>
      </c>
      <c r="D12" s="69" t="s">
        <v>61</v>
      </c>
      <c r="E12" s="11">
        <v>44583</v>
      </c>
      <c r="F12" s="69" t="s">
        <v>101</v>
      </c>
      <c r="G12" s="11">
        <v>44594</v>
      </c>
      <c r="H12" s="8" t="s">
        <v>121</v>
      </c>
      <c r="I12" s="1">
        <v>22</v>
      </c>
      <c r="J12" s="1">
        <v>12</v>
      </c>
      <c r="K12" s="1">
        <v>8</v>
      </c>
      <c r="L12" s="1">
        <v>5</v>
      </c>
      <c r="M12" s="72">
        <v>0.52800000000000002</v>
      </c>
      <c r="N12" s="88">
        <v>5</v>
      </c>
      <c r="O12" s="59">
        <v>3000</v>
      </c>
      <c r="P12" s="60">
        <f t="shared" si="1"/>
        <v>15000</v>
      </c>
      <c r="Q12" s="135"/>
    </row>
    <row r="13" spans="1:17" ht="26.25" customHeight="1" x14ac:dyDescent="0.2">
      <c r="A13" s="12"/>
      <c r="B13" s="68"/>
      <c r="C13" s="7" t="s">
        <v>120</v>
      </c>
      <c r="D13" s="69" t="s">
        <v>61</v>
      </c>
      <c r="E13" s="11">
        <v>44583</v>
      </c>
      <c r="F13" s="69" t="s">
        <v>101</v>
      </c>
      <c r="G13" s="11">
        <v>44594</v>
      </c>
      <c r="H13" s="8" t="s">
        <v>121</v>
      </c>
      <c r="I13" s="1">
        <v>22</v>
      </c>
      <c r="J13" s="1">
        <v>12</v>
      </c>
      <c r="K13" s="1">
        <v>8</v>
      </c>
      <c r="L13" s="1">
        <v>5</v>
      </c>
      <c r="M13" s="72">
        <v>0.52800000000000002</v>
      </c>
      <c r="N13" s="88">
        <v>5</v>
      </c>
      <c r="O13" s="59">
        <v>3000</v>
      </c>
      <c r="P13" s="60">
        <f t="shared" si="1"/>
        <v>15000</v>
      </c>
      <c r="Q13" s="136"/>
    </row>
    <row r="14" spans="1:17" ht="22.5" customHeight="1" x14ac:dyDescent="0.2">
      <c r="A14" s="137" t="s">
        <v>30</v>
      </c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9"/>
      <c r="M14" s="71">
        <f>SUM(M3:M13)</f>
        <v>12.552</v>
      </c>
      <c r="N14" s="63">
        <f>SUM(N3:N13)</f>
        <v>53</v>
      </c>
      <c r="O14" s="140">
        <f>SUM(P3:P13)</f>
        <v>159000</v>
      </c>
      <c r="P14" s="141"/>
    </row>
    <row r="15" spans="1:17" ht="18" customHeight="1" x14ac:dyDescent="0.2">
      <c r="A15" s="77"/>
      <c r="B15" s="53" t="s">
        <v>42</v>
      </c>
      <c r="C15" s="52"/>
      <c r="D15" s="54" t="s">
        <v>43</v>
      </c>
      <c r="E15" s="77"/>
      <c r="F15" s="77"/>
      <c r="G15" s="77"/>
      <c r="H15" s="77"/>
      <c r="I15" s="77"/>
      <c r="J15" s="77"/>
      <c r="K15" s="77"/>
      <c r="L15" s="77"/>
      <c r="M15" s="78"/>
      <c r="N15" s="79" t="s">
        <v>51</v>
      </c>
      <c r="O15" s="80"/>
      <c r="P15" s="80">
        <f>O14*10%</f>
        <v>15900</v>
      </c>
    </row>
    <row r="16" spans="1:17" ht="18" customHeight="1" thickBot="1" x14ac:dyDescent="0.25">
      <c r="A16" s="77"/>
      <c r="B16" s="53"/>
      <c r="C16" s="52"/>
      <c r="D16" s="54"/>
      <c r="E16" s="77"/>
      <c r="F16" s="77"/>
      <c r="G16" s="77"/>
      <c r="H16" s="77"/>
      <c r="I16" s="77"/>
      <c r="J16" s="77"/>
      <c r="K16" s="77"/>
      <c r="L16" s="77"/>
      <c r="M16" s="78"/>
      <c r="N16" s="81" t="s">
        <v>52</v>
      </c>
      <c r="O16" s="82"/>
      <c r="P16" s="82">
        <f>O14-P15</f>
        <v>143100</v>
      </c>
    </row>
    <row r="17" spans="1:16" ht="18" customHeight="1" x14ac:dyDescent="0.2">
      <c r="A17" s="9"/>
      <c r="H17" s="58"/>
      <c r="N17" s="57" t="s">
        <v>31</v>
      </c>
      <c r="P17" s="64">
        <f>P16*1%</f>
        <v>1431</v>
      </c>
    </row>
    <row r="18" spans="1:16" ht="18" customHeight="1" thickBot="1" x14ac:dyDescent="0.25">
      <c r="A18" s="9"/>
      <c r="H18" s="58"/>
      <c r="N18" s="57" t="s">
        <v>53</v>
      </c>
      <c r="P18" s="66">
        <f>P16*2%</f>
        <v>2862</v>
      </c>
    </row>
    <row r="19" spans="1:16" ht="18" customHeight="1" x14ac:dyDescent="0.2">
      <c r="A19" s="9"/>
      <c r="H19" s="58"/>
      <c r="N19" s="61" t="s">
        <v>32</v>
      </c>
      <c r="O19" s="62"/>
      <c r="P19" s="65">
        <f>P16+P17-P18</f>
        <v>141669</v>
      </c>
    </row>
    <row r="21" spans="1:16" x14ac:dyDescent="0.2">
      <c r="A21" s="9"/>
      <c r="H21" s="58"/>
      <c r="P21" s="66"/>
    </row>
    <row r="22" spans="1:16" x14ac:dyDescent="0.2">
      <c r="A22" s="9"/>
      <c r="H22" s="58"/>
      <c r="O22" s="55"/>
      <c r="P22" s="66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8"/>
      <c r="N25" s="13"/>
      <c r="O25" s="13"/>
      <c r="P25" s="13"/>
    </row>
    <row r="26" spans="1:16" s="3" customFormat="1" x14ac:dyDescent="0.25">
      <c r="A26" s="9"/>
      <c r="B26" s="2"/>
      <c r="C26" s="2"/>
      <c r="E26" s="10"/>
      <c r="H26" s="58"/>
      <c r="N26" s="13"/>
      <c r="O26" s="13"/>
      <c r="P26" s="13"/>
    </row>
    <row r="27" spans="1:16" s="3" customFormat="1" x14ac:dyDescent="0.25">
      <c r="A27" s="9"/>
      <c r="B27" s="2"/>
      <c r="C27" s="2"/>
      <c r="E27" s="10"/>
      <c r="H27" s="58"/>
      <c r="N27" s="13"/>
      <c r="O27" s="13"/>
      <c r="P27" s="13"/>
    </row>
    <row r="28" spans="1:16" s="3" customFormat="1" x14ac:dyDescent="0.25">
      <c r="A28" s="9"/>
      <c r="B28" s="2"/>
      <c r="C28" s="2"/>
      <c r="E28" s="10"/>
      <c r="H28" s="58"/>
      <c r="N28" s="13"/>
      <c r="O28" s="13"/>
      <c r="P28" s="13"/>
    </row>
    <row r="29" spans="1:16" s="3" customFormat="1" x14ac:dyDescent="0.25">
      <c r="A29" s="9"/>
      <c r="B29" s="2"/>
      <c r="C29" s="2"/>
      <c r="E29" s="10"/>
      <c r="H29" s="58"/>
      <c r="N29" s="13"/>
      <c r="O29" s="13"/>
      <c r="P29" s="13"/>
    </row>
    <row r="30" spans="1:16" s="3" customFormat="1" x14ac:dyDescent="0.25">
      <c r="A30" s="9"/>
      <c r="B30" s="2"/>
      <c r="C30" s="2"/>
      <c r="E30" s="10"/>
      <c r="H30" s="58"/>
      <c r="N30" s="13"/>
      <c r="O30" s="13"/>
      <c r="P30" s="13"/>
    </row>
    <row r="31" spans="1:16" s="3" customFormat="1" x14ac:dyDescent="0.25">
      <c r="A31" s="9"/>
      <c r="B31" s="2"/>
      <c r="C31" s="2"/>
      <c r="E31" s="10"/>
      <c r="H31" s="58"/>
      <c r="N31" s="13"/>
      <c r="O31" s="13"/>
      <c r="P31" s="13"/>
    </row>
    <row r="32" spans="1:16" s="3" customFormat="1" x14ac:dyDescent="0.25">
      <c r="A32" s="9"/>
      <c r="B32" s="2"/>
      <c r="C32" s="2"/>
      <c r="E32" s="10"/>
      <c r="H32" s="58"/>
      <c r="N32" s="13"/>
      <c r="O32" s="13"/>
      <c r="P32" s="13"/>
    </row>
    <row r="33" spans="1:16" s="3" customFormat="1" x14ac:dyDescent="0.25">
      <c r="A33" s="9"/>
      <c r="B33" s="2"/>
      <c r="C33" s="2"/>
      <c r="E33" s="10"/>
      <c r="H33" s="58"/>
      <c r="N33" s="13"/>
      <c r="O33" s="13"/>
      <c r="P33" s="13"/>
    </row>
    <row r="34" spans="1:16" s="3" customFormat="1" x14ac:dyDescent="0.25">
      <c r="A34" s="9"/>
      <c r="B34" s="2"/>
      <c r="C34" s="2"/>
      <c r="E34" s="10"/>
      <c r="H34" s="58"/>
      <c r="N34" s="13"/>
      <c r="O34" s="13"/>
      <c r="P34" s="13"/>
    </row>
  </sheetData>
  <mergeCells count="3">
    <mergeCell ref="Q3:Q13"/>
    <mergeCell ref="A14:L14"/>
    <mergeCell ref="O14:P14"/>
  </mergeCells>
  <conditionalFormatting sqref="B3:B13">
    <cfRule type="duplicateValues" dxfId="32" priority="2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Sicepat_TJ. Pandan_Jan 22</vt:lpstr>
      <vt:lpstr>ALL</vt:lpstr>
      <vt:lpstr>402773</vt:lpstr>
      <vt:lpstr>402795</vt:lpstr>
      <vt:lpstr>402916</vt:lpstr>
      <vt:lpstr>402938</vt:lpstr>
      <vt:lpstr>402943</vt:lpstr>
      <vt:lpstr>402948</vt:lpstr>
      <vt:lpstr>403472</vt:lpstr>
      <vt:lpstr>403365</vt:lpstr>
      <vt:lpstr>'402773'!Print_Titles</vt:lpstr>
      <vt:lpstr>'402795'!Print_Titles</vt:lpstr>
      <vt:lpstr>'402916'!Print_Titles</vt:lpstr>
      <vt:lpstr>'402938'!Print_Titles</vt:lpstr>
      <vt:lpstr>'402943'!Print_Titles</vt:lpstr>
      <vt:lpstr>'402948'!Print_Titles</vt:lpstr>
      <vt:lpstr>'403365'!Print_Titles</vt:lpstr>
      <vt:lpstr>'403472'!Print_Titles</vt:lpstr>
      <vt:lpstr>ALL!Print_Titles</vt:lpstr>
      <vt:lpstr>'Sicepat_TJ. Pandan_Jan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2022-03-04T04:31:18Z</cp:lastPrinted>
  <dcterms:created xsi:type="dcterms:W3CDTF">2021-07-02T11:08:00Z</dcterms:created>
  <dcterms:modified xsi:type="dcterms:W3CDTF">2022-03-11T03:50:00Z</dcterms:modified>
</cp:coreProperties>
</file>