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DE\2021\INVOICE\"/>
    </mc:Choice>
  </mc:AlternateContent>
  <bookViews>
    <workbookView xWindow="0" yWindow="0" windowWidth="20490" windowHeight="7620" activeTab="3"/>
  </bookViews>
  <sheets>
    <sheet name="16 BRAND PARSIAL REG" sheetId="2" r:id="rId1"/>
    <sheet name="JAWA" sheetId="4" r:id="rId2"/>
    <sheet name="BY AIR" sheetId="6" r:id="rId3"/>
    <sheet name="DANCOW" sheetId="7" r:id="rId4"/>
    <sheet name="POSTER" sheetId="8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L36" i="6" l="1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19" i="6"/>
  <c r="M19" i="6"/>
  <c r="L245" i="2"/>
  <c r="L246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4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6" i="2"/>
  <c r="A7" i="2" s="1"/>
  <c r="A8" i="2" s="1"/>
  <c r="A5" i="2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4" i="4"/>
  <c r="E9" i="7" l="1"/>
  <c r="M246" i="2" l="1"/>
  <c r="M245" i="2"/>
  <c r="M244" i="2"/>
  <c r="M243" i="2"/>
  <c r="M242" i="2"/>
  <c r="N242" i="2"/>
  <c r="M241" i="2"/>
  <c r="M240" i="2"/>
  <c r="N240" i="2"/>
  <c r="M239" i="2"/>
  <c r="N239" i="2" s="1"/>
  <c r="M238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192" i="2"/>
  <c r="M191" i="2"/>
  <c r="M190" i="2"/>
  <c r="M189" i="2"/>
  <c r="M44" i="2"/>
  <c r="M43" i="2"/>
  <c r="M42" i="2"/>
  <c r="M41" i="2"/>
  <c r="M40" i="2"/>
  <c r="M39" i="2"/>
  <c r="M38" i="2"/>
  <c r="M37" i="2"/>
  <c r="M36" i="2"/>
  <c r="M35" i="2"/>
  <c r="M34" i="2"/>
  <c r="M32" i="2"/>
  <c r="M31" i="2"/>
  <c r="M30" i="2"/>
  <c r="M29" i="2"/>
  <c r="M28" i="2"/>
  <c r="M27" i="2"/>
  <c r="M26" i="2"/>
  <c r="M25" i="2"/>
  <c r="N25" i="2"/>
  <c r="M24" i="2"/>
  <c r="M23" i="2"/>
  <c r="N23" i="2"/>
  <c r="M22" i="2"/>
  <c r="M21" i="2"/>
  <c r="N21" i="2"/>
  <c r="M20" i="2"/>
  <c r="M19" i="2"/>
  <c r="N3" i="4"/>
  <c r="N80" i="4" s="1"/>
  <c r="U35" i="6"/>
  <c r="M35" i="6"/>
  <c r="N35" i="6" s="1"/>
  <c r="U34" i="6"/>
  <c r="M34" i="6"/>
  <c r="N34" i="6" s="1"/>
  <c r="M33" i="6"/>
  <c r="N33" i="6" s="1"/>
  <c r="U32" i="6"/>
  <c r="M32" i="6"/>
  <c r="N32" i="6" s="1"/>
  <c r="U31" i="6"/>
  <c r="M31" i="6"/>
  <c r="N31" i="6" s="1"/>
  <c r="U30" i="6"/>
  <c r="M30" i="6"/>
  <c r="N30" i="6" s="1"/>
  <c r="U29" i="6"/>
  <c r="M29" i="6"/>
  <c r="N29" i="6" s="1"/>
  <c r="U28" i="6"/>
  <c r="M28" i="6"/>
  <c r="N28" i="6" s="1"/>
  <c r="M27" i="6"/>
  <c r="N27" i="6" s="1"/>
  <c r="M26" i="6"/>
  <c r="N26" i="6" s="1"/>
  <c r="M25" i="6"/>
  <c r="N25" i="6" s="1"/>
  <c r="M24" i="6"/>
  <c r="N24" i="6"/>
  <c r="M23" i="6"/>
  <c r="N23" i="6" s="1"/>
  <c r="M22" i="6"/>
  <c r="N22" i="6" s="1"/>
  <c r="M21" i="6"/>
  <c r="N21" i="6" s="1"/>
  <c r="M20" i="6"/>
  <c r="N20" i="6" s="1"/>
  <c r="N19" i="6"/>
  <c r="N3" i="6"/>
  <c r="M80" i="4"/>
  <c r="L80" i="4"/>
  <c r="N232" i="2" l="1"/>
  <c r="L247" i="2"/>
  <c r="N34" i="2"/>
  <c r="N32" i="2"/>
  <c r="N35" i="2"/>
  <c r="N37" i="2"/>
  <c r="N39" i="2"/>
  <c r="N189" i="2"/>
  <c r="N191" i="2"/>
  <c r="N219" i="2"/>
  <c r="N221" i="2"/>
  <c r="N223" i="2"/>
  <c r="N229" i="2"/>
  <c r="N27" i="2"/>
  <c r="N31" i="2"/>
  <c r="N190" i="2"/>
  <c r="N220" i="2"/>
  <c r="N222" i="2"/>
  <c r="N227" i="2"/>
  <c r="N233" i="2"/>
  <c r="N246" i="2"/>
  <c r="N238" i="2"/>
  <c r="N224" i="2"/>
  <c r="N226" i="2"/>
  <c r="N228" i="2"/>
  <c r="N230" i="2"/>
  <c r="N243" i="2"/>
  <c r="N245" i="2"/>
  <c r="N22" i="2"/>
  <c r="N26" i="2"/>
  <c r="N231" i="2"/>
  <c r="N192" i="2"/>
  <c r="N225" i="2"/>
  <c r="N241" i="2"/>
  <c r="N244" i="2"/>
  <c r="M36" i="6"/>
  <c r="N43" i="2"/>
  <c r="N20" i="2"/>
  <c r="N29" i="2"/>
  <c r="N19" i="2"/>
  <c r="N36" i="2"/>
  <c r="N28" i="2"/>
  <c r="N30" i="2"/>
  <c r="N40" i="2"/>
  <c r="N44" i="2"/>
  <c r="N38" i="2"/>
  <c r="N42" i="2"/>
  <c r="N24" i="2"/>
  <c r="N41" i="2"/>
  <c r="N36" i="6" l="1"/>
  <c r="U38" i="4" l="1"/>
  <c r="U37" i="4"/>
  <c r="U36" i="4"/>
  <c r="U35" i="4"/>
  <c r="J80" i="4"/>
  <c r="I45" i="2"/>
  <c r="I16" i="2"/>
  <c r="I14" i="2"/>
  <c r="I10" i="2"/>
  <c r="U174" i="2" l="1"/>
  <c r="U175" i="2"/>
  <c r="U176" i="2"/>
  <c r="U177" i="2"/>
  <c r="U178" i="2"/>
  <c r="U132" i="2"/>
  <c r="U131" i="2"/>
  <c r="U182" i="2"/>
  <c r="U181" i="2"/>
  <c r="U172" i="2" l="1"/>
  <c r="U171" i="2"/>
  <c r="U170" i="2"/>
  <c r="U169" i="2"/>
  <c r="U167" i="2"/>
  <c r="U168" i="2"/>
  <c r="U166" i="2"/>
  <c r="U87" i="2"/>
  <c r="U88" i="2"/>
  <c r="U89" i="2"/>
  <c r="U90" i="2"/>
  <c r="U91" i="2"/>
  <c r="U92" i="2"/>
  <c r="U93" i="2"/>
  <c r="U94" i="2"/>
  <c r="U95" i="2"/>
  <c r="U86" i="2"/>
</calcChain>
</file>

<file path=xl/sharedStrings.xml><?xml version="1.0" encoding="utf-8"?>
<sst xmlns="http://schemas.openxmlformats.org/spreadsheetml/2006/main" count="2938" uniqueCount="1171">
  <si>
    <t>SRGPCI0273 - TEGAL</t>
  </si>
  <si>
    <t>HM. SAMPOERNA TEGAL</t>
  </si>
  <si>
    <t>Reguler Darat</t>
  </si>
  <si>
    <t>-</t>
  </si>
  <si>
    <t>SRGPCI0257 - PATI</t>
  </si>
  <si>
    <t>HM. SAMPOERNA PATI</t>
  </si>
  <si>
    <t>SLTPCI0265 - SALATIGA</t>
  </si>
  <si>
    <t>HM. SAMPOERNA SALATIGA</t>
  </si>
  <si>
    <t>JOGPCI0254 - MAGELANG</t>
  </si>
  <si>
    <t>TKGPCI0501 - KOTABUMI</t>
  </si>
  <si>
    <t>BPNPCI0303 - BALIKPAPAN</t>
  </si>
  <si>
    <t>SUBPCI0223 - TUBAN</t>
  </si>
  <si>
    <t>HM. SAMPOERNA TUBAN</t>
  </si>
  <si>
    <t>BKI032210000315</t>
  </si>
  <si>
    <t>UPGPCI0919 - MAKASSAR</t>
  </si>
  <si>
    <t>PT.H.M SAMPOERNA TBK</t>
  </si>
  <si>
    <t>JL.PROF DR.IR SUTAMI NO.4 KEL.PARANGLOE.MAKASSAR MAKASSAR (0-0) - 0</t>
  </si>
  <si>
    <t>BKI032210000323</t>
  </si>
  <si>
    <t>BDJPCI0417 - BANJARMASIN</t>
  </si>
  <si>
    <t>HM. SAMPOERNA BANJARMASIN</t>
  </si>
  <si>
    <t>JL. A. YANI KM. 104 KERTAK HANYAR KAB. BANJARMASIN BANJARMASIN (0-0) - 0</t>
  </si>
  <si>
    <t>BKI032210000331</t>
  </si>
  <si>
    <t>BDJPCI0418 - BARABAI</t>
  </si>
  <si>
    <t>HM. SAMPOERNA BARABAI</t>
  </si>
  <si>
    <t>JL.BRIGJEN H.HASAN BASERI RT.07 RW.01 ,BUKAT,BARABAI KALIMANTAN SELATAN BARABAI (0-0) - 0</t>
  </si>
  <si>
    <t>BKI032210000349</t>
  </si>
  <si>
    <t>UPGPCI0927 - PARE-PARE</t>
  </si>
  <si>
    <t>HM. SAMPOERNA PARE- PARE</t>
  </si>
  <si>
    <t>JL JENDRAL AHMAD YANI KM. 6 BLOK. C KEL. LAPADDE KEC. UJUNG KOTA PARE-PARE SUL SEL PARE-PARE (0-0) - 0</t>
  </si>
  <si>
    <t>BKI032210000356</t>
  </si>
  <si>
    <t>PLMPCI0955 - BONE</t>
  </si>
  <si>
    <t>HM. SAMPOERNA BONE</t>
  </si>
  <si>
    <t>JL. MT HARYONO, KEL BULU TEMPE , KEC, TANETE RIATTANG KOTA BONE , SULAWESI SELATAN BONE (0-0) - 0</t>
  </si>
  <si>
    <t>BKI032210000364</t>
  </si>
  <si>
    <t>MDCPCI0797 - MANADO</t>
  </si>
  <si>
    <t>HM. SAMPOERNA MANADO</t>
  </si>
  <si>
    <t>JL. PINGKAN MATINDAS NO. 57C ( KOMPLEK MULTIFOOD) KEL. DENDENGAN DALAM, KEC. TIKALA . MANADO MANADO (0-0) - 0</t>
  </si>
  <si>
    <t>BKI032210000372</t>
  </si>
  <si>
    <t>BPNPCI0322 - SAMARINDA</t>
  </si>
  <si>
    <t>HM. SAMPOERNA SAMARINDA</t>
  </si>
  <si>
    <t>JL. S. PARMAN NO. 15 KEL. TEMINDUNG PERMAI . KEC SAMARINDA UTARA , SAMARINDA SAMARINDA (0-0) - 0</t>
  </si>
  <si>
    <t>PDNPCI0218 - SIDOARJO</t>
  </si>
  <si>
    <t>PLMPCI0984 - PALEMBANG KOTA</t>
  </si>
  <si>
    <t>BKSPCI0053 - BENGKULU</t>
  </si>
  <si>
    <t>BKI032210014936</t>
  </si>
  <si>
    <t>MESPCI1050 - MEDAN</t>
  </si>
  <si>
    <t>HM. SAMPOERNA MEDAN 1</t>
  </si>
  <si>
    <t>GATOT SUBROTO 152-154, SEI SIKAMBING, MEDAN HELVETIA, MEDAN</t>
  </si>
  <si>
    <t>BKI032210014951</t>
  </si>
  <si>
    <t>MESPCI1086 - TANJUNG MORAWA</t>
  </si>
  <si>
    <t>HM. SAMPOERNA MEDAN 2</t>
  </si>
  <si>
    <t>KAWASAN INDUSTRI MEDAN STAR, JL.PELITA RAYA KAV 15,NO.117 TA NJUNG MORAWA - DELI SERDANG 20362</t>
  </si>
  <si>
    <t>BKI032210014977</t>
  </si>
  <si>
    <t>MESPCI1062 - PEMATANG SIANTAR</t>
  </si>
  <si>
    <t>HM. SAMPOERNA PEMATANG SIANTAR</t>
  </si>
  <si>
    <t>JALAN MEDAN KM 6,5 NO 234 SIMPANG KARANG SARI KEL PONDOK SAY UR KEC SIANTAR MARTOBA KOTA PEMATANGSIANTAR</t>
  </si>
  <si>
    <t>BKI032210015057</t>
  </si>
  <si>
    <t>BTJPCI0016 - LHOKSEUMAWE</t>
  </si>
  <si>
    <t>HM. SAMPOERNA LHOKSEUMAWE</t>
  </si>
  <si>
    <t>JLN. MEDAN - BANDA ACEH KM. 2.72 MEUNASAH PANGGOI KEC. MUARA DUA - LHOKSEUMAWE 24352</t>
  </si>
  <si>
    <t>BKI032210015040</t>
  </si>
  <si>
    <t>MESPCI1034 - GUNUNG SITOLI NIAS</t>
  </si>
  <si>
    <t>HM. SAMPOERNA EZD NIAS</t>
  </si>
  <si>
    <t>JL. M YAMIN NO.5 GUNUNGSITOLI NIAS / JL MAGEAU NO 26 KEL SAO MBO, GUNUNGSITOLI NIAS (RUMAH KONTRAKAN SPV EZD NIAS )</t>
  </si>
  <si>
    <t>BKI032210015008</t>
  </si>
  <si>
    <t>BTJPCI0001 - BANDA ACEH</t>
  </si>
  <si>
    <t>HM. SAMPOERNA BANDA ACEH</t>
  </si>
  <si>
    <t>JL. T. IMUM LUENG BATA NO.9 - PANTERIEK, BANDA ACEH</t>
  </si>
  <si>
    <t>BKI032210015024</t>
  </si>
  <si>
    <t>MESPCI1053 - PADANG SIDEMPUAN</t>
  </si>
  <si>
    <t>HM. SAMPOERNA PADANG SIDEMPUAN</t>
  </si>
  <si>
    <t>JL. MERDEKA NO. 484 KEL. LOSUNG BATU KEC. HUTAIMBARU PADANG SIDEMPUAN SUMATRA UTARA 22711</t>
  </si>
  <si>
    <t>BKI032210014969</t>
  </si>
  <si>
    <t>MESPCI1040 - KABANJAHE</t>
  </si>
  <si>
    <t>HM. SAMPOERNA TANAH KARO</t>
  </si>
  <si>
    <t>JL. JAMIN GINTING NO. 98A; DESA KETAREN KEC. KABANJAHE KAB. KARO 22111</t>
  </si>
  <si>
    <t>BKI032210014993</t>
  </si>
  <si>
    <t>MESPCI1070 - RANTAU PRAPAT</t>
  </si>
  <si>
    <t>HM. SAMPOERNA DPC RANTAU PRAPAT</t>
  </si>
  <si>
    <t>JL. KARYA BAKTI NO 6 KELUARAN AEK PAING, KEC RANTAU UTARA, K OTA RANTAU PRAPAT 21441</t>
  </si>
  <si>
    <t>BKI032210014985</t>
  </si>
  <si>
    <t>MESPCI1041 - KISARAN</t>
  </si>
  <si>
    <t>HM. SAMPOERNA KISARAN</t>
  </si>
  <si>
    <t>JL. JEND SUDIRMAN LK I KEL BUNUT, KEC. KOTA KISARAN BARAT, K AB. ASAHAN 21261</t>
  </si>
  <si>
    <t>BKI032210015511</t>
  </si>
  <si>
    <t>JL. RAYA PATI - TAYU KM. 3, DESA MULYOHARJO, KEC. PATI, JAW A TENGAH 59151</t>
  </si>
  <si>
    <t>BKI032210015537</t>
  </si>
  <si>
    <t>JL MASTRIP 1 NO 1 KEC SEMANDING KAB TUBAN</t>
  </si>
  <si>
    <t>BKI032210015560</t>
  </si>
  <si>
    <t>SUBPCI0221 - SURABAYA</t>
  </si>
  <si>
    <t>HM. SAMPOERNA SURABAYA</t>
  </si>
  <si>
    <t>JL BERBEK INDUSTRI VII NO 16-18 WARU SIDOARJO</t>
  </si>
  <si>
    <t>BKI032210015586</t>
  </si>
  <si>
    <t>HM. SAMPOERNA SIDOARJO</t>
  </si>
  <si>
    <t>LINGKAR TIMUR KAWASAN SAFE&amp;LOCK D/A KOMP PERGUDANGAN DAN IND USTRI SAFE N LOCK BLOK A 1238, 1239, 1250, KEL. RANGKAHKIDUL SIDOARJO</t>
  </si>
  <si>
    <t>BKI032210015552</t>
  </si>
  <si>
    <t>GRSPCI0194 - GRESIK</t>
  </si>
  <si>
    <t>HM. SAMPOERNA GRESIK</t>
  </si>
  <si>
    <t>KAWASAN INDUSTRI MASPION 2, JL. BETA KAV 3 - 6, MANYAR, GRES IK</t>
  </si>
  <si>
    <t>BKI032210015388</t>
  </si>
  <si>
    <t>BKIPCI0138 - CIANJUR</t>
  </si>
  <si>
    <t>HM. SAMPOERNA DPC CIANJUR</t>
  </si>
  <si>
    <t>JL. RAYA SUKABUMI KM. 6, DESA CIWALEN, KEC. WARUNGKONDANG, K AB CIANJUR, JAWA BARAT 43261</t>
  </si>
  <si>
    <t>BKI032210015370</t>
  </si>
  <si>
    <t>PWKPCI0180 - SUKABUMI KOTA</t>
  </si>
  <si>
    <t>HM. SAMPOERNA SUKABUMI</t>
  </si>
  <si>
    <t>JL. PEMBANGUNAN NO. 9, KEL. BABAKAN, KEC. CIBEREUM, KOTA SUK ABUMI, JAWA BARAT 43142</t>
  </si>
  <si>
    <t>BKI032210015602</t>
  </si>
  <si>
    <t>PCI0211 - PAMEKASAN</t>
  </si>
  <si>
    <t>HM. SAMPOERNA PAMEKASAN</t>
  </si>
  <si>
    <t>JL. RAYA SUMENEP NO.234, RENGOH, TAMBUNG, PADEMAWU, KAB.PAMEKASAN JAWA TIMUR 69323</t>
  </si>
  <si>
    <t>BKI032210015628</t>
  </si>
  <si>
    <t>SUBPCI0188 - BANYUWANGI</t>
  </si>
  <si>
    <t>HM. SAMPOERNA DPC BANYUWANGI</t>
  </si>
  <si>
    <t>DUSUN JAJANGSURAT RT. 001 RW. 001, DESA KARANGBENDO, KEC ROG OJAMPI, KAB BANYUWANGI</t>
  </si>
  <si>
    <t>BKI032210015891</t>
  </si>
  <si>
    <t>PLWPCI1007 - PALU</t>
  </si>
  <si>
    <t>HM. SAMPOERNA PALU</t>
  </si>
  <si>
    <t>JL. SOEKARNO HATTA NO. 88 (GUDANG COKLAT PT. SCC), TONDO, MA NTIKULORE, SULAWESI TENGAH. KODE POS. 94111</t>
  </si>
  <si>
    <t>BKI032210015909</t>
  </si>
  <si>
    <t>PLWPCI1004 - LUWUK BANGGAI (KABUPATEN)</t>
  </si>
  <si>
    <t>HM. SAMPOERNA EZD LUWUK</t>
  </si>
  <si>
    <t>JL. TRANS LUWUK BATUI, KEL. KOYOAN, KM. 15, KOMPLEKS PERGUDA NGAN LUWUK, KEL. KOYOAN, KEC. NAMBO, KAB. LUWUK BANGGAI, SUL TENG 94711</t>
  </si>
  <si>
    <t>BKI032210015842</t>
  </si>
  <si>
    <t>PNKPCI0296 - PONTIANAK</t>
  </si>
  <si>
    <t>HM. SAMPOERNA PONTIANAK</t>
  </si>
  <si>
    <t>KOMPLEK PERGUDANGAN PRIMA LESTARI JL. DESA DURIAN KEC SUNGAI AMBAWANG KAB KUBU RAYA, KALIMANTAN BARAT 78393</t>
  </si>
  <si>
    <t>BKI032210015859</t>
  </si>
  <si>
    <t>PNKPCI0289 - KETAPANG</t>
  </si>
  <si>
    <t>HM. SAMPOERNA EZD KETAPANG</t>
  </si>
  <si>
    <t>JL AYANI NO 100A, KEC DELTA PAWAN KETAPANG, UP SURIYANTO/MAR GUS FINA/TENGKU HARDIANSAH</t>
  </si>
  <si>
    <t>BKI032210015867</t>
  </si>
  <si>
    <t>PNKPCI0302 - SINTANG</t>
  </si>
  <si>
    <t>HM. SAMPOERNA SINTANG</t>
  </si>
  <si>
    <t>DESA BALAI AGUNG; JALAN SINTANG ??? PONTIANAK DUSUN NENAK RT 003 / RW 001 KEC. SUNGAI TEBELIAN KAB. SINTANG SINTANG KAL BAR78651</t>
  </si>
  <si>
    <t>BKI032210015925</t>
  </si>
  <si>
    <t>GTOPCI0099 - GORONTALO</t>
  </si>
  <si>
    <t>HM. SAMPOERNA GORONTALO</t>
  </si>
  <si>
    <t>JL. JOHN ARYO KATILI NO. 37 KEL. TANGGIKIKI, KEC. SIPATANA K OTA GORONTALO</t>
  </si>
  <si>
    <t>BKI032210015800</t>
  </si>
  <si>
    <t>BPNPCI0323 - SANGATTA KOTA</t>
  </si>
  <si>
    <t>HM. SAMPOERNA DPC SENGATTA</t>
  </si>
  <si>
    <t>JL. YOS SUDARSO II KOMP. THOMAS SQUARE D7 ??? 8; DESA. SANGA TTA UTARA, KEC. SANGATTA UTARA KUTAI TIMUR KALTIM 75611</t>
  </si>
  <si>
    <t>BKI032210015875</t>
  </si>
  <si>
    <t>KDIPCI0883 - KENDARI</t>
  </si>
  <si>
    <t>HM. SAMPOERNA KENDARI</t>
  </si>
  <si>
    <t>JL. MADE SABARA II NO. 1; KEL.KORUMBA,KEC.MADONGA, KOTA KEND ARI, SULAWESI TENGGARA, KODE POS : 93111</t>
  </si>
  <si>
    <t>BKI032210015818</t>
  </si>
  <si>
    <t>PKYPCI0467 - PALANGKARAYA</t>
  </si>
  <si>
    <t>HM. SAMPOERNA PALANGKARAYA</t>
  </si>
  <si>
    <t>JL. NYAI UNDANG NO. 17, KEL. LANGKAI, KEC. PAHANDUT, KOTA PA LANGKARAYA, 73111</t>
  </si>
  <si>
    <t>BKI032210015750</t>
  </si>
  <si>
    <t>HM. SAMPOERNA BALIKPAPAN</t>
  </si>
  <si>
    <t>JL MT HARYONO NO 142 BALIKPAPAN</t>
  </si>
  <si>
    <t>BKI032210015826</t>
  </si>
  <si>
    <t>PKYPCI0472 - SAMPIT</t>
  </si>
  <si>
    <t>HM. SAMPOERNA EZD SAMPIT</t>
  </si>
  <si>
    <t>JL. HM. ARSYAD NO. 89, SAMPIT, KAB. KOTAWARINGIN TIMUR, 7432 2</t>
  </si>
  <si>
    <t>BKI032210015834</t>
  </si>
  <si>
    <t>PKYPCI0468 - PANGKALAN BUN</t>
  </si>
  <si>
    <t>HM. SAMPOERNA EZD PANGKALAN BUN</t>
  </si>
  <si>
    <t>JL. PAKUNEGARA NO. 60A RT. 11, KEL. BARU, KEC. ARUT SELATAN, PANGKALAN BUN, KAB. KOTAWARINGIN BARAT, 74113</t>
  </si>
  <si>
    <t>BPNPCI0330 - TANJUNG REDEP</t>
  </si>
  <si>
    <t>PT.H.M SAMPOERNA SAMARINDA</t>
  </si>
  <si>
    <t>JL. S PARMAN NO.15 KEL.TERNINDUNG PERMAI KEC.SAMARINDA SAMARINDA (0-0) - 0</t>
  </si>
  <si>
    <t>BKI032210016071</t>
  </si>
  <si>
    <t>BKI032210016089</t>
  </si>
  <si>
    <t>PT.H.M SAMPOERNA TANJUNG REDEP</t>
  </si>
  <si>
    <t>CV.SINAR MAS JAYA JL.S.A MAULANA NO.30 TANJUNG REDEP TANJUNG REDEP (0-0) - 0</t>
  </si>
  <si>
    <t>BKI032210015917</t>
  </si>
  <si>
    <t>UPGPCI0923 - PALOPO</t>
  </si>
  <si>
    <t>HM. SAMPOERNA DPC PALOPO</t>
  </si>
  <si>
    <t>JL JEND SUDIRMSAN KM 3 RT 3 KEL BINTURU KEC WARA SELATAN KO TA PALOPO 91926</t>
  </si>
  <si>
    <t>BKI032210015578</t>
  </si>
  <si>
    <t>MJKPCI0207 - MOJOKERTO</t>
  </si>
  <si>
    <t>HM. SAMPOERNA MOJOKERTO</t>
  </si>
  <si>
    <t>JL RAYA MOJOKERTO - MOJOAGUNG NO.122; DESA WATES UMPAK, KEC. TROWULAN,MOJOKERTO EAST JAVA 61362</t>
  </si>
  <si>
    <t>BKI032210015545</t>
  </si>
  <si>
    <t>KDRPCI0199 - KEDIRI</t>
  </si>
  <si>
    <t>HM. SAMPOERNA KEDIRI</t>
  </si>
  <si>
    <t>JL. SUPERSEMAR NO. 100 - 104, KEL. NGRONGGO, KEC. KOTA KEDIR I, KEDIRI-64127</t>
  </si>
  <si>
    <t>BKI032210015461</t>
  </si>
  <si>
    <t>SRGPCI0281 - YOGYAKARTA</t>
  </si>
  <si>
    <t>HM. SAMPOERNA YOGYAKARTA</t>
  </si>
  <si>
    <t>JL. RING ROAD BARAT NO 234, DESA NOGOTIRTO, KEC. GAMPING, KA B. SLEMAN, PROV. DAERAH ISTIMEWA YOGYAKARTA 55592</t>
  </si>
  <si>
    <t>BKI032210015479</t>
  </si>
  <si>
    <t>HM. SAMPOERNA MAGELANG</t>
  </si>
  <si>
    <t>JL. SOEKARNO - HATTA NO.12, KEL. TIDAR SELATAN KEC. MAGELANG SELATAN, KAB. MAGELANG JAWA TENGAH - 56125</t>
  </si>
  <si>
    <t>BKI032210015438</t>
  </si>
  <si>
    <t>PWOPCI0262 - PURWOKERTO</t>
  </si>
  <si>
    <t>HM. SAMPOERNA PURWOKERTO</t>
  </si>
  <si>
    <t>JL. GERILIYA TIMUR N0. 54, BERKOH, PURWOKERTO - BANYUMAS.</t>
  </si>
  <si>
    <t>BKI032210015784</t>
  </si>
  <si>
    <t>TRKPCI0480 - TARAKAN KOTA</t>
  </si>
  <si>
    <t>HM. SAMPOERNA SALES POINT TARAKAN</t>
  </si>
  <si>
    <t>PT PRATAMA INDAH MAKMUR, JL MULAWARMAN NO. 40 RT 27 KEL. KAR ANG ANYAR PANTAI , TARAKAN, KALTARA 77111</t>
  </si>
  <si>
    <t>BKI032210016097</t>
  </si>
  <si>
    <t>PT.H.M SAMPOERNA BANJAR MASIN</t>
  </si>
  <si>
    <t>JL.AHMAD YANI KM.10,4 KERTAK HANYAR KABUPATEN BANJAR MASIN BANJARMASIN (0-0) - 0</t>
  </si>
  <si>
    <t>BKI032210016105</t>
  </si>
  <si>
    <t>BKI032210016113</t>
  </si>
  <si>
    <t>BKI032210016121</t>
  </si>
  <si>
    <t>PT.H.M SAMPOERNA SANGATTA</t>
  </si>
  <si>
    <t>JL.YOS SUDARSO II KOMP.THOMAS SQUARE D7 DS.SENGATTA KEC.SENGATTA SANGATTA KOTA (0-0) - 0</t>
  </si>
  <si>
    <t>BKI032210016139</t>
  </si>
  <si>
    <t>BKI032210016147</t>
  </si>
  <si>
    <t>BKI032210015339</t>
  </si>
  <si>
    <t>BDOPCI0132 - BANDUNG</t>
  </si>
  <si>
    <t>HM. SAMPOERNA BANDUNG 2</t>
  </si>
  <si>
    <t>JL. SOEKARNO HATTA NO 795 KEL CISARANTEN WETAN KEC UJUNG BER UNG KOTA BANDUNG JAWABARAT 40293</t>
  </si>
  <si>
    <t>BKI032210015321</t>
  </si>
  <si>
    <t>HM. SAMPOERNA BANDUNG 1</t>
  </si>
  <si>
    <t>BKI032210015362</t>
  </si>
  <si>
    <t>PWKPCI0167 - PADALARANG</t>
  </si>
  <si>
    <t>HM. SAMPOERNA DPC PADALARANG</t>
  </si>
  <si>
    <t>BKI032210015982</t>
  </si>
  <si>
    <t>DJJPCI0689 - NABIRE</t>
  </si>
  <si>
    <t>HM. SAMPOERNA EZD NABIRE</t>
  </si>
  <si>
    <t>CV. MANDALA PAPUA ; JL MERDEKA (SAMPING TOKO JAVACO) NABIRE, PROV. PAPUA - INDONESIA, 98816</t>
  </si>
  <si>
    <t>BKI032210015966</t>
  </si>
  <si>
    <t>DJJPCI0675 - JAYAPURA</t>
  </si>
  <si>
    <t>HM. SAMPOERNA JAYAPURA</t>
  </si>
  <si>
    <t>JL. RAYA KELAPA DUA ENTROP, JAYAPURA SELATAN 99221 JAYAPURA INDONESIA PHONE : 08112955857/081380108306</t>
  </si>
  <si>
    <t>BKI032210015974</t>
  </si>
  <si>
    <t>DJJPCI0687 - MERAUKE</t>
  </si>
  <si>
    <t>HM. SAMPOERNA EZD MERAUKE</t>
  </si>
  <si>
    <t>CV. HANJAYA CAPITAL (PT. HM SAMPOERNA, TBK) / BPK PORTA JL. POROS TUJUH WALI-WALI ( SEBELUM JEMBATAN MARO ) KEL KAMUNDU MERAUKE 99607</t>
  </si>
  <si>
    <t>BKI032210015990</t>
  </si>
  <si>
    <t>DJJPCI0667 - BIAK</t>
  </si>
  <si>
    <t>HM. SAMPOERNA EZD BIAK</t>
  </si>
  <si>
    <t>CV. IRIAN RAYA BPK. DEDEN PRIAMBODO (PT. HM SAMPOERNA, TBK) /HARRIS JL. BOSNIK RAYA NO 2. BIAK (0981) 27035; 0811452034/ 082248003595</t>
  </si>
  <si>
    <t>BKI032210016030</t>
  </si>
  <si>
    <t>DJJPCI0702 - TIMIKA</t>
  </si>
  <si>
    <t>HM. SAMPOERNA SALES POINT TIMIKA</t>
  </si>
  <si>
    <t>UD. SEJAHTERA MANDIRI JL. RAMBUTAN JALUR 2 PABRIK PECAH BAT U KEL. TIMIKA JAYA, DISTRIK MIMIKA BARU KAB MIMIKA 081148102 34</t>
  </si>
  <si>
    <t>BKI032210016006</t>
  </si>
  <si>
    <t>DJJPCI0697 - SERUI</t>
  </si>
  <si>
    <t>HM. SAMPOERNA EZD SERUI</t>
  </si>
  <si>
    <t>TOKO KARYA KURNIA (PT. HM SAMPOERNA, TBK) /BPHAMZAH (085254 185400) JL.PERTIGAAN FRANS KAISEPO KPR KAB KEPYAPEN ,YAPEN S ELATAN SERUI 98211</t>
  </si>
  <si>
    <t>BKI032210016022</t>
  </si>
  <si>
    <t>MKWPCI0710 - MANOKWARI</t>
  </si>
  <si>
    <t>HM. SAMPOERNA SALES POINT MANOKWARI</t>
  </si>
  <si>
    <t>UD. PELITA ABADI JL. MANGGOAPI ANGKASA MULYONO RT 003/RW004, AMBAN - MANOKWARI - PAPUA BARAT, PHONE : 081344555234</t>
  </si>
  <si>
    <t>BKI032210016048</t>
  </si>
  <si>
    <t>MKWPCI0708 - FAKFAK</t>
  </si>
  <si>
    <t>HM. SAMPOERNA SALES POINT FAK-FAK</t>
  </si>
  <si>
    <t>TOKO DEWATA FAK FAK UP . YETTI 08114892212 JL. GAJAH MADA N O. 5 KEL. FAK FAK UTARA. FAK FAK PAPUA BARAT.</t>
  </si>
  <si>
    <t>BKI032210016014</t>
  </si>
  <si>
    <t>MKWPCI0716 - SORONG</t>
  </si>
  <si>
    <t>HM. SAMPOERNA SORONG</t>
  </si>
  <si>
    <t>UD. SINAR MAS JL. FRANS KAISEIPO BELAKANG SMEA KM 8 KEL. MAL AINGKEDI KEC SORONG TIMUR - PAPUA BARAT 98415</t>
  </si>
  <si>
    <t>BKI032210016154</t>
  </si>
  <si>
    <t>HM.SAMPOERNA MAKASSAR</t>
  </si>
  <si>
    <t>BKI032210016162</t>
  </si>
  <si>
    <t>BKI032210016170</t>
  </si>
  <si>
    <t>HM.SAMPOERNA MANADO</t>
  </si>
  <si>
    <t>JL.PINGKAN MATINDAS NO.57C KOMPLEKS MULTIFOOD KEL.DENDENGAN DALAM MANADO (0-0) - 0</t>
  </si>
  <si>
    <t>BKI032210016188</t>
  </si>
  <si>
    <t>BKI032210016196</t>
  </si>
  <si>
    <t>BKI032210016204</t>
  </si>
  <si>
    <t>BKI032210016212</t>
  </si>
  <si>
    <t>BKI032210016220</t>
  </si>
  <si>
    <t>BKI032210016238</t>
  </si>
  <si>
    <t>BKI032210016246</t>
  </si>
  <si>
    <t>BKI032210016253</t>
  </si>
  <si>
    <t>BKI032210016261</t>
  </si>
  <si>
    <t>H.M SAMPOERNA KOTA BARU</t>
  </si>
  <si>
    <t>JL.H HASAN BASRI KM,4 PULAU LAUT UTARA KOTA BARU (0-0) - 0</t>
  </si>
  <si>
    <t>BKI032210015958</t>
  </si>
  <si>
    <t>TTEPCI0593 - TERNATE</t>
  </si>
  <si>
    <t>HM. SAMPOERNA TERNATE</t>
  </si>
  <si>
    <t>JL. RAYA JATI BESAR NO. 9 KEL UBO - UBO, KEC TERNATE SELATAN , KOTA TERNATE, MALUKU UTARA, KODE POS 97717</t>
  </si>
  <si>
    <t>BKI032210015933</t>
  </si>
  <si>
    <t>AMQPCI0538 - AMBON KOTA</t>
  </si>
  <si>
    <t>HM. SAMPOERNA AMBON</t>
  </si>
  <si>
    <t>JL. LAKSDYA LEO WATTIMENA 50, KOTA AMBON , MALUKU</t>
  </si>
  <si>
    <t>BKI032210016287</t>
  </si>
  <si>
    <t>BKI032210016295</t>
  </si>
  <si>
    <t>BKI032210016303</t>
  </si>
  <si>
    <t>BKI032210016311</t>
  </si>
  <si>
    <t>KDIPCI0875 - BAU-BAU</t>
  </si>
  <si>
    <t>H.M SAMPOERNA BAU BAU</t>
  </si>
  <si>
    <t>JL.KARTINI NO.92-94 BAU-BAU (0-0) - 0</t>
  </si>
  <si>
    <t>BKI032210016329</t>
  </si>
  <si>
    <t>BKI032210016337</t>
  </si>
  <si>
    <t>BKI032210016345</t>
  </si>
  <si>
    <t>BKI032210016352</t>
  </si>
  <si>
    <t>TRKPCI0477 - NUNUKAN</t>
  </si>
  <si>
    <t>H.M SAMPOERNA S.P NUNUKAN</t>
  </si>
  <si>
    <t>PT.PRATAMA INDAH MAKMUR JL TVRIRT.02 DEPAN TOKO BINTANG MODE NUNUKAN (0-0) - 0</t>
  </si>
  <si>
    <t>BKI032210016360</t>
  </si>
  <si>
    <t>BKI032210016378</t>
  </si>
  <si>
    <t>BKI032210016386</t>
  </si>
  <si>
    <t>BKI032210016394</t>
  </si>
  <si>
    <t>BDJPCI0430 - KOTABARU</t>
  </si>
  <si>
    <t>BKI032210016402</t>
  </si>
  <si>
    <t>BKI032210016410</t>
  </si>
  <si>
    <t>BKI032210016428</t>
  </si>
  <si>
    <t>DPSPCI0078 - DENPASAR</t>
  </si>
  <si>
    <t>H.M SAMPOERNA DENPASAR</t>
  </si>
  <si>
    <t>JL.BYPASS NGURAHRAI NO.88X SUWUNG KAUH DENPASAR (0-0) - 0</t>
  </si>
  <si>
    <t>BKI032210016436</t>
  </si>
  <si>
    <t>AMIPCI0601 - MATARAM</t>
  </si>
  <si>
    <t>H.M SAMPOERNA MATARAM</t>
  </si>
  <si>
    <t>JL.TGH SALEH HAMBALI NO.234 MATARAM (0-0) - 0</t>
  </si>
  <si>
    <t>BKI032210015669</t>
  </si>
  <si>
    <t>AMIPCI0602 - SUMBAWA</t>
  </si>
  <si>
    <t>HM. SAMPOERNA EZD SUMBAWA - SUMBAWA</t>
  </si>
  <si>
    <t>PT CDU SUMBAWA , JL HIJRAH NO. 234 PANTO DAENG, KEL BRANG BA RA, KEC.SUMBAWA,KAB. SUMBAWA BESAR NTB</t>
  </si>
  <si>
    <t>BKI032210015677</t>
  </si>
  <si>
    <t>AMIPCI0595 - BIMA</t>
  </si>
  <si>
    <t>HM. SAMPOERNA EZD SUMBAWA - BIMA</t>
  </si>
  <si>
    <t>PT CDU BIMA, JL. ST. KAHARUDIN NO. 01 KEL. DARA KEC. RASANA? ??E BARAT KOTA BIMA NTB</t>
  </si>
  <si>
    <t>BKI032210015099</t>
  </si>
  <si>
    <t>PDGPCI0825 - KOTA BUKIT TINGGI</t>
  </si>
  <si>
    <t>HM. SAMPOERNA BUKITTINGGI</t>
  </si>
  <si>
    <t>GEDUNG PT HM SAMPOERNA TBK JALAN PROF M. YAMIN RW III KEL.AU R KUNING, KEC AUR BIRUGO TIGO BALEH, BUKITTINGGI</t>
  </si>
  <si>
    <t>BKI032210015073</t>
  </si>
  <si>
    <t>PDGPCI0845 - PADANG</t>
  </si>
  <si>
    <t>HM. SAMPOERNA PADANG</t>
  </si>
  <si>
    <t>JL. BYPASS TELUK BAYUR KM16, RT02/RW06 -KEL. KOTO PANJANG IK UR KOTO, KEC. KOTO TANGAH -KODYA PADANG - SUMATERA BARAT - 25176</t>
  </si>
  <si>
    <t>BKI032210015081</t>
  </si>
  <si>
    <t>PDGPCI0869 - SOLOK</t>
  </si>
  <si>
    <t>HM. SAMPOERNA DPC SOLOK</t>
  </si>
  <si>
    <t>JL. BYPASS KTK SUTAN PAMUNCAK -KEL. KTK, KEC. LUBUK SIKARAH -KOTA SOLOK - SUMATERA BARAT</t>
  </si>
  <si>
    <t>BKI032210015230</t>
  </si>
  <si>
    <t>DJBPCI0115 - MUARA BUNGO</t>
  </si>
  <si>
    <t>HM. SAMPOERNA MUARA BUNGO</t>
  </si>
  <si>
    <t>JALAN SOEKARNO-HATTA, RT 005/RW 000 DUSUN SUNGAI MENGKUANG K EC. RIMBO TENGAH KAB. BUNGO PROV. JAMBI KODE POS 37214 +6274 7321314</t>
  </si>
  <si>
    <t>BKI032210015222</t>
  </si>
  <si>
    <t>DJBPCI0107 - JAMBI</t>
  </si>
  <si>
    <t>HM. SAMPOERNA JAMBI</t>
  </si>
  <si>
    <t>KOMPLEK PERGUDANGAN PT KLM, JL. LINGKAR SELATAN I RT 30 KAV. ; 07, KEL. PAAL MERAH KEC. JAMBI SELATAN</t>
  </si>
  <si>
    <t>BKI032210015255</t>
  </si>
  <si>
    <t>HM. SAMPOERNA BENGKULU</t>
  </si>
  <si>
    <t>JL. KALIMANTAN RT12/RW04 KEL. RAWA MAKMUR BENGKULU 38121</t>
  </si>
  <si>
    <t>BKI032210015263</t>
  </si>
  <si>
    <t>PLMPCI0969 - LUBUK LINGGAU</t>
  </si>
  <si>
    <t>HM. SAMPOERNA DPC LUBUK LINGGAU</t>
  </si>
  <si>
    <t>JL. YOS SUDARSO 106 RT.005 KEL. MARGAMULYA KEC. LUBUK LINGGA U SELATAN II LUBUK LINGGAU 31626</t>
  </si>
  <si>
    <t>BKI032210015206</t>
  </si>
  <si>
    <t>PLMPCI0968 - LAHAT</t>
  </si>
  <si>
    <t>HM. SAMPOERNA LAHAT</t>
  </si>
  <si>
    <t>JL. BARU LINTAS SUMATERA DESA MANGGUL KEC. LAHAT, KAB. LAHAT . PROV. SUMSEL</t>
  </si>
  <si>
    <t>BKI032210015214</t>
  </si>
  <si>
    <t>PLMPCI0949 - BATU RAJA</t>
  </si>
  <si>
    <t>HM. SAMPOERNA DPC BATURAJA</t>
  </si>
  <si>
    <t>JL. GARUDA RT/RW 03 DUSUN VII, DESA AIR PAOH, KEC. BATURAJA TIMUR, KAB. OGAN KOMERING ULU. PROV. SUMSEL</t>
  </si>
  <si>
    <t>BKI032210015305</t>
  </si>
  <si>
    <t>HM. SAMPOERNA KOTABUMI</t>
  </si>
  <si>
    <t>JL. SUKARNO-HATTA NO.179A RT03 / RW06 KEL. TANJUNG HARAPAN KEC. KOTABUMI SELATAN LAMPUNG UTARA 34511</t>
  </si>
  <si>
    <t>BKI032210015313</t>
  </si>
  <si>
    <t>TKGPCI0531 - TULANG BAWANG</t>
  </si>
  <si>
    <t>HM. SAMPOERNA DPC TULANG BAWANG</t>
  </si>
  <si>
    <t>JL. LINTAS TIMUR RT 003/RW 004 KAMPUNG BANJAR AGUNG KEC. BAN JAR AGUNG KAB TULANG BAWANG 34682</t>
  </si>
  <si>
    <t>BKI032210015248</t>
  </si>
  <si>
    <t>TKGPCI0512 - METRO</t>
  </si>
  <si>
    <t>HM. SAMPOERNA METRO</t>
  </si>
  <si>
    <t>OFFICE PT. HM SAMPOERNA TBK AREA METRO, JALAN AH NASUTION 30 A DESA ADIREJO KEC PEKALONGAN LAMPUNG TIMUR, LAMPUNG</t>
  </si>
  <si>
    <t>BKI032210015289</t>
  </si>
  <si>
    <t>TKGPCI0518 - PRINGSEWU</t>
  </si>
  <si>
    <t>HM. SAMPOERNA DPC PRINGSEWU</t>
  </si>
  <si>
    <t>JL. RAYA PRINGSEWU - TJ. KARANG, DESA TAMBAK REJO, KEC. GADI NG REJO, KAB. PRINGSEWU??35372</t>
  </si>
  <si>
    <t>BKI032210015297</t>
  </si>
  <si>
    <t>TKGPCI0497 - KALIANDA</t>
  </si>
  <si>
    <t>HM. SAMPOERNA DPC KALIANDA</t>
  </si>
  <si>
    <t>JL. TRANS SUMATERA KM58, DESA KEDATON, KEC. KALIANDA, KAB. L AMPUNG SELATAN 35551</t>
  </si>
  <si>
    <t>BKI032210015271</t>
  </si>
  <si>
    <t>TKGPCI0485 - BANDAR LAMPUNG</t>
  </si>
  <si>
    <t>HM. SAMPOERNA BANDAR LAMPUNG</t>
  </si>
  <si>
    <t>KOMPLEK PERGUDANGAN VAST LAND JL. TEMBESU NO. 7, KEL. CAMPAN G RAYA, KEC. SUKABUMI, KOTA BANDAR LAMPUNG 35122</t>
  </si>
  <si>
    <t>SRGPCI0266 - SEMARANG</t>
  </si>
  <si>
    <t>HM. SAMPOERNA SEMARANG</t>
  </si>
  <si>
    <t>JL SUPRIYADI NO 9 KOTA SEMARANG</t>
  </si>
  <si>
    <t>JL RAYA SALATIGA SOLO KM 6 NO 4 KEC. TENGARAN DS BENER KRAJA N 1 , RT5/RW1 , KEL. BENER 50775</t>
  </si>
  <si>
    <t>SOCPCI0270 - SOLO</t>
  </si>
  <si>
    <t>HM. SAMPOERNA SURAKARTA</t>
  </si>
  <si>
    <t>BKI032210015446</t>
  </si>
  <si>
    <t>JL. RAYA TEGAL PEMALANG KM. 5 NO. 48 RT/RW 01/03 KEL PADAHAR JA TEGAL, KEC KRAMAT 52181</t>
  </si>
  <si>
    <t>BKI032210016469</t>
  </si>
  <si>
    <t>BKI032210016477</t>
  </si>
  <si>
    <t>BKI032210016485</t>
  </si>
  <si>
    <t>BKI032210016501</t>
  </si>
  <si>
    <t>PKUPCI0752 - PEKANBARU KOTA</t>
  </si>
  <si>
    <t>NANDA PRASTIA</t>
  </si>
  <si>
    <t>JL.KATIO.PERUMAHAN TAMAN AIRIS NO.29 RT.05 RW.09 KEL.TENGKARENG TENGAH KEC.MARPOYAN DAMAI PEKANBARU KOTA (0-0) - 0</t>
  </si>
  <si>
    <t>BKI032210016519</t>
  </si>
  <si>
    <t>BKI032210016527</t>
  </si>
  <si>
    <t>BKI032210016535</t>
  </si>
  <si>
    <t>KOEPCI0620 - KUPANG KOTA</t>
  </si>
  <si>
    <t>H.M SAMPOERNA KUPANG</t>
  </si>
  <si>
    <t>JLN.S.K LERRICK RT,010 RW.005 KEC,KELAPA LIMA KUPANG KOTA (0-0) - 0</t>
  </si>
  <si>
    <t>BKI032210015735</t>
  </si>
  <si>
    <t>KOEPCI0607 - ATAMBUA/BELLU</t>
  </si>
  <si>
    <t>HM. SAMPOERNA EZD ATAMBUA</t>
  </si>
  <si>
    <t>JL. GAJAHMADA, KEL. TULAMALAE, KEC. ATAMBUA BARAT - KAB BELU - NTT</t>
  </si>
  <si>
    <t>BKI032210015719</t>
  </si>
  <si>
    <t>KOEPCI0645 - RUTENG KAB. MANGGARAI</t>
  </si>
  <si>
    <t>HM. SAMPOERNA DPC RUTENG</t>
  </si>
  <si>
    <t>JLN. AHMAD YANI NO.26 KEC. LANGKE REMBONG KEL. TENDA, RUTENG - MANGGARAI. FLORES NTT</t>
  </si>
  <si>
    <t>BKI032210015693</t>
  </si>
  <si>
    <t>KOEPCI0614 - ENDE</t>
  </si>
  <si>
    <t>HM. SAMPOERNA DPC ENDE</t>
  </si>
  <si>
    <t>JL.GATOT SUBROTO DEPAN KANTOR LURAH MAUTAPAJA - KOTA ENDE - KAB ENDE - NTT</t>
  </si>
  <si>
    <t>BKI032210015701</t>
  </si>
  <si>
    <t>KOEPCI0632 - MAUMERE</t>
  </si>
  <si>
    <t>HM. SAMPOERNA EZD MAUMERE</t>
  </si>
  <si>
    <t>JL.RAJA CENTIS RT 10/RW 03 KEL.KOTA BARU - KEC.ALOK TIMUR - KAB SIKKA - NTT</t>
  </si>
  <si>
    <t>BKI032210015941</t>
  </si>
  <si>
    <t>AMQPCI0580 - TUAL</t>
  </si>
  <si>
    <t>HM. SAMPOERNA EZD TUAL</t>
  </si>
  <si>
    <t>JL. PELITA OHOIJANG, KEI KECIL, MALUKU TENGGARA, MALUKU, 976 11</t>
  </si>
  <si>
    <t>BKI032210015743</t>
  </si>
  <si>
    <t>KOEPCI0606 - ALOR</t>
  </si>
  <si>
    <t>HM. SAMPOERNA EZD ALOR</t>
  </si>
  <si>
    <t>JL. SUDIRMAN (SAMPING BANK BTPN), KEL. KALABAHI,KEC. TELUK M UTIARA - KAB ALOR - NTT</t>
  </si>
  <si>
    <t>BKI032210015727</t>
  </si>
  <si>
    <t>KOEPCI0663 - WAINGAPU</t>
  </si>
  <si>
    <t>HM. SAMPOERNA EZD SUMBA</t>
  </si>
  <si>
    <t>JL. MATAWAI AMAHU NO 234 WAINGAPU - KAB SUMBA TIMUR - NTT</t>
  </si>
  <si>
    <t>BKI032210015107</t>
  </si>
  <si>
    <t>HM. SAMPOERNA PEKANBARU</t>
  </si>
  <si>
    <t>JL. ARIFIN AHMAD NO. 99, KEL TANGKERANG TENGAH, KEC MARPOYAN DAMAI, KOTA PEKANBARU, RIAU, 28282</t>
  </si>
  <si>
    <t>BKI032210016543</t>
  </si>
  <si>
    <t>BKI032210016550</t>
  </si>
  <si>
    <t>BKI032210016568</t>
  </si>
  <si>
    <t>BKI032210016576</t>
  </si>
  <si>
    <t>BKI032210015131</t>
  </si>
  <si>
    <t>BTHPCI0341 - BATAM KOTA</t>
  </si>
  <si>
    <t>HM. SAMPOERNA BATAM</t>
  </si>
  <si>
    <t>KOMPLEKS SARANA INDUSTRIAL POINT; BATAM CENTER; JL. ENGKU PU TRI NO. 1 &amp; 2, BLOK B; KEL. BELIAN KEC. BATAM KOTA 29461</t>
  </si>
  <si>
    <t>BKI032210015149</t>
  </si>
  <si>
    <t>BTHPCI0400 - TANJUNG PINANG</t>
  </si>
  <si>
    <t>HM. SAMPOERNA TANJUNG PINANG</t>
  </si>
  <si>
    <t>JL KIJANG LAMA KOMP METRO INDUSTRIAL PARK BLK E NO 7-8 KEL M ELAYU KOTA PIRING KEC TANJUNG PINANG TIMUR TANJUNG PINANG 2 0123</t>
  </si>
  <si>
    <t>BKI032210015156</t>
  </si>
  <si>
    <t>BTHPCI0395 - TANJUNG BALAI KARIMUN</t>
  </si>
  <si>
    <t>HM. SAMPOERNA EZD TANJUNG BALAI KARIMUN</t>
  </si>
  <si>
    <t>KANTOR ROKOK SAMPOERNA /PT. PRATAMA INDAH MAKMUR JL. PELIPIT DEPAN LAPANGAN BOLA KAKI KAB KARIMUN (KEPRI)</t>
  </si>
  <si>
    <t>BKI032210015115</t>
  </si>
  <si>
    <t>PKUPCI0738 - DURI</t>
  </si>
  <si>
    <t>HM. SAMPOERNA DURI</t>
  </si>
  <si>
    <t>JL. STADION NO. 01, RT04 /RW 06; KEL. AIR JAMBAN, KEC. MANDA U. BENGKALIS. RIAU 28884</t>
  </si>
  <si>
    <t>BKI032210016584</t>
  </si>
  <si>
    <t>BKI032210015594</t>
  </si>
  <si>
    <t>MLGPCI0206 - MALANG</t>
  </si>
  <si>
    <t>HM. SAMPOERNA MALANG</t>
  </si>
  <si>
    <t>JL.S PARMAN 44 MALANG, KEC BLIMBING, KOTA MALANG</t>
  </si>
  <si>
    <t>BKI032210015164</t>
  </si>
  <si>
    <t>HM. SAMPOERNA PALEMBANG 1</t>
  </si>
  <si>
    <t>KOMPLEK PERGUDANGAN PALEMBANG STAR NO 9; JL. LETJEN HARUN SO HAR ( TANJUNG API-API) KM 1,3; KEL. KEBUN BUNGA PALEMBANG 30 154</t>
  </si>
  <si>
    <t>BKI032210016634</t>
  </si>
  <si>
    <t>PLMPCI0965 - KAYU AGUNG</t>
  </si>
  <si>
    <t>HM.SAMPOEERNA PALEMBANG 2</t>
  </si>
  <si>
    <t>JL.LINTAS TIMUR DEPAN KOMP.VILLA KUDA MAS DS,MUARA BARU KEC,KAYU AGUNG KAYU AGUNG (0-0) - 0</t>
  </si>
  <si>
    <t>BKI032210015412</t>
  </si>
  <si>
    <t>PWKPCI0149 - CIREBON KOTA</t>
  </si>
  <si>
    <t>HM. SAMPOERNA CIREBON</t>
  </si>
  <si>
    <t>JL. PILANG RAYA NO. 90 A RT. 001 RW. 001; KEL. PILANG SARI, KEC. KEDAWUNG, KAB CIREBON KODE POS 45153</t>
  </si>
  <si>
    <t>BKI032210015347</t>
  </si>
  <si>
    <t>PWKPCI0183 - SUMEDANG KOTA</t>
  </si>
  <si>
    <t>HM. SAMPOERNA DPC SUMEDANG</t>
  </si>
  <si>
    <t>JL. SEBELAS APRIL NO.84, DESA RANCA MULYA; KEC. SUME. UTARA, KAB. SEME., SUMEDANG 45321</t>
  </si>
  <si>
    <t>BKI032210015354</t>
  </si>
  <si>
    <t>HM. SAMPOERNA BANDUNG 3</t>
  </si>
  <si>
    <t>JL. OTTO ISKANDAR DINATA NO.234 KEL SUKAMELANG KEC SUBANG KA B SUBANG</t>
  </si>
  <si>
    <t>BKI032210016642</t>
  </si>
  <si>
    <t>HM.SAMPOERNA BANDUNG 1</t>
  </si>
  <si>
    <t>JL.SOEKARNO HATTA NO.795 KEL.CISARANTEN WETAN KEC,UJUNG BERUNG BANDUNG (0-0) - 0</t>
  </si>
  <si>
    <t>BKI032210016659</t>
  </si>
  <si>
    <t>HM.SAMPOERNA BANDUNG 2</t>
  </si>
  <si>
    <t>BKI032210016667</t>
  </si>
  <si>
    <t>HM.SAMPOERNA PADALARANG</t>
  </si>
  <si>
    <t>JL,SOEKARNO HATTA NO.795 KEL.CISARANTEN UJUNG BERUNG PADALARANG (0-0) - 0</t>
  </si>
  <si>
    <t>BKI032210015180</t>
  </si>
  <si>
    <t>BKSPCI0046 - PANGKAL PINANG</t>
  </si>
  <si>
    <t>HM. SAMPOERNA EZD BANGKA</t>
  </si>
  <si>
    <t>JL. KOTA BUMI RT/RW 001/003; KEL. GAJAH MADA, KEC. RANGKUI PANGKAL PINANG BABEL</t>
  </si>
  <si>
    <t>BKI032210015198</t>
  </si>
  <si>
    <t>BKSPCI0051 - TANJUNG PANDAN</t>
  </si>
  <si>
    <t>HM. SAMPOERNA EZD BELITUNG</t>
  </si>
  <si>
    <t>JL JEND SUDIRMAN RT 08 RW 04 LANTAI 2 SAMPING BCA KEL PANGKA L LALANG KEC TANJUNG PANDAN BELITUNG 33412</t>
  </si>
  <si>
    <t>MARWAN</t>
  </si>
  <si>
    <t>MENARA WARNA INDONESIA. PT</t>
  </si>
  <si>
    <t>Trucking Makaro</t>
  </si>
  <si>
    <t>BST</t>
  </si>
  <si>
    <t>DARAT-LAUT</t>
  </si>
  <si>
    <t>DARAT</t>
  </si>
  <si>
    <t>SUTANTO</t>
  </si>
  <si>
    <t>Trucking</t>
  </si>
  <si>
    <t>CHANDRA</t>
  </si>
  <si>
    <t>TRUCKING</t>
  </si>
  <si>
    <t>DHANI</t>
  </si>
  <si>
    <t>PUTRA</t>
  </si>
  <si>
    <t>TEBA EXPRESS</t>
  </si>
  <si>
    <t>GINTA EXPRESS</t>
  </si>
  <si>
    <t>GTE</t>
  </si>
  <si>
    <t>00918</t>
  </si>
  <si>
    <t>00917</t>
  </si>
  <si>
    <t>UDIN</t>
  </si>
  <si>
    <t>WAHYU</t>
  </si>
  <si>
    <t>PANDU</t>
  </si>
  <si>
    <t>B 9310 TCG</t>
  </si>
  <si>
    <t>B 9825 BXS</t>
  </si>
  <si>
    <t>PAUL</t>
  </si>
  <si>
    <t>A 8177 YM</t>
  </si>
  <si>
    <t>SPE</t>
  </si>
  <si>
    <t>UDARA</t>
  </si>
  <si>
    <t>DSA</t>
  </si>
  <si>
    <t>BPE</t>
  </si>
  <si>
    <t>SUNANDAR &amp; STAMP</t>
  </si>
  <si>
    <t>SUKSES</t>
  </si>
  <si>
    <t>DONE</t>
  </si>
  <si>
    <t>PAK ARI</t>
  </si>
  <si>
    <t>H 1375 TS</t>
  </si>
  <si>
    <t>RIZKI ADE</t>
  </si>
  <si>
    <t>SJ FOTO</t>
  </si>
  <si>
    <t>Paraf &amp; Stamp</t>
  </si>
  <si>
    <t>sukses</t>
  </si>
  <si>
    <t>SJ Foto</t>
  </si>
  <si>
    <t>PANDU/SUKARMAN</t>
  </si>
  <si>
    <t>CHANDRA/TIO EXPRESS</t>
  </si>
  <si>
    <t>BKI032210016675</t>
  </si>
  <si>
    <t>JL. MASTRIP 1 NO. 1 KECAMATAN SEMANDING KABUPATEN TUBAN TUBAN (0-0) - 0</t>
  </si>
  <si>
    <t>BKI032210016683</t>
  </si>
  <si>
    <t>JL. BERBEK INDUSTRI VII NO. 16-18 WARU SIDOARJO SURABAYA (0-0) - 0</t>
  </si>
  <si>
    <t>BKI032210016691</t>
  </si>
  <si>
    <t>PBLPCI0215 - PROBOLINGGO</t>
  </si>
  <si>
    <t>HM. SAMPOERNA PROBOLINGGO</t>
  </si>
  <si>
    <t>JL. BRANTAS NO. 46 RT 03/04 KEL. PILANG KEC. KADEMAGAN PROBOLINGGO (0-0) - 0</t>
  </si>
  <si>
    <t>BKI032210016709</t>
  </si>
  <si>
    <t>PWKPCI0157 - KAB. TASIKMALAYA</t>
  </si>
  <si>
    <t>HM. SAMPOERNA TASIKMALAYA</t>
  </si>
  <si>
    <t>KOMP RUKAN TFT BLOK E-234 JL. IR. H. JUANDA NO. 18 LINGGAJAYA, MANGKUBUMI KAB. TASIKMALAYA (0-0) - 0</t>
  </si>
  <si>
    <t>BKI032210016717</t>
  </si>
  <si>
    <t>PWKPCI0153 - GARUT KOTA</t>
  </si>
  <si>
    <t>HM. SAMPOERNA GARUT</t>
  </si>
  <si>
    <t>JL. TEGAL KURDI NO. 99A KEL. KOTA WETAN KECAMATAN GARUT KOTA GARUT KOTA (0-0) - 0</t>
  </si>
  <si>
    <t>HERI</t>
  </si>
  <si>
    <t>GALIH</t>
  </si>
  <si>
    <t>B 9546 UCF</t>
  </si>
  <si>
    <t>B 9866 TXU</t>
  </si>
  <si>
    <t>DSA/LION</t>
  </si>
  <si>
    <t>990-17085806</t>
  </si>
  <si>
    <t>990-17085795</t>
  </si>
  <si>
    <t>Done</t>
  </si>
  <si>
    <t>Sj Foto</t>
  </si>
  <si>
    <t>HURI &amp; Stamp</t>
  </si>
  <si>
    <t>M. HUSEIN</t>
  </si>
  <si>
    <t>N 8512 EA</t>
  </si>
  <si>
    <t>TRI WAWANDA</t>
  </si>
  <si>
    <t>YULIUS</t>
  </si>
  <si>
    <t>DINTIA &amp; STAMP</t>
  </si>
  <si>
    <t>KOEN L</t>
  </si>
  <si>
    <t>IRVAN &amp; STAMP</t>
  </si>
  <si>
    <t>WISNU &amp; STAMP</t>
  </si>
  <si>
    <t>ILHAM &amp; STAMP</t>
  </si>
  <si>
    <t>EPRI &amp; STAMP</t>
  </si>
  <si>
    <t>KHUSNUL &amp; STAMP</t>
  </si>
  <si>
    <t>KETERLAMBATAN BENCANA ALAM</t>
  </si>
  <si>
    <t>IRWAN &amp; STAMP</t>
  </si>
  <si>
    <t>BOBI &amp; STAMP</t>
  </si>
  <si>
    <t>RISMA &amp; STAMP</t>
  </si>
  <si>
    <t>AMI JUHAN &amp; STAMP</t>
  </si>
  <si>
    <t xml:space="preserve">ROHIM &amp; STAMP </t>
  </si>
  <si>
    <t>BKI032210016733</t>
  </si>
  <si>
    <t>BKI032210016741</t>
  </si>
  <si>
    <t>BKI032210016758</t>
  </si>
  <si>
    <t>BKI032210016766</t>
  </si>
  <si>
    <t>BKI032210016774</t>
  </si>
  <si>
    <t>BKI032210015610</t>
  </si>
  <si>
    <t>BKI032210016790</t>
  </si>
  <si>
    <t>BKI032210016808</t>
  </si>
  <si>
    <t>BKI032210016816</t>
  </si>
  <si>
    <t>BKI032210016824</t>
  </si>
  <si>
    <t>BKI032210016857</t>
  </si>
  <si>
    <t>BKI032210016865</t>
  </si>
  <si>
    <t>BKI032210016873</t>
  </si>
  <si>
    <t>BKI032210016881</t>
  </si>
  <si>
    <t>BKI032210016899</t>
  </si>
  <si>
    <t>BKI032210016931</t>
  </si>
  <si>
    <t>BKI032210016949</t>
  </si>
  <si>
    <t>BKI032210016956</t>
  </si>
  <si>
    <t>HM. SAMPOERNA AIR MOLEK</t>
  </si>
  <si>
    <t>HM. SAMPOERNA JEMBER</t>
  </si>
  <si>
    <t>JL. MERDEKA NO. 484 KEL. LOSUNG BATU KEC. HUTAIMBARU PADANG SIDEMPUAN PADANG SIDEMPUAN (0-0) - 0</t>
  </si>
  <si>
    <t>JL. MEDAN KM.6.5 NO.234 SIMPANG KARANG SARI KELURAHAN PONDOK SAYUR PEMATANG SIANTAR (0-0) - 0</t>
  </si>
  <si>
    <t>JL. KARYA BAKTI NO 6 KELUARAN AEK PAING, KEC RANTAU UTARA RANTAU PRAPAT RANTAU PRAPAT (0-0) - 0</t>
  </si>
  <si>
    <t>JL. JEND SUDIRMAN LK I KEL BUNUT, KEC. KOTA KISARAN BARAT KABUPATEN ASAHAN KISARAN (0-0) - 0</t>
  </si>
  <si>
    <t>JL. JEND. SUDIRMAN RT 01/01 KEL. TANJUNG GADING KEC. PASIR PENYU (DPN HOTEL SIMPANG RAYA AIR MOLEK) AIR MOLEK (0-0) - 0</t>
  </si>
  <si>
    <t>JL. WOLTER MONGINSIDI NO.884, KEC. AJUNG, KAB. JEMBER</t>
  </si>
  <si>
    <t>JL.SOEKARNO HATTA NO.795 KEL.CISARANTEN WETAN KECAMATAN UJUNG BERUNG KOTA BANDUNG BANDUNG (0-0) - 0</t>
  </si>
  <si>
    <t>JL. RAYA SUKABUMI KM. 6, DESA CIWALEN, KEC. WARUNGKONDANG KABUPATEN CIANJUR CIANJUR (0-0) - 0</t>
  </si>
  <si>
    <t>JL. PEMBANGUNAN NO. 9, KEL. BABAKAN, KEC. CIBEREUM KOTA SUKABUMI SUKABUMI KOTA (0-0) - 0</t>
  </si>
  <si>
    <t>JL. GERILYA TIMUR NO. 54, BERKOH PURWOKERTO BANYUMAS PURWOKERTO (0-0) - 0</t>
  </si>
  <si>
    <t>JL. SOEKARNO - HATTA NO.12, KEL. TIDAR SELATAN KEC. MAGELANG SELATAN MAGELANG (0-0) - 0</t>
  </si>
  <si>
    <t>JL. RING ROAD BARAT NO 234, DESA NOGOTIRTO KEC. GAMPING KAB. SLEMAN YOGYAKARTA (0-0) - 0</t>
  </si>
  <si>
    <t>PKUPCI0722 - AIR MOLEK</t>
  </si>
  <si>
    <t>JBRPCI0195 - JEMBER</t>
  </si>
  <si>
    <t>PERMATA ANTAR NUSA</t>
  </si>
  <si>
    <t>PAK JAY</t>
  </si>
  <si>
    <t>PAK PARNO</t>
  </si>
  <si>
    <t>AG 9021 UE</t>
  </si>
  <si>
    <t>B 9048 URO</t>
  </si>
  <si>
    <t>PUTRA MPP</t>
  </si>
  <si>
    <t>BKI032210016980</t>
  </si>
  <si>
    <t>JL. JEND. AHMAD YANI KM. 6 BLOK C KEL. LAPADDE KEC. UJUNG KOTA PARE-PARE SUL SEL PARE-PARE (0-0) - 0</t>
  </si>
  <si>
    <t>BKI032210016998</t>
  </si>
  <si>
    <t>HM. SAMPOERNA MAKASSAR 2</t>
  </si>
  <si>
    <t>BKI032210017004</t>
  </si>
  <si>
    <t>JL. S. PARMAN NO. 15 KEL. TEMINDUNG PERMAI . KEC.SAMARINDA SAMARINDA (0-0) - 0</t>
  </si>
  <si>
    <t>BKI032210017012</t>
  </si>
  <si>
    <t>JL. MT. HARYONO NO. 142 BALIKPAPAN (0-0) - 0</t>
  </si>
  <si>
    <t>BKI032210017020</t>
  </si>
  <si>
    <t>KOMP. PERGUDANGAN PRIMA LESTARI JL. DESA DURIAN KEC. SUNGAI ABAWANG KUBU RAYA PONTIANAK (0-0) - 0</t>
  </si>
  <si>
    <t>BKI032210017038</t>
  </si>
  <si>
    <t>JL.BRIGJEN H.HASAN BASERI RT.07 RW.01 ,BUKAT,BARABAI BARABAI (0-0) - 0</t>
  </si>
  <si>
    <t>BKI032210017046</t>
  </si>
  <si>
    <t>JL. NYAI UNDANG NO. 17, KEL. LANGKAI, KEC. PAHANDUT PALANGKARAYA PALANGKARAYA (0-0) - 0</t>
  </si>
  <si>
    <t>BKI032210017053</t>
  </si>
  <si>
    <t>DESA BALAI AGUNG; JALAN SINTANG ??? PONTIANAK DUSUN NENAK RT 003/01 KEC. SUNGAI TABELIAN SINTANG (0-0) - 0</t>
  </si>
  <si>
    <t>BKI032210017061</t>
  </si>
  <si>
    <t>JL. HM. ARSYAD NO. 89, SAMPIT, KAB. KOTAWARINGIN TIMU SAMPIT (0-0) - 0</t>
  </si>
  <si>
    <t>BKI032210017079</t>
  </si>
  <si>
    <t>JL. AHMAD YANI KM 10.4 KERTAK HANYAR KAB. BANJAR BANJARMASIN (0-0) - 0</t>
  </si>
  <si>
    <t>BKI032210017087</t>
  </si>
  <si>
    <t>JL. JOHN ARYO KATILI NO. 37 KEL. TANGGIKIKI, KEC. SIPATANA GORONTALO (0-0) - 0</t>
  </si>
  <si>
    <t>BKI032210017095</t>
  </si>
  <si>
    <t>HM. SAMPOERNA MAKASSAR 1</t>
  </si>
  <si>
    <t>BKI032210017103</t>
  </si>
  <si>
    <t>JL. SOEKARNO HATTA NO. 88 (GUDANG COKLAT PT. SCC), TONDO MANTTIKULORE PALU (0-0) - 0</t>
  </si>
  <si>
    <t>BKI032210017111</t>
  </si>
  <si>
    <t>JL.YOS SUDARSO II KOMP.THOMAS SQUARE D7 DS.SENGATTA SANGATTA KOTA (0-0) - 0</t>
  </si>
  <si>
    <t>BKI032210017129</t>
  </si>
  <si>
    <t>BKI032210017137</t>
  </si>
  <si>
    <t>BKI032210017145</t>
  </si>
  <si>
    <t>BKI032210017152</t>
  </si>
  <si>
    <t>JL SONGGOLANGIT NO 28 GENTAN BAKI SUKOHARJO SUKOHARJO (0-0) - 0</t>
  </si>
  <si>
    <t>SRGPCI0272 - SUKOHARJO</t>
  </si>
  <si>
    <t>BKI032210017160</t>
  </si>
  <si>
    <t>HM. SAMPOERNA EZD BAU BAU</t>
  </si>
  <si>
    <t>BKI032210017178</t>
  </si>
  <si>
    <t>JL. JEND. SUDIRMAN KM. 3 RT 3 KEL. BIMTURU KEC. WARA SELATAN PALOPO (0-0) - 0</t>
  </si>
  <si>
    <t>BKI032210017186</t>
  </si>
  <si>
    <t>JL. PAKUNEGARA NO. 60A RT. 11, KEL. BARU, KEC. ARUT SELATAN PANGKALAN BUN (0-0) - 0</t>
  </si>
  <si>
    <t>BKI032210017194</t>
  </si>
  <si>
    <t>HM. SAMPOERNA EZD KENDARI</t>
  </si>
  <si>
    <t>JL. MADE SABARA II NO. 1; KEL.KORUMBA,KEC.MADONGA KENDARI (0-0) - 0</t>
  </si>
  <si>
    <t>BKI032210017202</t>
  </si>
  <si>
    <t>HM. SAMPOERNA EZD KOTABARU</t>
  </si>
  <si>
    <t>JL. H. HASAN BASRI KM 4 PULAU LAUT UTARA KOTABARU (0-0) - 0</t>
  </si>
  <si>
    <t>BKI032210017210</t>
  </si>
  <si>
    <t>JL. A. YANI NO. 100 KEC. DELTA PAWAN KETAPANG KETAPANG (0-0) - 0</t>
  </si>
  <si>
    <t>BKI032210017228</t>
  </si>
  <si>
    <t>JL. TRANS LUWUK BATUI, KEL. KOYOAN, KM. 15 KOMPLEKS PERGUDANGAN LUWUK KEL. KOYOAN, NAMBO LUWUK BANGGAI (KABUPATEN) (0-0) - 0</t>
  </si>
  <si>
    <t>BKI032210017236</t>
  </si>
  <si>
    <t>PT PRATAMA INDAH MAKMUR, JL MULAWARMAN NO. 40 RT 27 KEL. KARANGANYAR PANTAI KEC. TARAKAN BARAT TARAKAN KOTA (0-0) - 0</t>
  </si>
  <si>
    <t>BKI032210017244</t>
  </si>
  <si>
    <t>HM. SAMPOERNA SALES POINT TANJUNG REDEB</t>
  </si>
  <si>
    <t>CV.SINAR MAS JAYA JL.S.A MAULANA NO.30 TANJUNG REDEP KAB. BERAU, KALIMANTAN TIMUR, 77311 TANJUNG REDEP (0-0) - 0</t>
  </si>
  <si>
    <t>Reguler Laut</t>
  </si>
  <si>
    <t>Reguler Udara</t>
  </si>
  <si>
    <t>JHON</t>
  </si>
  <si>
    <t>G 1450 LD</t>
  </si>
  <si>
    <t>BKI032210017269</t>
  </si>
  <si>
    <t>GEDUNG PT HM SAMPOERNA TBK JALAN PROF M. YAMIN RW III KEL. AUR KUNING KEC. AUR BURUGA TIGO BALEH KOTA BUKIT TINGGI (0-0) - 0</t>
  </si>
  <si>
    <t>BKI032210017277</t>
  </si>
  <si>
    <t>JL. TRANS SUMATERA KM58, DESA KEDATON, KEC. KALIANDA KAB. LAMPUNG SELATAN KALIANDA (0-0) - 0</t>
  </si>
  <si>
    <t>BKI032210017285</t>
  </si>
  <si>
    <t>OFFICE PT. HM SAMPOERNA TBK AREA METRO, JALAN AH NASUTION 30 A DESA ADIREJO KEC PEKALONGAN LAMPUNG TIMUR, LAMPUNG METRO (0-0) - 0</t>
  </si>
  <si>
    <t>BKI032210017293</t>
  </si>
  <si>
    <t>JL. GARUDA RT/RW 03 DUSUN VII, DESA AIR PAOH, KEC. BATURAJA TIMUR, KAB. OGAN KOMERING ULU. PROV. SUMSEL BATURAJA (0-0) - 0</t>
  </si>
  <si>
    <t>PLMPCI0950 - BATURAJA</t>
  </si>
  <si>
    <t>BKI032210017301</t>
  </si>
  <si>
    <t>JL. SUKARNO-HATTA NO.179A RT03 / RW06 KEL. TANJUNG HARAPAN KEC. KOTABUMI SELATAN LAMPUNG UTARA 34511 KOTABUMI (0-0) - 0</t>
  </si>
  <si>
    <t>BKI032210017319</t>
  </si>
  <si>
    <t>JL. LINTAS TIMUR RT 003/RW 004 KAMPUNG BANJAR AGUNG KEC. BANJAR AGUNG KAB. TULANG BAWANG TULANG BAWANG (0-0) - 0</t>
  </si>
  <si>
    <t>BKI032210017327</t>
  </si>
  <si>
    <t>JL. YOS SUDARSO 106 RT.005 KEL. MARGAMULYA KEC. LUBUK LINGGAU SELATAN II LUBUK LINGGAU (0-0) - 0</t>
  </si>
  <si>
    <t>BKI032210017335</t>
  </si>
  <si>
    <t>KOMPLEK PERGUDANGAN PT KLM, JL. LINGKAR SELATAN I RT 30 KAV. ; 07, KEL. PAAL MERAH KEC. JAMBI SELATAN JAMBI (0-0) - 0</t>
  </si>
  <si>
    <t>BKI032210017343</t>
  </si>
  <si>
    <t>JL. KALIMANTAN RT12/RW04 KEL. RAWA MAKMUR BENGKULU 38121 BENGKULU (0-0) - 0</t>
  </si>
  <si>
    <t>BKI032210017350</t>
  </si>
  <si>
    <t>JL. RAYA PRINGSEWU - TJ. KARANG, DESA TAMBAK REJO, KEC. GADING REJO PRINGSEWU (0-0) - 0</t>
  </si>
  <si>
    <t>BKI032210017368</t>
  </si>
  <si>
    <t>KOMPLEK PERGUDANGAN PALEMBANG STAR NO. 9 JL. LETJEN SOHAR TANJUNG API API KM.1.3 KEBUN BUNGA PALEMBANG KOTA (0-0) - 0</t>
  </si>
  <si>
    <t>BKI032210017376</t>
  </si>
  <si>
    <t>HM. SAMPOERNA PALEMBANG 2</t>
  </si>
  <si>
    <t>JL. LINTAS TIMUR (DEPAN KOMPLEK VILLA KUDA MAS PALEMBANG) DESA MUARA BARU KEC. KAYU AGUNG KAB. OKI KAYU AGUNG (0-0) - 0</t>
  </si>
  <si>
    <t>REI EXPRESS</t>
  </si>
  <si>
    <t>TELAGA BIRU</t>
  </si>
  <si>
    <t>BKI032210017392</t>
  </si>
  <si>
    <t>KAWASAN INDUSTRI MASPION 2, JL. BETA KAV 3 - 6, MANYAR GRESIK GRESIK (0-0) - 0</t>
  </si>
  <si>
    <t>BKI032210017400</t>
  </si>
  <si>
    <t>JL. S. PARMAN 44 KEC. BLIMBING MALANG MALANG (0-0) - 0</t>
  </si>
  <si>
    <t>BKI032210017418</t>
  </si>
  <si>
    <t>JL. RAYA SUMENEP NO.234, RENGOH, TAMBUNG, PADEMAWU, PAMEKASAN (0-0) - 0</t>
  </si>
  <si>
    <t>PCS</t>
  </si>
  <si>
    <t>Endi &amp; Stamp</t>
  </si>
  <si>
    <t>Sukses</t>
  </si>
  <si>
    <t>Andri &amp; Stamp</t>
  </si>
  <si>
    <t>Siswanto &amp; Stamp</t>
  </si>
  <si>
    <t>BKI032210017475</t>
  </si>
  <si>
    <t>BKI032210017483</t>
  </si>
  <si>
    <t>BKI032210017491</t>
  </si>
  <si>
    <t>HM SAMPOERNA CIREBON</t>
  </si>
  <si>
    <t>JL.PILANG RAYA NO.90 A RT,001 RW.001 KEL.PILANG SARI KEC.KEDAWUNG CIREBON KOTA (0-0) - 0</t>
  </si>
  <si>
    <t>Mas Ari</t>
  </si>
  <si>
    <t>Hendra T &amp; Stamp</t>
  </si>
  <si>
    <t>BKI032210017533</t>
  </si>
  <si>
    <t>BKI032210017541</t>
  </si>
  <si>
    <t>H.M SAMPOERNA BANDUNG 3</t>
  </si>
  <si>
    <t>JL.OTTO ISKANDAR DINATA NO/234 KEL.SUKAMELANG BANDUNG (0-0) - 0</t>
  </si>
  <si>
    <t>BKI032210017558</t>
  </si>
  <si>
    <t>BKI032210017574</t>
  </si>
  <si>
    <t>H.M SAMPOERNA SUMEDANG</t>
  </si>
  <si>
    <t>JL.SEBELAS APRIL NO.84 DESA RANCA MULYA KEC,SEME SUMEDANG KOTA (0-0) - 0</t>
  </si>
  <si>
    <t>BKI032210017582</t>
  </si>
  <si>
    <t>HM. SAMPOERNA SURAKARTA10</t>
  </si>
  <si>
    <t>BKI032210017590</t>
  </si>
  <si>
    <t>MDNPCI0203 - MADIUN</t>
  </si>
  <si>
    <t>HM.SAMPOERNA MADIUN</t>
  </si>
  <si>
    <t>JL.RAYA NGIEM ES NO.130 MADIUN (0-0) - 0</t>
  </si>
  <si>
    <t>BKI032210017608</t>
  </si>
  <si>
    <t>BKI032210017616</t>
  </si>
  <si>
    <t>BKI032210017624</t>
  </si>
  <si>
    <t>BKI032210017632</t>
  </si>
  <si>
    <t>HM,.SAMPOERNA LAHAT</t>
  </si>
  <si>
    <t>JL.BARU LINTAS SUMATERA DESA MANGGUL LAHAT (0-0) - 0</t>
  </si>
  <si>
    <t>BKI032210017640</t>
  </si>
  <si>
    <t>BKI032210017657</t>
  </si>
  <si>
    <t>BKI032210017673</t>
  </si>
  <si>
    <t>LINGKAR TIMUR KAWASAN SAFE&amp;LOCK D/A KOMP PERGUDANGAN DAN INDUSTRI SAFE N BLOK A 1238 SIDOARJO (0-0) - 0</t>
  </si>
  <si>
    <t>PANJI/PAK WOKO</t>
  </si>
  <si>
    <t>BAF CARGO</t>
  </si>
  <si>
    <t>PANJI/PAK KARMAN</t>
  </si>
  <si>
    <t>KSI CARGO</t>
  </si>
  <si>
    <t>HASAN</t>
  </si>
  <si>
    <t>K 1939 OC</t>
  </si>
  <si>
    <t>Bugy &amp; Stamp</t>
  </si>
  <si>
    <t>Alam &amp; Stamp</t>
  </si>
  <si>
    <t>Iwan Heri &amp; Stamp</t>
  </si>
  <si>
    <t>Ary &amp; Stamp</t>
  </si>
  <si>
    <t>Niza &amp; Stamp</t>
  </si>
  <si>
    <t>Juriyanto &amp; stamp</t>
  </si>
  <si>
    <t>Wevin Zablani &amp; Stamp</t>
  </si>
  <si>
    <t>Sunarman &amp; Stamp</t>
  </si>
  <si>
    <t>Yusuf &amp; Stamp</t>
  </si>
  <si>
    <t>Ridho &amp; Stamp</t>
  </si>
  <si>
    <t>Siswi &amp; Stamp</t>
  </si>
  <si>
    <t>Yahya &amp; Stamp</t>
  </si>
  <si>
    <t>Irwan Rosadi &amp; Stamp</t>
  </si>
  <si>
    <t>Irwan R &amp; Stamp</t>
  </si>
  <si>
    <t>Asmawati &amp;stamp</t>
  </si>
  <si>
    <t>Gertho &amp; Stamp</t>
  </si>
  <si>
    <t>Porta &amp; Stamp</t>
  </si>
  <si>
    <t>020712</t>
  </si>
  <si>
    <t>Risna &amp; Stamp</t>
  </si>
  <si>
    <t>Ilman &amp; Stamp</t>
  </si>
  <si>
    <t>Riki &amp; Stamp</t>
  </si>
  <si>
    <t>On Proses</t>
  </si>
  <si>
    <t>I Made Wira</t>
  </si>
  <si>
    <t>Adin</t>
  </si>
  <si>
    <t>Hanafi &amp; Stamp</t>
  </si>
  <si>
    <t>Gilbert &amp; Stamp</t>
  </si>
  <si>
    <t>TOWER MEDIA</t>
  </si>
  <si>
    <t>HM. Sampoerna Mojokerto</t>
  </si>
  <si>
    <t>Mojokerto</t>
  </si>
  <si>
    <t xml:space="preserve">Jl Raya Mojokerto - Mojoagung No.122; Desa Wates Umpak, Kec. Trowulan, East Java 61362, Mojokerto Indonesia </t>
  </si>
  <si>
    <t>Darat</t>
  </si>
  <si>
    <t>Ican</t>
  </si>
  <si>
    <t>TM</t>
  </si>
  <si>
    <t>HM. Sampoerna Sidoarjo</t>
  </si>
  <si>
    <t>Sidoarjo</t>
  </si>
  <si>
    <t xml:space="preserve">Lingkar timur kawasan safe&amp;lock d/a Kompleks Pergudangan dan Industri Safe N Lock Blok A 1238, 1239, dan 1250, 1251, 1252, 1253, 1255 
Kel. Rangkahkidul Kec. Sidoarjo Kab/Kota. Kab. Sidoarjo
</t>
  </si>
  <si>
    <t>Hendrik &amp; Stamp</t>
  </si>
  <si>
    <t>HM. Sampoerna Balikpapan</t>
  </si>
  <si>
    <t>Balikpapan</t>
  </si>
  <si>
    <t>JL MT HARYONO no 142 balikpapan</t>
  </si>
  <si>
    <t>Darat-Laut</t>
  </si>
  <si>
    <t>HM. Sampoerna Sales Point Nunukan</t>
  </si>
  <si>
    <t>Berau</t>
  </si>
  <si>
    <t>Nunukan</t>
  </si>
  <si>
    <t xml:space="preserve">PT Pratama Indah Makmur, Jl TVRI RT 02 Depan Toko Bintang Mode, sebelah Toyota, Kel. Nunukan Timur, Kec. Nunukan. Kalimantan Utara </t>
  </si>
  <si>
    <t>Udara</t>
  </si>
  <si>
    <t>108-0008008</t>
  </si>
  <si>
    <t>Lukman &amp; Stamp</t>
  </si>
  <si>
    <t>HM. Sampoerna Sales Point Tarakan</t>
  </si>
  <si>
    <t>Tarakan</t>
  </si>
  <si>
    <t>PT Pratama Indah Makmur, Jl Mulawarman No. 40 RT 27 Kel. Karang Anyar Pantai Kec. Tarakan Barat, Tarakan, Kaltara 77111</t>
  </si>
  <si>
    <t>108-0008011</t>
  </si>
  <si>
    <t>Tri W</t>
  </si>
  <si>
    <t>HM. Sampoerna Sales Point Tanjung Redeb</t>
  </si>
  <si>
    <t>Tanjung Redeb</t>
  </si>
  <si>
    <t>CV. Sinar Mas Jaya, Jl. S.A. Maulana No. 30, Tanjung Redeb, Kab. Berau, Kalimantan Timur, 77311</t>
  </si>
  <si>
    <t>108-0008001</t>
  </si>
  <si>
    <t>Ida &amp; Stamp</t>
  </si>
  <si>
    <t>HM. Sampoerna Samarinda</t>
  </si>
  <si>
    <t>Samarinda</t>
  </si>
  <si>
    <t>Jl. S. Parman No. 15; Kel. Temindung Permai; Kec. Samarinda Utara Samarinda  East Kalimantan  75117 Indonesia</t>
  </si>
  <si>
    <t>Aris &amp; Stamp</t>
  </si>
  <si>
    <t>HM. Sampoerna DPC Sengatta</t>
  </si>
  <si>
    <t>DPC Sengatta</t>
  </si>
  <si>
    <t>Jl. Yos Sudarso II Komp. Thomas Square D7 – 8; Desa. Sangatta Utara, Kec. Sangatta Utara Kutai Timur East Kalimantan 75611 Indonesia</t>
  </si>
  <si>
    <t>HM. Sampoerna Pontianak</t>
  </si>
  <si>
    <t>Pontianak</t>
  </si>
  <si>
    <t>PT HM SAMPOERNA AREA PONTIANAK, KOMPLEK PERGUDANGAN PRIMA LESTARI JL. DESA DURIAN KECAMATAN SUNGAI AMBAWANG KABUPATEN KUBU RAYA, KALIMANTAN BARAT 78393</t>
  </si>
  <si>
    <t>HM. Sampoerna EZD Ketapang</t>
  </si>
  <si>
    <t>EZD Ketapang</t>
  </si>
  <si>
    <t>PT  HM SAMPOERNA TBK, JL AYANI NO 100A, KEC DELTA PAWAN KETAPANG, UP SURIYANTO/MARGUS FINA/TENGKU HARDIANSAH</t>
  </si>
  <si>
    <t>Fira &amp; Stamp</t>
  </si>
  <si>
    <t>HM. Sampoerna Kendari</t>
  </si>
  <si>
    <t>Kendari</t>
  </si>
  <si>
    <t>PT. HM. Sampoerna, Tbk, JL. Made Sabara II No. 1; Kel.Korumba,Kec.Madonga, Kota Kendari, Sulawesi Tenggara, Kode Pos : 93111, Indonesia</t>
  </si>
  <si>
    <t>HM. Sampoerna EZD Bau-Bau</t>
  </si>
  <si>
    <t>Bau Bau</t>
  </si>
  <si>
    <t>PT HM. Sampoerna, Tbk, Jl. Kartini No. 92 - 94, Kota Bau Bau, Kode Pos : 93711, Indonesia</t>
  </si>
  <si>
    <t>108-0008007</t>
  </si>
  <si>
    <t>Amin &amp; Stamp</t>
  </si>
  <si>
    <t>HM. Sampoerna Makassar 1</t>
  </si>
  <si>
    <t>Makassar 1</t>
  </si>
  <si>
    <t>PT.HM.Sampoerna, Tbk, Jl. Prof. Dr. Ir. Sutami No. 4; Kel. Parangloe, Kec. Biringkanaya, Kota Makassar, Sulawesi Selatan, Kode Pos : 90244, Indonesia</t>
  </si>
  <si>
    <t>Kiki &amp; Stamp</t>
  </si>
  <si>
    <t>HM. Sampoerna Makassar 2</t>
  </si>
  <si>
    <t>Makassar 2</t>
  </si>
  <si>
    <t>PT. HM. Sampoerna, Tbk, Jl. M.T. Haryono; Kel. Bulu Tempe, Kec. Tanete Riattang, Kota Bone, Sulawesi Selatan, Kode Pos : 92733, Indonesia</t>
  </si>
  <si>
    <t>HM. Sampoerna Palu</t>
  </si>
  <si>
    <t>Palu</t>
  </si>
  <si>
    <t>Jl. Soekarno Hatta no. 88 (Gudang Coklat PT. SCC), Tondo, Mantikulore, Sulawesi Tengah. Kode Pos. 94111</t>
  </si>
  <si>
    <t>M. Farid &amp; Stamp</t>
  </si>
  <si>
    <t>HM. Sampoerna EZD Luwuk</t>
  </si>
  <si>
    <t>EZD Luwuk</t>
  </si>
  <si>
    <t>Jl. Trans Luwuk Batui, Kel. Koyoan, KM. 15, Kompleks Pergudangan Luwuk, Kel. Koyoan, Kec. Nambo, Kab. Luwuk Banggai, SulTeng 94711</t>
  </si>
  <si>
    <t>HM. Sampoerna Pare-Pare</t>
  </si>
  <si>
    <t>Pare-Pare</t>
  </si>
  <si>
    <t>PT HM Sampoerna TBK, Jl. Jend. Ahmad Yani Km. 6 Blok. C kel. Lapadde Kec. Ujung Kota Pare Pare Sulsel</t>
  </si>
  <si>
    <t>HM. Sampoerna DPC Palopo</t>
  </si>
  <si>
    <t>DPC Palopo</t>
  </si>
  <si>
    <t>PT HM Sampoerna Jl Jend Sudirmsan Km 3 Rt 3 Kel Binturu Kec Wara Selatan Kota Palopo 91926</t>
  </si>
  <si>
    <t>HM. Sampoerna Manado</t>
  </si>
  <si>
    <t>Manado</t>
  </si>
  <si>
    <t>Jl. Pingkan Matindas No.57C (Kompleks Multifood), Kel. Dendengan Dalam, Kec Tikala, Manado, Sulawesi Utara 95127</t>
  </si>
  <si>
    <t>HM. Sampoerna Ambon</t>
  </si>
  <si>
    <t>Ambon</t>
  </si>
  <si>
    <t>Jl. Laksdya Leo Wattimena 50, Kota Ambon , Maluku</t>
  </si>
  <si>
    <t>GTE00604</t>
  </si>
  <si>
    <t>Rommy &amp; Stamp</t>
  </si>
  <si>
    <t>HM. Sampoerna EZD Tual</t>
  </si>
  <si>
    <t>Tual</t>
  </si>
  <si>
    <t>Jl. Pelita Ohoijang, Kei Kecil, Maluku Tenggara, Maluku, 97611</t>
  </si>
  <si>
    <t>108-0008004</t>
  </si>
  <si>
    <t>A. Wahad</t>
  </si>
  <si>
    <t>HM. Sampoerna Ternate</t>
  </si>
  <si>
    <t>Ternate</t>
  </si>
  <si>
    <t>Jl. Raya Jati Besar No. 9 Kelurahan Ubo - Ubo, Kecamatan Ternate Selatan, Kota Ternate, Maluku Utara, Kode Pos 97717</t>
  </si>
  <si>
    <t>GTE00603</t>
  </si>
  <si>
    <t>HM. Sampoerna Jayapura</t>
  </si>
  <si>
    <t>Jayapura</t>
  </si>
  <si>
    <t>PT HM Sampoerna Tbk., (Up. M Wahyudi/Leonard Rumangun) Jl. Raya Kelapa Dua Entrop, Jayapura Selatan 99221 JAYAPURA INDONESIA Phone : 08112955857/081380108306</t>
  </si>
  <si>
    <t>108-0008003</t>
  </si>
  <si>
    <t>HM. Sampoerna EZD Merauke</t>
  </si>
  <si>
    <t>Merauke</t>
  </si>
  <si>
    <t>CV. Hanjaya Capital Up. Bpk. Miftakhul Huda (PT. HM Sampoerna, Tbk) / Bpk Porta Jl. Poros Tujuh Wali-wali ( sebelum jembatan Maro ) Kel Kamundu Kec. Merauke Merauke - Papua 99607 Phone : (0971) 322143; 08114856787; 081248009125</t>
  </si>
  <si>
    <t>108-0008010</t>
  </si>
  <si>
    <t>Nando &amp; Stamp</t>
  </si>
  <si>
    <t>HM. Sampoerna EZD Nabire</t>
  </si>
  <si>
    <t>Nabire</t>
  </si>
  <si>
    <t>CV. Mandala Papua ; Jl Merdeka (Samping toko Javaco) Nabire, Prov. Papua - Indonesia, 98816</t>
  </si>
  <si>
    <t>108-0008012</t>
  </si>
  <si>
    <t>Dewi. M</t>
  </si>
  <si>
    <t>HM. Sampoerna EZD Biak</t>
  </si>
  <si>
    <t>Biak</t>
  </si>
  <si>
    <t>CV. Irian Raya Bpk. Deden Priambodo (PT. HM Sampoerna, Tbk) /Harris Jl. Bosnik Raya No 2. Biak– Papua Phone : (0981) 27035; 0811452034/082248003595</t>
  </si>
  <si>
    <t>108-0008009</t>
  </si>
  <si>
    <t>HM. Sampoerna EZD Serui</t>
  </si>
  <si>
    <t>Serui</t>
  </si>
  <si>
    <t>Toko Karya Kurnia Bpk. Deden Priambodo (PT. HM Sampoerna, Tbk) /Bpk. Hamzah (085254185400) Jl. Pertigaan Frans Kaisepo KPR, 98211 Kab Kepulauan Yapen Kec Yapen Selatan Serui-Papua</t>
  </si>
  <si>
    <t>108-0008018</t>
  </si>
  <si>
    <t>HM. Sampoerna Sorong</t>
  </si>
  <si>
    <t>Sorong</t>
  </si>
  <si>
    <t>UD. Sinar Mas Jl. Frans Kaiseipo Belakang SMEA KM 8 Kel. Malaingkedi Kecamatan Sorong Timur  - Papua Barat 98415</t>
  </si>
  <si>
    <t>108-0008013</t>
  </si>
  <si>
    <t>HM. Sampoerna Sales Point Manokwari</t>
  </si>
  <si>
    <t>Manokwari</t>
  </si>
  <si>
    <t>UD. Pelita Abadi Jl. Manggoapi Angkasa Mulyono RT 003/RW004,  Amban - Manokwari - Papua Barat, Phone : 081344555234</t>
  </si>
  <si>
    <t>108-0008005</t>
  </si>
  <si>
    <t>Rizky</t>
  </si>
  <si>
    <t>HM. Sampoerna Sales Point Timika</t>
  </si>
  <si>
    <t>Timika</t>
  </si>
  <si>
    <t>UD. Sejahtera Mandiri  Jl. Rambutan Jalur 2 Pabrik Pecah Batu Kel. Timika Jaya, Distrik Mimika Baru Kabupaten Mimika – Papua, Phone : 08114810234</t>
  </si>
  <si>
    <t>108-0008006</t>
  </si>
  <si>
    <t>Ayai</t>
  </si>
  <si>
    <t>HM. Sampoerna Sales Point Fak-Fak</t>
  </si>
  <si>
    <t>Fak Fak</t>
  </si>
  <si>
    <t>TOKO DEWATA FAK FAK  Up . Yetti 08114892212 Jl. Gajah Mada No. 5 Kel. Fak Fak Utara. Fak Fak  Papua Barat.</t>
  </si>
  <si>
    <t>108-0008002</t>
  </si>
  <si>
    <t>Dewi. D</t>
  </si>
  <si>
    <t>HM. Sampoerna Gresik</t>
  </si>
  <si>
    <t>Gresik</t>
  </si>
  <si>
    <t>Kawasan Industri Maspion 2, Jl. Beta Kav 3 - 6, Manyar, Gresik</t>
  </si>
  <si>
    <t>Teba</t>
  </si>
  <si>
    <t>HM. Sampoerna Surabaya</t>
  </si>
  <si>
    <t>Surabaya</t>
  </si>
  <si>
    <t>Jl Berbek Industri VII No 16-18 Waru Sidoarjo</t>
  </si>
  <si>
    <t>Aries. S &amp; Stamp</t>
  </si>
  <si>
    <t>Anas</t>
  </si>
  <si>
    <t>Husnul &amp; Stamp</t>
  </si>
  <si>
    <t>HM. Sampoerna Malang</t>
  </si>
  <si>
    <t>Malang</t>
  </si>
  <si>
    <t>jl.S parman 44 Malang, kec blimbing, kota malang</t>
  </si>
  <si>
    <t xml:space="preserve">Slamet </t>
  </si>
  <si>
    <t>HM. Sampoerna Pamekasan</t>
  </si>
  <si>
    <t>Pamekasan</t>
  </si>
  <si>
    <t>Jl. Raya Sumenep No.234, Rengoh, TAMBUNG, Pademawu, Kabupaten Pamekasan, Jawa Timur 69323</t>
  </si>
  <si>
    <t>Budi</t>
  </si>
  <si>
    <t>HM. Sampoerna Jember</t>
  </si>
  <si>
    <t>Jember</t>
  </si>
  <si>
    <t>Jl. Wolter Monginsidi No.884, Kec. Ajung, Kab. Jember</t>
  </si>
  <si>
    <t>Handri</t>
  </si>
  <si>
    <t>HM. Sampoerna DPC Banyuwangi</t>
  </si>
  <si>
    <t>DPC Banyuwangi</t>
  </si>
  <si>
    <t>Dusun Jajangsurat RT. 001 RW. 001, Desa Karangbendo, Kec ROGOJAMPI, KABUPATEN BANYUWANGI</t>
  </si>
  <si>
    <t>Ananta</t>
  </si>
  <si>
    <t>HM. Sampoerna Probolinggo</t>
  </si>
  <si>
    <t>Probolinggo</t>
  </si>
  <si>
    <t>Jl. Brantas No. 46, RT 03 / RW 04; Kel. Pilang, Kec. Kademangan, 67221 Probolinggo; +62335436209;ext=86237109</t>
  </si>
  <si>
    <t>Sule</t>
  </si>
  <si>
    <t>HM. Sampoerna Medan 1</t>
  </si>
  <si>
    <t>Medan 1</t>
  </si>
  <si>
    <t>Medan</t>
  </si>
  <si>
    <t>Gatot Subroto 152-154, Sei Sikambing, Medan Helvetia, Medan</t>
  </si>
  <si>
    <t>108-0006665</t>
  </si>
  <si>
    <t>Putra &amp; Stamp</t>
  </si>
  <si>
    <t>HM. Sampoerna Medan 2</t>
  </si>
  <si>
    <t>Medan 2</t>
  </si>
  <si>
    <t>Tanjung Morawa</t>
  </si>
  <si>
    <t xml:space="preserve">Kawasan Industri Medan Star, Jl.Pelita Raya Kav 15,No.117 Tanjung Morawa - Deli Serdang 20362 </t>
  </si>
  <si>
    <t>108-0006659</t>
  </si>
  <si>
    <t>Dwi Panji &amp; Stamp</t>
  </si>
  <si>
    <t>HM. Sampoerna Tanah Karo</t>
  </si>
  <si>
    <t>Tanah Karo</t>
  </si>
  <si>
    <t>Jl. Jamin Ginting No. 98A; Desa Ketaren Kec. Kabanjahe Kab. Karo 22111 Sumatera Utara</t>
  </si>
  <si>
    <t>108-0006662</t>
  </si>
  <si>
    <t>Hidayat &amp; Stamp</t>
  </si>
  <si>
    <t>HM. Sampoerna Pematang Siantar</t>
  </si>
  <si>
    <t>Pematang Siantar</t>
  </si>
  <si>
    <t>Jalan Medan KM 6,5 no 234 Simpang Karang Sari Kelurahan Pondok Sayur Kecamatan Siantar Martoba Kota Pematangsiantar</t>
  </si>
  <si>
    <t>108-0006655</t>
  </si>
  <si>
    <t>Reza &amp; Stamp</t>
  </si>
  <si>
    <t>HM. Sampoerna Kisaran</t>
  </si>
  <si>
    <t>Kisaran</t>
  </si>
  <si>
    <t>PT HM Sampoerna, Tbk (Jl. Jend Sudirman LK I Kel Bunut, Kec. Kota Kisaran Barat, kab. Asahan 21261)</t>
  </si>
  <si>
    <t>108-0006668</t>
  </si>
  <si>
    <t>Muhammad &amp; Stamp</t>
  </si>
  <si>
    <t>HM. Sampoerna DPC Rantau Prapat</t>
  </si>
  <si>
    <t>Rantau Prapat</t>
  </si>
  <si>
    <t>PT HM Sampoerna. Tbk (Jl. Karya Bakti No 6 Keluaran Aek Paing, Kec Rantau Utara, Kota Rantau Prapat 21441)</t>
  </si>
  <si>
    <t>108-0006660</t>
  </si>
  <si>
    <t>Aldi &amp; Stamp</t>
  </si>
  <si>
    <t>HM. Sampoerna Banda Aceh</t>
  </si>
  <si>
    <t>Banda Aceh</t>
  </si>
  <si>
    <t>Jl. T. Imum Lueng Bata No.9 - Panteriek, Banda Aceh</t>
  </si>
  <si>
    <t>108-0006667</t>
  </si>
  <si>
    <t>Indah &amp; Stamp</t>
  </si>
  <si>
    <t>HM. Sampoerna Padang Sidempuan</t>
  </si>
  <si>
    <t>Padang Sidempuan</t>
  </si>
  <si>
    <t>Jl. Merdeka No. 484 Kel. Losung Batu Kec. Hutaimbaru Padang Sidempuan  Sumatra Utara  22711</t>
  </si>
  <si>
    <t>108-0006658</t>
  </si>
  <si>
    <t>Arief &amp; Stamp</t>
  </si>
  <si>
    <t>HM. Sampoerna EZD Nias</t>
  </si>
  <si>
    <t>Nias</t>
  </si>
  <si>
    <t>Jl. M Yamin no.5 Gunungsitoli Nias / Jl Mageau No 26 Kelurahan Saombo, Gunung Sitoli Kota Gunungsitoli Nias Sumatera Utara (Rumah kontrakan SPV EZD Nias )</t>
  </si>
  <si>
    <t>108-0006661</t>
  </si>
  <si>
    <t>Rina &amp; Stamp</t>
  </si>
  <si>
    <t>HM. Sampoerna Lhokseumawe</t>
  </si>
  <si>
    <t>Lhokseumawe</t>
  </si>
  <si>
    <t>Jln. Medan - Banda Aceh Km. 2.72 Meunasah Panggoi Kec. Muara Dua - Lhokseumawe 24352</t>
  </si>
  <si>
    <t>108-0006666</t>
  </si>
  <si>
    <t>Indra Maulana</t>
  </si>
  <si>
    <t>HM. Sampoerna Padang</t>
  </si>
  <si>
    <t>Padang</t>
  </si>
  <si>
    <t>PT HM Sampoerna Padang-Jl. Bypass Teluk Bayur Km16, RT02/RW06 -Kel. Koto Panjang Ikur Koto, Kec. Koto Tangah -Kodya Padang - Provinsi Sumatera Barat - 25176</t>
  </si>
  <si>
    <t>108-0006657</t>
  </si>
  <si>
    <t>Anggi YS &amp; Stamp</t>
  </si>
  <si>
    <t>HM. Sampoerna DPC Solok</t>
  </si>
  <si>
    <t>Solok</t>
  </si>
  <si>
    <t xml:space="preserve">PT HM Sampoerna DPC Solok-Jl. Bypass KTK Sutan Pamuncak  -Kel. KTK, Kec. Lubuk Sikarah -Kota Solok - Provinsi Sumatera Barat </t>
  </si>
  <si>
    <t>108-0006652</t>
  </si>
  <si>
    <t>Hery &amp; Stamp</t>
  </si>
  <si>
    <t>HM. Sampoerna Bukittinggi</t>
  </si>
  <si>
    <t>Bukittinggi</t>
  </si>
  <si>
    <t>gedung PT HM Sampoerna TBK jalan prof M. Yamin RW III kel.aur kuning, kec aur birugo tigo baleh, bukittinggi</t>
  </si>
  <si>
    <t>108-0006654</t>
  </si>
  <si>
    <t>HM. Sampoerna Pekanbaru</t>
  </si>
  <si>
    <t>Pekanbaru</t>
  </si>
  <si>
    <t>Jl. Arifin Ahmad No. 99, Kelurahan Tangkerang Tengah, Kecamatan Marpoyan Damai, Kota Pekanbaru, Riau, 28282</t>
  </si>
  <si>
    <t>108-0006656</t>
  </si>
  <si>
    <t>HM. Sampoerna Duri</t>
  </si>
  <si>
    <t>Duri</t>
  </si>
  <si>
    <t>PT. HM. Sampoerna Office Duri. Jl. Stadion No. 01, RT04 /RW 06; Kel. Air Jamban, Kec. Mandau. Bengkalis. Riau. 28884.</t>
  </si>
  <si>
    <t>108-0006653</t>
  </si>
  <si>
    <t>HM. Sampoerna Air Molek</t>
  </si>
  <si>
    <t>Air Molek</t>
  </si>
  <si>
    <t xml:space="preserve">PT. HM Sampoerna, Tbk (Depan Hotel Simpang Raya Air Molek)  Jl. Jend. Sudirman RT.01  RW.01 Kel. Tanjung Gading  Kec. Pasir Penyu, Air Molek, INHU - RIAU  29352 </t>
  </si>
  <si>
    <t>108-0006663</t>
  </si>
  <si>
    <t>Tri &amp; Stamp</t>
  </si>
  <si>
    <t>HM. Sampoerna Purwokerto</t>
  </si>
  <si>
    <t>Purwokerto</t>
  </si>
  <si>
    <t>PT. HM Sampoerna Tbk, Jl. Geriliya Timur N0. 54, Berkoh, Purwokerto - BAnyumas.</t>
  </si>
  <si>
    <t>HM. Sampoerna Tegal</t>
  </si>
  <si>
    <t>Tegal</t>
  </si>
  <si>
    <t>Jl. Raya Tegal Pemalang KM. 5 No. 48
RT/RW 01/03
Kelurahan Padaharja Tegal, Kecamatan Kramat 52181</t>
  </si>
  <si>
    <t>HM. Sampoerna Yogyakarta</t>
  </si>
  <si>
    <t>Yogyakarta</t>
  </si>
  <si>
    <t>Jl. Ring Road Barat no 234, Desa Nogotirto, Kec. Gamping, Kab. Sleman, Prov. Daerah Istimewa Yogyakarta 55592</t>
  </si>
  <si>
    <t>HM. Sampoerna Magelang</t>
  </si>
  <si>
    <t>Magelang</t>
  </si>
  <si>
    <t>Jl. Soekarno - Hatta No.12, Kel. Tidar Selatan Kec. Magelang Selatan, Kab. Magelang Provinsi Jawa Tengah - 56125</t>
  </si>
  <si>
    <t>HM. Sampoerna Surakarta</t>
  </si>
  <si>
    <t>Surakarta</t>
  </si>
  <si>
    <t>PT HM SAMPOERNA ASO SURAKARTA JL SONGGOLANGIT NO 28 GENTAN BAKI SUKOHARJO</t>
  </si>
  <si>
    <t>HM. Sampoerna Salatiga</t>
  </si>
  <si>
    <t>Salatiga</t>
  </si>
  <si>
    <t>Jl Raya Salatiga Solo KM 6 no 4 Kec. Tengaran Ds Bener Krajan 1 , RT5/RW1 , Kel. Bener 50775</t>
  </si>
  <si>
    <t>HM. Sampoerna Madiun</t>
  </si>
  <si>
    <t>Madiun</t>
  </si>
  <si>
    <t>Jl Raya Nglemes no 130, Kab Madiun, Jatim</t>
  </si>
  <si>
    <t>Paul</t>
  </si>
  <si>
    <t>KSI</t>
  </si>
  <si>
    <t>DPC Rantau Prapat</t>
  </si>
  <si>
    <t>EZD Nias</t>
  </si>
  <si>
    <t>Panji</t>
  </si>
  <si>
    <t>DPC Solok</t>
  </si>
  <si>
    <t>Huri &amp; Stamp</t>
  </si>
  <si>
    <t>Harry &amp; Stamp</t>
  </si>
  <si>
    <t>HM. Sampoerna Batam</t>
  </si>
  <si>
    <t>Batam</t>
  </si>
  <si>
    <t>Kompleks Sarana Industrial Point; Batam Center; Jl. Engku Putri No. 1 &amp; 2, Blok B; Kel. Belian Kec. Batam Kota 29461</t>
  </si>
  <si>
    <t>HM. Sampoerna Tanjung Pinang</t>
  </si>
  <si>
    <t>Tanjung Pinang</t>
  </si>
  <si>
    <t>PT. HM Sampoerna Jl Kijang Lama komplek Metro Industrial Park Blok E no 7-8 kelurahan melayu kota piring kecamatan Tanjung Pinang Timur Kotamadya Tanjung Pinang (Kepri) kode Pos 20123</t>
  </si>
  <si>
    <t>Hadi &amp; Stamp</t>
  </si>
  <si>
    <t>HM. Sampoerna EZD Tanjung Balai Karimun</t>
  </si>
  <si>
    <t>EZD Tanjung Balai Karimun</t>
  </si>
  <si>
    <t>Kantor Rokok Sampoerna /PT. Pratama Indah Makmur jl. Pelipit depan lapangan bola kaki Kabupaten Karimun (Kepri)</t>
  </si>
  <si>
    <t>M.Yusel &amp; Stamp</t>
  </si>
  <si>
    <t>HM. Sampoerna Palembang 1</t>
  </si>
  <si>
    <t>Palembang 1</t>
  </si>
  <si>
    <t>Komplek Pergudangan Palembang Star No 9; Jl. Letjen Harun Sohar ( Tanjung api-api) Km 1,3; Kel. Kebun Bunga Palembang 30154</t>
  </si>
  <si>
    <t>Pandu</t>
  </si>
  <si>
    <t>HM. Sampoerna Palembang 2</t>
  </si>
  <si>
    <t>Palembang 2</t>
  </si>
  <si>
    <t>Kantor Palembang 2. PT. HM Sampoerna Tbk, Jl. Lintas Timur (Depan Komplek Villa Kuda Mas Palembang), Desa Muara Baru, Kec. Kayu Agung, Kab. Ogan Komering Ilir, Sumatera Selatan</t>
  </si>
  <si>
    <t>HM. Sampoerna Lahat</t>
  </si>
  <si>
    <t>Lahat</t>
  </si>
  <si>
    <t>Jl. Baru Lintas Sumatera Desa Manggul Kec. Lahat, Kab. Lahat. Prov. Sumsel</t>
  </si>
  <si>
    <t>HM. Sampoerna DPC Baturaja</t>
  </si>
  <si>
    <t>DPC Baturaja</t>
  </si>
  <si>
    <t>Jl. Garuda RT/RW 03 Dusun VII, Desa Air Paoh, Kec. Baturaja Timur, Kab. Ogan Komering Ulu. Prov. Sumsel</t>
  </si>
  <si>
    <t>HM. Sampoerna Jambi</t>
  </si>
  <si>
    <t>Jambi</t>
  </si>
  <si>
    <t>Komplek Pergudangan PT KLM, Jl. Lingkar Selatan I RT 30 Kav.; 07, Kel. Paal Merah Kec. Jambi Selatan</t>
  </si>
  <si>
    <t>HM. Sampoerna Muara Bungo</t>
  </si>
  <si>
    <t>Muara Bungo</t>
  </si>
  <si>
    <t xml:space="preserve">PT. HM Sampoerna, Tbk. Jalan Soekarno-Hatta, RT 005/RW 000 Dusun Sungai Mengkuang Kec. Rimbo Tengah Kab. Bungo Prov. Jambi Kode Pos 37214 +62747321314 Ext.=86272812 (M. Yazri Putra) </t>
  </si>
  <si>
    <t>HM. Sampoerna Metro</t>
  </si>
  <si>
    <t>Metro</t>
  </si>
  <si>
    <t xml:space="preserve">Office PT. HM Sampoerna Tbk Area Metro, Jalan AH Nasution 30A Desa Adirejo Kecamatan Pekalongan Lampung Timur, Lampung
</t>
  </si>
  <si>
    <t>Sukarman</t>
  </si>
  <si>
    <t>HM. Sampoerna Bengkulu</t>
  </si>
  <si>
    <t>Bengkulu</t>
  </si>
  <si>
    <t>Jl. Kalimantan RT12/RW04 Kel. Rawa Makmur Bengkulu  38121</t>
  </si>
  <si>
    <t>Telaga Biru</t>
  </si>
  <si>
    <t>HM. Sampoerna DPC Lubuk Linggau</t>
  </si>
  <si>
    <t>DPC Lubuk Linggau</t>
  </si>
  <si>
    <t xml:space="preserve">Jl. Yos Sudarso 106 RT.005 Kel. Margamulya Kec. Lubuk Linggau Selatan II Lubuk Linggau 31626
</t>
  </si>
  <si>
    <t>HM. Sampoerna Bandar Lampung</t>
  </si>
  <si>
    <t>Bandar Lampung</t>
  </si>
  <si>
    <t>Komplek Pergudangan Vast Land Jl. Tembesu No. 7, Kel. Campang Raya, Kec. Sukabumi, Kota Bandar Lampung 35122</t>
  </si>
  <si>
    <t>HM. Sampoerna DPC Pringsewu</t>
  </si>
  <si>
    <t>DPC Pringsewu</t>
  </si>
  <si>
    <t>Jl. Raya Pringsewu - Tj. Karang, Desa Tambak Rejo, Kec. Gading Rejo, Kab. Pringsewu 35372</t>
  </si>
  <si>
    <t>HM. Sampoerna DPC Kalianda</t>
  </si>
  <si>
    <t>DPC Kalianda</t>
  </si>
  <si>
    <t>Jl. Trans Sumatera KM58, Desa Kedaton, Kec. Kalianda, Kab. Lampung Selatan 35551</t>
  </si>
  <si>
    <t>HM. Sampoerna Kotabumi</t>
  </si>
  <si>
    <t>Kotabumi</t>
  </si>
  <si>
    <t>Jl. Sukarno-Hatta  No.179A RT03 / RW06 Kel. Tanjung Harapan Kec. Kotabumi Selatan Lampung Utara 34511</t>
  </si>
  <si>
    <t>HM. Sampoerna DPC Tulang Bawang</t>
  </si>
  <si>
    <t>DPC Tulang Bawang</t>
  </si>
  <si>
    <t>Jl. Lintas Timur RT 003/RW 004 Kampung Banjar Agung Kec. Banjar Agung Kab Tulang Bawang 34682</t>
  </si>
  <si>
    <t>HM. Sampoerna Denpasar</t>
  </si>
  <si>
    <t>Denpasar</t>
  </si>
  <si>
    <t>Kantor HM Sampoerna Jl. By Pass Ngurah Rai No. 88X Suwung Kauh, Pemogan, Denpasar Selatan, Denpasar, Bali</t>
  </si>
  <si>
    <t>Ginta Express</t>
  </si>
  <si>
    <t>I Made Wirya</t>
  </si>
  <si>
    <t>HM. Sampoerna Mataram</t>
  </si>
  <si>
    <t>Mataram</t>
  </si>
  <si>
    <t>Jln.TGH Saleh hambali no 234. Dasan cermen, kec. Sandubaya. Mataram. 83232</t>
  </si>
  <si>
    <t>Zulhan &amp; Stamp</t>
  </si>
  <si>
    <t>HM. Sampoerna EZD Sumbawa - Sumbawa</t>
  </si>
  <si>
    <t>EZD Sumbawa - Sumbawa</t>
  </si>
  <si>
    <t>PT CDU Sumbawa , JL Hijrah no. 234 Panto Daeng, kelurahan Brang Bara, Kec.Sumbawa,Kab. Sumbawa Besar NTB</t>
  </si>
  <si>
    <t>Wirangga</t>
  </si>
  <si>
    <t>HM. Sampoerna EZD Sumbawa - Bima</t>
  </si>
  <si>
    <t>EZD Sumbawa - Bima</t>
  </si>
  <si>
    <t>PT CDU Bima, JL. ST. KAHARUDIN NO. 01 KEL. DARA KEC. RASANA’E BARAT KOTA  BIMA NTB</t>
  </si>
  <si>
    <t>Rahmat &amp; Stamp</t>
  </si>
  <si>
    <t>HM. Sampoerna Kupang</t>
  </si>
  <si>
    <t>Kupang</t>
  </si>
  <si>
    <t>Jln. S.K Lerrick RT 010 RW 005, Kec. Kelapa Lima. Kupang - NTT</t>
  </si>
  <si>
    <t>Teba/Sindo/Gravila</t>
  </si>
  <si>
    <t>HM. Sampoerna DPC Ende</t>
  </si>
  <si>
    <t>DPC Ende</t>
  </si>
  <si>
    <t>Jl.Gatot Subroto Depan Kantor Lurah Mautapaja - Kota Ende - Kabupaten Ende - NTT</t>
  </si>
  <si>
    <t>HM. Sampoerna EZD Maumere</t>
  </si>
  <si>
    <t>EZD Maumere</t>
  </si>
  <si>
    <t>Jl.Raja Centis RT 10/RW 03 Kel.Kota Baru - Kec.Alok Timur - Kabupaten Sikka - NTT</t>
  </si>
  <si>
    <t>HM. Sampoerna DPC Ruteng</t>
  </si>
  <si>
    <t>DPC Ruteng</t>
  </si>
  <si>
    <t>Jln. Ahmad Yani no.26 Kec. Langke Rembong Kel. Tenda, Ruteng - Manggarai. Flores NTT</t>
  </si>
  <si>
    <t>HM. Sampoerna EZD Sumba</t>
  </si>
  <si>
    <t>EZD Sumba</t>
  </si>
  <si>
    <t>Jl. Matawai Amahu No 234 Waingapu - Kabupaten Sumba Timur - NTT</t>
  </si>
  <si>
    <t>HM. Sampoerna EZD Atambua</t>
  </si>
  <si>
    <t>EZD Atambua</t>
  </si>
  <si>
    <t>Jl. Gajahmada, Kel. Tulamalae, Kec. Atambua Barat - Kabupaten Belu - NTT</t>
  </si>
  <si>
    <t>Maria &amp; Stamp</t>
  </si>
  <si>
    <t>HM. Sampoerna EZD Alor</t>
  </si>
  <si>
    <t>EZD Alor</t>
  </si>
  <si>
    <t>Jl. Sudirman (Samping Bank BTPN), Kel. Kalabahi,Kec. Teluk Mutiara - Kabupaten Alor - NTT</t>
  </si>
  <si>
    <t>HM. Sampoerna Bandung 1</t>
  </si>
  <si>
    <t>Bandung 1</t>
  </si>
  <si>
    <t>Jl. Soekarno Hatta no 795 kelurahan cisaranten wetan kecamatan ujung berung kota Bandung Jawabarat 40293</t>
  </si>
  <si>
    <t>PCI</t>
  </si>
  <si>
    <t>HM. Sampoerna Semarang</t>
  </si>
  <si>
    <t>Semarang</t>
  </si>
  <si>
    <t>Jl Supriyadi No 9 Kota Semarang</t>
  </si>
  <si>
    <t>HM. Sampoerna Pati</t>
  </si>
  <si>
    <t>Pati</t>
  </si>
  <si>
    <t>Jl. Raya Pati - Tayu KM. 3, Desa Mulyoharjo, Kec. Pati, Provinsi Jawa Tengah 59151</t>
  </si>
  <si>
    <t>HM. Sampoerna Tuban</t>
  </si>
  <si>
    <t>Tuban</t>
  </si>
  <si>
    <t>Jl Mastrip 1 No 1 Kecamatan Semanding Kabupaten Tuban</t>
  </si>
  <si>
    <t>Ilham &amp; Stamp</t>
  </si>
  <si>
    <t>TEBA</t>
  </si>
  <si>
    <t>SELLING</t>
  </si>
  <si>
    <t>BUYING</t>
  </si>
  <si>
    <t>MIN KG</t>
  </si>
  <si>
    <t>PROFIT</t>
  </si>
  <si>
    <t>BUKU DONGENG DANCOW</t>
  </si>
  <si>
    <t>NO</t>
  </si>
  <si>
    <t>TGL</t>
  </si>
  <si>
    <t>ORIGIN</t>
  </si>
  <si>
    <t>DESTINASI</t>
  </si>
  <si>
    <t>HARGA</t>
  </si>
  <si>
    <t>BOGOR</t>
  </si>
  <si>
    <t>SBY</t>
  </si>
  <si>
    <t>BOGOR + JKT</t>
  </si>
  <si>
    <t>BANDUNG</t>
  </si>
  <si>
    <t>SUKABUMI</t>
  </si>
  <si>
    <t>KARAWANG</t>
  </si>
  <si>
    <t>TASIKMALAYA</t>
  </si>
  <si>
    <t>CIREBON</t>
  </si>
  <si>
    <t>JKT + BEKASI</t>
  </si>
  <si>
    <t>POSTER BEARBRAND</t>
  </si>
  <si>
    <t>PARTIAL REGULER (C2)</t>
  </si>
  <si>
    <t>JAWA BORONGAN (C2)</t>
  </si>
  <si>
    <t>PARTIAL BY AIR (C2)</t>
  </si>
  <si>
    <t xml:space="preserve">BOGOR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</si>
</sst>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Alignment="1"/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22" fontId="18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left" vertical="center"/>
    </xf>
    <xf numFmtId="16" fontId="18" fillId="0" borderId="10" xfId="0" applyNumberFormat="1" applyFont="1" applyBorder="1" applyAlignment="1">
      <alignment horizontal="center" vertical="center"/>
    </xf>
    <xf numFmtId="0" fontId="0" fillId="0" borderId="10" xfId="0" applyBorder="1" applyAlignment="1"/>
    <xf numFmtId="16" fontId="18" fillId="0" borderId="11" xfId="0" applyNumberFormat="1" applyFont="1" applyBorder="1" applyAlignment="1">
      <alignment horizontal="center" vertical="center"/>
    </xf>
    <xf numFmtId="16" fontId="0" fillId="0" borderId="10" xfId="0" applyNumberFormat="1" applyBorder="1" applyAlignment="1"/>
    <xf numFmtId="0" fontId="18" fillId="33" borderId="10" xfId="0" applyFont="1" applyFill="1" applyBorder="1" applyAlignment="1">
      <alignment horizontal="left" vertical="center"/>
    </xf>
    <xf numFmtId="0" fontId="0" fillId="33" borderId="10" xfId="0" applyFill="1" applyBorder="1" applyAlignment="1"/>
    <xf numFmtId="0" fontId="19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14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16" fontId="18" fillId="0" borderId="16" xfId="0" applyNumberFormat="1" applyFont="1" applyBorder="1" applyAlignment="1">
      <alignment horizontal="center" vertical="center"/>
    </xf>
    <xf numFmtId="0" fontId="0" fillId="0" borderId="15" xfId="0" applyBorder="1" applyAlignment="1"/>
    <xf numFmtId="0" fontId="18" fillId="0" borderId="15" xfId="0" applyFont="1" applyBorder="1" applyAlignment="1">
      <alignment horizontal="center" vertical="center"/>
    </xf>
    <xf numFmtId="14" fontId="18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16" fontId="18" fillId="0" borderId="15" xfId="0" applyNumberFormat="1" applyFont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5" xfId="0" applyNumberFormat="1" applyBorder="1" applyAlignment="1">
      <alignment horizontal="center"/>
    </xf>
    <xf numFmtId="0" fontId="18" fillId="0" borderId="19" xfId="0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16" fontId="0" fillId="0" borderId="15" xfId="0" applyNumberFormat="1" applyBorder="1" applyAlignment="1"/>
    <xf numFmtId="0" fontId="0" fillId="0" borderId="15" xfId="0" quotePrefix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/>
    </xf>
    <xf numFmtId="16" fontId="0" fillId="0" borderId="21" xfId="0" applyNumberFormat="1" applyFont="1" applyBorder="1" applyAlignment="1">
      <alignment horizontal="center" vertical="center"/>
    </xf>
    <xf numFmtId="0" fontId="0" fillId="0" borderId="21" xfId="0" applyNumberFormat="1" applyFont="1" applyBorder="1" applyAlignment="1">
      <alignment horizontal="left" vertical="center"/>
    </xf>
    <xf numFmtId="0" fontId="0" fillId="0" borderId="21" xfId="0" applyNumberFormat="1" applyFont="1" applyBorder="1"/>
    <xf numFmtId="0" fontId="19" fillId="0" borderId="21" xfId="0" applyNumberFormat="1" applyFont="1" applyBorder="1"/>
    <xf numFmtId="0" fontId="0" fillId="0" borderId="21" xfId="0" applyNumberFormat="1" applyFont="1" applyFill="1" applyBorder="1"/>
    <xf numFmtId="0" fontId="0" fillId="0" borderId="21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16" fontId="0" fillId="0" borderId="21" xfId="0" applyNumberFormat="1" applyBorder="1"/>
    <xf numFmtId="0" fontId="0" fillId="0" borderId="22" xfId="0" applyNumberFormat="1" applyFont="1" applyBorder="1" applyAlignment="1">
      <alignment horizontal="center" vertical="center"/>
    </xf>
    <xf numFmtId="16" fontId="0" fillId="0" borderId="22" xfId="0" applyNumberFormat="1" applyFont="1" applyBorder="1" applyAlignment="1">
      <alignment horizontal="center" vertical="center"/>
    </xf>
    <xf numFmtId="0" fontId="0" fillId="0" borderId="22" xfId="0" applyNumberFormat="1" applyFont="1" applyBorder="1" applyAlignment="1">
      <alignment horizontal="left" vertical="center"/>
    </xf>
    <xf numFmtId="0" fontId="0" fillId="0" borderId="22" xfId="0" applyNumberFormat="1" applyFont="1" applyBorder="1"/>
    <xf numFmtId="0" fontId="19" fillId="0" borderId="22" xfId="0" applyNumberFormat="1" applyFont="1" applyBorder="1"/>
    <xf numFmtId="0" fontId="0" fillId="0" borderId="22" xfId="0" applyNumberFormat="1" applyFont="1" applyFill="1" applyBorder="1"/>
    <xf numFmtId="0" fontId="0" fillId="0" borderId="22" xfId="0" applyNumberFormat="1" applyFont="1" applyFill="1" applyBorder="1" applyAlignment="1">
      <alignment horizontal="left"/>
    </xf>
    <xf numFmtId="0" fontId="0" fillId="0" borderId="22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16" fontId="0" fillId="0" borderId="22" xfId="0" applyNumberFormat="1" applyBorder="1"/>
    <xf numFmtId="0" fontId="19" fillId="0" borderId="21" xfId="0" applyNumberFormat="1" applyFont="1" applyFill="1" applyBorder="1"/>
    <xf numFmtId="0" fontId="0" fillId="0" borderId="21" xfId="0" applyFill="1" applyBorder="1"/>
    <xf numFmtId="0" fontId="0" fillId="0" borderId="15" xfId="0" applyNumberFormat="1" applyFont="1" applyBorder="1" applyAlignment="1">
      <alignment horizontal="center" vertical="center"/>
    </xf>
    <xf numFmtId="16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Fill="1" applyBorder="1"/>
    <xf numFmtId="0" fontId="19" fillId="0" borderId="15" xfId="0" applyNumberFormat="1" applyFont="1" applyFill="1" applyBorder="1"/>
    <xf numFmtId="0" fontId="0" fillId="0" borderId="15" xfId="0" applyFill="1" applyBorder="1"/>
    <xf numFmtId="1" fontId="0" fillId="0" borderId="15" xfId="0" applyNumberForma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0" fillId="0" borderId="15" xfId="0" applyBorder="1"/>
    <xf numFmtId="16" fontId="0" fillId="0" borderId="15" xfId="0" applyNumberFormat="1" applyBorder="1"/>
    <xf numFmtId="0" fontId="0" fillId="0" borderId="15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5" xfId="0" applyFill="1" applyBorder="1" applyAlignment="1">
      <alignment horizontal="left"/>
    </xf>
    <xf numFmtId="0" fontId="0" fillId="0" borderId="15" xfId="0" applyNumberFormat="1" applyFont="1" applyBorder="1"/>
    <xf numFmtId="0" fontId="19" fillId="0" borderId="15" xfId="0" applyNumberFormat="1" applyFont="1" applyBorder="1"/>
    <xf numFmtId="0" fontId="0" fillId="0" borderId="15" xfId="0" applyNumberFormat="1" applyFont="1" applyFill="1" applyBorder="1" applyAlignment="1">
      <alignment horizontal="left"/>
    </xf>
    <xf numFmtId="1" fontId="0" fillId="0" borderId="21" xfId="0" applyNumberFormat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center" vertical="center"/>
    </xf>
    <xf numFmtId="0" fontId="19" fillId="0" borderId="21" xfId="0" applyNumberFormat="1" applyFont="1" applyFill="1" applyBorder="1" applyAlignment="1">
      <alignment horizontal="center"/>
    </xf>
    <xf numFmtId="0" fontId="0" fillId="0" borderId="21" xfId="0" quotePrefix="1" applyNumberFormat="1" applyFont="1" applyFill="1" applyBorder="1" applyAlignment="1">
      <alignment horizontal="center" vertical="center"/>
    </xf>
    <xf numFmtId="16" fontId="0" fillId="0" borderId="21" xfId="0" applyNumberFormat="1" applyFont="1" applyFill="1" applyBorder="1"/>
    <xf numFmtId="1" fontId="0" fillId="0" borderId="15" xfId="0" applyNumberFormat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/>
    </xf>
    <xf numFmtId="0" fontId="20" fillId="0" borderId="15" xfId="0" applyFont="1" applyFill="1" applyBorder="1"/>
    <xf numFmtId="0" fontId="21" fillId="0" borderId="15" xfId="42" applyFill="1" applyBorder="1"/>
    <xf numFmtId="16" fontId="0" fillId="0" borderId="15" xfId="0" applyNumberFormat="1" applyFont="1" applyFill="1" applyBorder="1"/>
    <xf numFmtId="0" fontId="21" fillId="0" borderId="15" xfId="42" applyFill="1" applyBorder="1" applyAlignment="1">
      <alignment vertical="center"/>
    </xf>
    <xf numFmtId="0" fontId="0" fillId="0" borderId="15" xfId="0" quotePrefix="1" applyNumberFormat="1" applyFon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22" xfId="0" applyNumberFormat="1" applyFont="1" applyFill="1" applyBorder="1" applyAlignment="1">
      <alignment horizontal="center" vertical="center"/>
    </xf>
    <xf numFmtId="0" fontId="19" fillId="0" borderId="22" xfId="0" applyNumberFormat="1" applyFont="1" applyFill="1" applyBorder="1" applyAlignment="1">
      <alignment horizontal="center"/>
    </xf>
    <xf numFmtId="16" fontId="0" fillId="0" borderId="22" xfId="0" applyNumberFormat="1" applyFont="1" applyFill="1" applyBorder="1"/>
    <xf numFmtId="0" fontId="0" fillId="0" borderId="23" xfId="0" applyNumberFormat="1" applyFont="1" applyBorder="1" applyAlignment="1">
      <alignment horizontal="center" vertical="center"/>
    </xf>
    <xf numFmtId="0" fontId="19" fillId="0" borderId="23" xfId="0" applyNumberFormat="1" applyFont="1" applyBorder="1"/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16" fontId="0" fillId="0" borderId="23" xfId="0" applyNumberFormat="1" applyBorder="1"/>
    <xf numFmtId="0" fontId="0" fillId="0" borderId="24" xfId="0" applyBorder="1" applyAlignment="1">
      <alignment horizontal="center" vertical="center"/>
    </xf>
    <xf numFmtId="16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19" fillId="0" borderId="24" xfId="0" applyNumberFormat="1" applyFont="1" applyBorder="1"/>
    <xf numFmtId="0" fontId="19" fillId="0" borderId="24" xfId="0" applyFont="1" applyBorder="1"/>
    <xf numFmtId="0" fontId="0" fillId="0" borderId="24" xfId="0" applyBorder="1"/>
    <xf numFmtId="1" fontId="0" fillId="0" borderId="24" xfId="0" applyNumberFormat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16" fontId="0" fillId="0" borderId="24" xfId="0" applyNumberFormat="1" applyBorder="1"/>
    <xf numFmtId="0" fontId="0" fillId="0" borderId="15" xfId="0" applyBorder="1" applyAlignment="1">
      <alignment horizontal="left" vertical="center"/>
    </xf>
    <xf numFmtId="0" fontId="19" fillId="0" borderId="15" xfId="0" applyFont="1" applyBorder="1"/>
    <xf numFmtId="16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19" fillId="0" borderId="22" xfId="0" applyFont="1" applyBorder="1"/>
    <xf numFmtId="16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19" fillId="0" borderId="21" xfId="0" applyFont="1" applyBorder="1"/>
    <xf numFmtId="0" fontId="0" fillId="37" borderId="15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5" xfId="0" applyNumberFormat="1" applyFont="1" applyFill="1" applyBorder="1" applyAlignment="1">
      <alignment horizontal="center" vertical="center"/>
    </xf>
    <xf numFmtId="0" fontId="0" fillId="33" borderId="15" xfId="0" applyFill="1" applyBorder="1" applyAlignment="1">
      <alignment horizontal="left" vertical="center"/>
    </xf>
    <xf numFmtId="0" fontId="19" fillId="33" borderId="15" xfId="0" applyNumberFormat="1" applyFont="1" applyFill="1" applyBorder="1"/>
    <xf numFmtId="0" fontId="19" fillId="33" borderId="15" xfId="0" applyFont="1" applyFill="1" applyBorder="1"/>
    <xf numFmtId="0" fontId="0" fillId="33" borderId="15" xfId="0" applyFill="1" applyBorder="1"/>
    <xf numFmtId="1" fontId="0" fillId="33" borderId="15" xfId="0" applyNumberFormat="1" applyFill="1" applyBorder="1" applyAlignment="1">
      <alignment horizontal="center" vertical="center"/>
    </xf>
    <xf numFmtId="0" fontId="0" fillId="33" borderId="15" xfId="0" applyFill="1" applyBorder="1" applyAlignment="1">
      <alignment horizontal="center"/>
    </xf>
    <xf numFmtId="16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19" fillId="0" borderId="23" xfId="0" applyFont="1" applyBorder="1"/>
    <xf numFmtId="1" fontId="0" fillId="0" borderId="23" xfId="0" applyNumberForma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0" fillId="0" borderId="2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1" fontId="18" fillId="0" borderId="0" xfId="0" applyNumberFormat="1" applyFont="1" applyBorder="1" applyAlignment="1">
      <alignment horizontal="center" vertical="center"/>
    </xf>
    <xf numFmtId="41" fontId="18" fillId="0" borderId="15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41" fontId="24" fillId="0" borderId="15" xfId="0" applyNumberFormat="1" applyFont="1" applyBorder="1" applyAlignment="1">
      <alignment horizontal="center" vertical="center"/>
    </xf>
    <xf numFmtId="41" fontId="24" fillId="0" borderId="0" xfId="0" applyNumberFormat="1" applyFont="1" applyBorder="1" applyAlignment="1">
      <alignment horizontal="center" vertical="center"/>
    </xf>
    <xf numFmtId="41" fontId="16" fillId="0" borderId="0" xfId="0" applyNumberFormat="1" applyFont="1"/>
    <xf numFmtId="41" fontId="24" fillId="0" borderId="0" xfId="0" applyNumberFormat="1" applyFont="1" applyFill="1" applyBorder="1" applyAlignment="1">
      <alignment horizontal="center"/>
    </xf>
    <xf numFmtId="0" fontId="19" fillId="0" borderId="0" xfId="0" applyFont="1"/>
    <xf numFmtId="41" fontId="0" fillId="0" borderId="15" xfId="0" applyNumberFormat="1" applyBorder="1" applyAlignment="1">
      <alignment horizontal="center"/>
    </xf>
    <xf numFmtId="41" fontId="0" fillId="0" borderId="22" xfId="0" applyNumberFormat="1" applyBorder="1" applyAlignment="1">
      <alignment horizontal="center"/>
    </xf>
    <xf numFmtId="41" fontId="0" fillId="0" borderId="15" xfId="0" applyNumberFormat="1" applyBorder="1" applyAlignment="1">
      <alignment horizontal="center" vertical="center"/>
    </xf>
    <xf numFmtId="41" fontId="18" fillId="0" borderId="10" xfId="0" applyNumberFormat="1" applyFont="1" applyBorder="1" applyAlignment="1">
      <alignment horizontal="center" vertical="center"/>
    </xf>
    <xf numFmtId="41" fontId="0" fillId="33" borderId="15" xfId="0" applyNumberFormat="1" applyFill="1" applyBorder="1" applyAlignment="1">
      <alignment horizontal="center"/>
    </xf>
    <xf numFmtId="41" fontId="0" fillId="33" borderId="15" xfId="0" applyNumberFormat="1" applyFill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/>
    </xf>
    <xf numFmtId="0" fontId="23" fillId="33" borderId="0" xfId="0" applyFont="1" applyFill="1" applyAlignment="1">
      <alignment horizontal="center"/>
    </xf>
    <xf numFmtId="0" fontId="0" fillId="0" borderId="0" xfId="0" applyBorder="1" applyAlignment="1"/>
    <xf numFmtId="41" fontId="22" fillId="0" borderId="0" xfId="0" applyNumberFormat="1" applyFont="1"/>
    <xf numFmtId="41" fontId="0" fillId="0" borderId="0" xfId="0" applyNumberFormat="1" applyAlignment="1"/>
    <xf numFmtId="41" fontId="0" fillId="0" borderId="2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41" fontId="0" fillId="0" borderId="13" xfId="0" applyNumberFormat="1" applyBorder="1"/>
    <xf numFmtId="41" fontId="19" fillId="0" borderId="0" xfId="0" applyNumberFormat="1" applyFont="1"/>
    <xf numFmtId="41" fontId="19" fillId="0" borderId="0" xfId="0" applyNumberFormat="1" applyFont="1" applyAlignment="1"/>
    <xf numFmtId="0" fontId="0" fillId="0" borderId="13" xfId="0" applyBorder="1" applyAlignment="1">
      <alignment horizontal="center" vertical="center"/>
    </xf>
    <xf numFmtId="0" fontId="0" fillId="38" borderId="21" xfId="0" applyNumberFormat="1" applyFont="1" applyFill="1" applyBorder="1" applyAlignment="1">
      <alignment horizontal="center" vertical="center"/>
    </xf>
    <xf numFmtId="0" fontId="0" fillId="38" borderId="15" xfId="0" applyNumberFormat="1" applyFont="1" applyFill="1" applyBorder="1" applyAlignment="1">
      <alignment horizontal="center" vertical="center"/>
    </xf>
    <xf numFmtId="0" fontId="0" fillId="38" borderId="22" xfId="0" applyNumberFormat="1" applyFont="1" applyFill="1" applyBorder="1" applyAlignment="1">
      <alignment horizontal="center" vertical="center"/>
    </xf>
    <xf numFmtId="0" fontId="0" fillId="39" borderId="15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9" borderId="23" xfId="0" applyFill="1" applyBorder="1" applyAlignment="1">
      <alignment horizontal="center" vertical="center"/>
    </xf>
    <xf numFmtId="0" fontId="0" fillId="39" borderId="21" xfId="0" applyNumberFormat="1" applyFont="1" applyFill="1" applyBorder="1" applyAlignment="1">
      <alignment horizontal="center" vertical="center"/>
    </xf>
    <xf numFmtId="0" fontId="0" fillId="39" borderId="22" xfId="0" applyNumberFormat="1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5" xfId="0" applyFont="1" applyFill="1" applyBorder="1" applyAlignment="1">
      <alignment horizontal="center" vertical="center"/>
    </xf>
    <xf numFmtId="0" fontId="18" fillId="40" borderId="16" xfId="0" applyFont="1" applyFill="1" applyBorder="1" applyAlignment="1">
      <alignment horizontal="center" vertical="center"/>
    </xf>
    <xf numFmtId="0" fontId="18" fillId="40" borderId="18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0" fillId="0" borderId="31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33" xfId="0" applyBorder="1" applyAlignment="1"/>
    <xf numFmtId="0" fontId="0" fillId="0" borderId="34" xfId="0" applyBorder="1" applyAlignment="1"/>
    <xf numFmtId="41" fontId="18" fillId="33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18" fillId="0" borderId="35" xfId="0" applyNumberFormat="1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41" fontId="18" fillId="0" borderId="35" xfId="0" applyNumberFormat="1" applyFont="1" applyBorder="1" applyAlignment="1">
      <alignment horizontal="center" vertical="center"/>
    </xf>
    <xf numFmtId="16" fontId="18" fillId="0" borderId="35" xfId="0" applyNumberFormat="1" applyFont="1" applyBorder="1" applyAlignment="1">
      <alignment horizontal="center" vertical="center"/>
    </xf>
    <xf numFmtId="0" fontId="0" fillId="0" borderId="35" xfId="0" applyBorder="1" applyAlignment="1"/>
    <xf numFmtId="0" fontId="0" fillId="0" borderId="35" xfId="0" applyBorder="1" applyAlignment="1">
      <alignment horizontal="center"/>
    </xf>
    <xf numFmtId="16" fontId="0" fillId="0" borderId="35" xfId="0" applyNumberFormat="1" applyBorder="1" applyAlignment="1"/>
    <xf numFmtId="0" fontId="0" fillId="0" borderId="35" xfId="0" applyBorder="1" applyAlignment="1">
      <alignment horizontal="center" vertical="center"/>
    </xf>
    <xf numFmtId="16" fontId="18" fillId="36" borderId="35" xfId="0" applyNumberFormat="1" applyFont="1" applyFill="1" applyBorder="1" applyAlignment="1">
      <alignment horizontal="center" vertical="center"/>
    </xf>
    <xf numFmtId="0" fontId="0" fillId="36" borderId="35" xfId="0" applyFill="1" applyBorder="1" applyAlignment="1"/>
    <xf numFmtId="0" fontId="18" fillId="36" borderId="35" xfId="0" applyFont="1" applyFill="1" applyBorder="1" applyAlignment="1">
      <alignment horizontal="center" vertical="center"/>
    </xf>
    <xf numFmtId="0" fontId="18" fillId="0" borderId="35" xfId="0" quotePrefix="1" applyFont="1" applyBorder="1" applyAlignment="1">
      <alignment horizontal="center" vertical="center"/>
    </xf>
    <xf numFmtId="0" fontId="18" fillId="35" borderId="35" xfId="0" applyFont="1" applyFill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18" fillId="0" borderId="34" xfId="0" applyFont="1" applyBorder="1" applyAlignment="1">
      <alignment horizontal="left" vertical="center"/>
    </xf>
    <xf numFmtId="41" fontId="18" fillId="0" borderId="34" xfId="0" applyNumberFormat="1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14" fontId="18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left" vertical="center"/>
    </xf>
    <xf numFmtId="0" fontId="18" fillId="0" borderId="22" xfId="0" applyFont="1" applyFill="1" applyBorder="1" applyAlignment="1">
      <alignment horizontal="center" vertical="center"/>
    </xf>
    <xf numFmtId="41" fontId="18" fillId="0" borderId="38" xfId="0" applyNumberFormat="1" applyFont="1" applyBorder="1" applyAlignment="1">
      <alignment horizontal="center" vertical="center"/>
    </xf>
    <xf numFmtId="0" fontId="0" fillId="0" borderId="22" xfId="0" applyBorder="1" applyAlignment="1"/>
    <xf numFmtId="16" fontId="0" fillId="0" borderId="22" xfId="0" applyNumberFormat="1" applyBorder="1" applyAlignment="1">
      <alignment horizontal="center"/>
    </xf>
    <xf numFmtId="16" fontId="0" fillId="0" borderId="22" xfId="0" applyNumberFormat="1" applyBorder="1" applyAlignment="1"/>
    <xf numFmtId="164" fontId="0" fillId="0" borderId="0" xfId="43" applyNumberFormat="1" applyFont="1"/>
    <xf numFmtId="164" fontId="18" fillId="0" borderId="0" xfId="43" applyNumberFormat="1" applyFont="1" applyBorder="1" applyAlignment="1">
      <alignment horizontal="center" vertical="center"/>
    </xf>
    <xf numFmtId="164" fontId="0" fillId="0" borderId="15" xfId="43" applyNumberFormat="1" applyFont="1" applyBorder="1" applyAlignment="1">
      <alignment horizontal="center"/>
    </xf>
    <xf numFmtId="0" fontId="19" fillId="33" borderId="12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 wrapText="1"/>
    </xf>
    <xf numFmtId="0" fontId="26" fillId="33" borderId="30" xfId="0" applyFont="1" applyFill="1" applyBorder="1" applyAlignment="1">
      <alignment horizontal="center" vertical="center" wrapText="1"/>
    </xf>
    <xf numFmtId="0" fontId="26" fillId="33" borderId="0" xfId="0" applyFont="1" applyFill="1" applyBorder="1" applyAlignment="1">
      <alignment horizontal="center" vertical="center" wrapText="1"/>
    </xf>
    <xf numFmtId="41" fontId="0" fillId="0" borderId="25" xfId="0" applyNumberFormat="1" applyBorder="1" applyAlignment="1">
      <alignment horizontal="center" vertical="center"/>
    </xf>
    <xf numFmtId="41" fontId="0" fillId="0" borderId="0" xfId="0" applyNumberFormat="1" applyBorder="1" applyAlignment="1">
      <alignment horizontal="center" vertical="center"/>
    </xf>
    <xf numFmtId="41" fontId="0" fillId="0" borderId="27" xfId="0" applyNumberFormat="1" applyBorder="1" applyAlignment="1">
      <alignment horizontal="center" vertical="center"/>
    </xf>
    <xf numFmtId="0" fontId="23" fillId="33" borderId="0" xfId="0" applyFont="1" applyFill="1" applyAlignment="1">
      <alignment horizontal="center"/>
    </xf>
    <xf numFmtId="41" fontId="0" fillId="0" borderId="20" xfId="0" applyNumberFormat="1" applyBorder="1" applyAlignment="1">
      <alignment horizontal="center" vertical="center"/>
    </xf>
    <xf numFmtId="41" fontId="0" fillId="0" borderId="28" xfId="0" applyNumberFormat="1" applyBorder="1" applyAlignment="1">
      <alignment horizontal="center" vertical="center"/>
    </xf>
    <xf numFmtId="41" fontId="0" fillId="0" borderId="24" xfId="0" applyNumberFormat="1" applyBorder="1" applyAlignment="1">
      <alignment horizontal="center" vertical="center"/>
    </xf>
    <xf numFmtId="41" fontId="0" fillId="0" borderId="29" xfId="0" applyNumberFormat="1" applyBorder="1" applyAlignment="1">
      <alignment horizontal="center" vertical="center"/>
    </xf>
    <xf numFmtId="0" fontId="25" fillId="33" borderId="0" xfId="0" applyFont="1" applyFill="1" applyAlignment="1">
      <alignment horizontal="center" vertical="center"/>
    </xf>
    <xf numFmtId="41" fontId="0" fillId="0" borderId="13" xfId="0" applyNumberForma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esmana/DATA/Report/TM%20MARET/REPORT%20TM%20MAR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B2" t="str">
            <v>HM. Sampoerna Medan 1</v>
          </cell>
          <cell r="C2" t="str">
            <v>Medan 1</v>
          </cell>
          <cell r="D2">
            <v>1017</v>
          </cell>
          <cell r="E2">
            <v>87.600000000000009</v>
          </cell>
          <cell r="F2">
            <v>1104.5999999999999</v>
          </cell>
        </row>
        <row r="3">
          <cell r="B3" t="str">
            <v>HM. Sampoerna Medan 2</v>
          </cell>
          <cell r="C3" t="str">
            <v>Medan 2</v>
          </cell>
          <cell r="D3">
            <v>732</v>
          </cell>
          <cell r="E3">
            <v>46.774999999999999</v>
          </cell>
          <cell r="F3">
            <v>778.77499999999998</v>
          </cell>
        </row>
        <row r="4">
          <cell r="B4" t="str">
            <v>HM. Sampoerna Tanah Karo</v>
          </cell>
          <cell r="C4" t="str">
            <v>Tanah Karo</v>
          </cell>
          <cell r="D4">
            <v>402</v>
          </cell>
          <cell r="E4">
            <v>19.100000000000001</v>
          </cell>
          <cell r="F4">
            <v>421.1</v>
          </cell>
        </row>
        <row r="5">
          <cell r="B5" t="str">
            <v>HM. Sampoerna Pematang Siantar</v>
          </cell>
          <cell r="C5" t="str">
            <v>Pematang Siantar</v>
          </cell>
          <cell r="D5">
            <v>729</v>
          </cell>
          <cell r="E5">
            <v>178.13499999999999</v>
          </cell>
          <cell r="F5">
            <v>907.13499999999999</v>
          </cell>
        </row>
        <row r="6">
          <cell r="B6" t="str">
            <v>HM. Sampoerna Kisaran</v>
          </cell>
          <cell r="C6" t="str">
            <v>Kisaran</v>
          </cell>
          <cell r="D6">
            <v>366</v>
          </cell>
          <cell r="E6">
            <v>83.7</v>
          </cell>
          <cell r="F6">
            <v>449.7</v>
          </cell>
        </row>
        <row r="7">
          <cell r="B7" t="str">
            <v>HM. Sampoerna DPC Rantau Prapat</v>
          </cell>
          <cell r="C7" t="str">
            <v>DPC Rantau Prapat</v>
          </cell>
          <cell r="D7">
            <v>249</v>
          </cell>
          <cell r="E7">
            <v>52.45</v>
          </cell>
          <cell r="F7">
            <v>301.45</v>
          </cell>
        </row>
        <row r="8">
          <cell r="B8" t="str">
            <v>HM. Sampoerna Banda Aceh</v>
          </cell>
          <cell r="C8" t="str">
            <v>Banda Aceh</v>
          </cell>
          <cell r="D8">
            <v>507</v>
          </cell>
          <cell r="E8">
            <v>60.925000000000004</v>
          </cell>
          <cell r="F8">
            <v>567.92499999999995</v>
          </cell>
        </row>
        <row r="9">
          <cell r="B9" t="str">
            <v>HM. Sampoerna Padang Sidempuan</v>
          </cell>
          <cell r="C9" t="str">
            <v>Padang Sidempuan</v>
          </cell>
          <cell r="D9">
            <v>402</v>
          </cell>
          <cell r="E9">
            <v>84.210000000000008</v>
          </cell>
          <cell r="F9">
            <v>486.21000000000004</v>
          </cell>
        </row>
        <row r="10">
          <cell r="B10" t="str">
            <v>HM. Sampoerna EZD Nias</v>
          </cell>
          <cell r="C10" t="str">
            <v>EZD Nias</v>
          </cell>
          <cell r="D10">
            <v>228</v>
          </cell>
          <cell r="E10">
            <v>7.1400000000000006</v>
          </cell>
          <cell r="F10">
            <v>235.14</v>
          </cell>
        </row>
        <row r="11">
          <cell r="B11" t="str">
            <v>HM. Sampoerna Lhokseumawe</v>
          </cell>
          <cell r="C11" t="str">
            <v>Lhokseumawe</v>
          </cell>
          <cell r="D11">
            <v>621</v>
          </cell>
          <cell r="E11">
            <v>71.555000000000007</v>
          </cell>
          <cell r="F11">
            <v>692.55500000000006</v>
          </cell>
        </row>
        <row r="12">
          <cell r="B12" t="str">
            <v>HM. Sampoerna Padang</v>
          </cell>
          <cell r="C12" t="str">
            <v>Padang</v>
          </cell>
          <cell r="D12">
            <v>447</v>
          </cell>
          <cell r="E12">
            <v>97.945000000000007</v>
          </cell>
          <cell r="F12">
            <v>544.94500000000005</v>
          </cell>
        </row>
        <row r="13">
          <cell r="B13" t="str">
            <v>HM. Sampoerna DPC Solok</v>
          </cell>
          <cell r="C13" t="str">
            <v>DPC Solok</v>
          </cell>
          <cell r="D13">
            <v>420</v>
          </cell>
          <cell r="E13">
            <v>33.82</v>
          </cell>
          <cell r="F13">
            <v>453.82</v>
          </cell>
        </row>
        <row r="14">
          <cell r="B14" t="str">
            <v>HM. Sampoerna Bukittinggi</v>
          </cell>
          <cell r="C14" t="str">
            <v>Bukittinggi</v>
          </cell>
          <cell r="D14">
            <v>600</v>
          </cell>
          <cell r="E14">
            <v>107.97500000000001</v>
          </cell>
          <cell r="F14">
            <v>707.97500000000002</v>
          </cell>
        </row>
        <row r="15">
          <cell r="B15" t="str">
            <v>HM. Sampoerna Pekanbaru</v>
          </cell>
          <cell r="C15" t="str">
            <v>Pekanbaru</v>
          </cell>
          <cell r="D15">
            <v>837</v>
          </cell>
          <cell r="E15">
            <v>170.78000000000003</v>
          </cell>
          <cell r="F15">
            <v>1007.78</v>
          </cell>
        </row>
        <row r="16">
          <cell r="B16" t="str">
            <v>HM. Sampoerna Duri</v>
          </cell>
          <cell r="C16" t="str">
            <v>Duri</v>
          </cell>
          <cell r="D16">
            <v>333</v>
          </cell>
          <cell r="E16">
            <v>60.45</v>
          </cell>
          <cell r="F16">
            <v>393.45</v>
          </cell>
        </row>
        <row r="17">
          <cell r="B17" t="str">
            <v>HM. Sampoerna Air Molek</v>
          </cell>
          <cell r="C17" t="str">
            <v>Air Molek</v>
          </cell>
          <cell r="D17">
            <v>558</v>
          </cell>
          <cell r="E17">
            <v>89.92</v>
          </cell>
          <cell r="F17">
            <v>647.91999999999996</v>
          </cell>
        </row>
        <row r="18">
          <cell r="B18" t="str">
            <v>HM. Sampoerna Batam</v>
          </cell>
          <cell r="C18" t="str">
            <v>Batam</v>
          </cell>
          <cell r="D18">
            <v>219</v>
          </cell>
          <cell r="E18">
            <v>23.195</v>
          </cell>
          <cell r="F18">
            <v>242.19499999999999</v>
          </cell>
        </row>
        <row r="19">
          <cell r="B19" t="str">
            <v>HM. Sampoerna Tanjung Pinang</v>
          </cell>
          <cell r="C19" t="str">
            <v>Tanjung Pinang</v>
          </cell>
          <cell r="D19">
            <v>39</v>
          </cell>
          <cell r="E19">
            <v>5.4950000000000001</v>
          </cell>
          <cell r="F19">
            <v>44.494999999999997</v>
          </cell>
        </row>
        <row r="20">
          <cell r="B20" t="str">
            <v>HM. Sampoerna EZD Tanjung Balai Karimun</v>
          </cell>
          <cell r="C20" t="str">
            <v>EZD Tanjung Balai Karimun</v>
          </cell>
          <cell r="D20">
            <v>24</v>
          </cell>
          <cell r="E20">
            <v>4.0200000000000005</v>
          </cell>
          <cell r="F20">
            <v>28.02</v>
          </cell>
        </row>
        <row r="21">
          <cell r="B21" t="str">
            <v>HM. Sampoerna Palembang 1</v>
          </cell>
          <cell r="C21" t="str">
            <v>Palembang 1</v>
          </cell>
          <cell r="D21">
            <v>828</v>
          </cell>
          <cell r="E21">
            <v>144.85</v>
          </cell>
          <cell r="F21">
            <v>972.85</v>
          </cell>
        </row>
        <row r="22">
          <cell r="B22" t="str">
            <v>HM. Sampoerna Palembang 2</v>
          </cell>
          <cell r="C22" t="str">
            <v>Palembang 2</v>
          </cell>
          <cell r="D22">
            <v>474</v>
          </cell>
          <cell r="E22">
            <v>55.160000000000004</v>
          </cell>
          <cell r="F22">
            <v>529.16</v>
          </cell>
        </row>
        <row r="23">
          <cell r="B23" t="str">
            <v>HM. Sampoerna EZD Bangka</v>
          </cell>
          <cell r="C23" t="str">
            <v>EZD Bangka</v>
          </cell>
          <cell r="D23">
            <v>174</v>
          </cell>
          <cell r="E23">
            <v>35.475000000000001</v>
          </cell>
          <cell r="F23">
            <v>209.47499999999999</v>
          </cell>
        </row>
        <row r="24">
          <cell r="B24" t="str">
            <v>HM. Sampoerna EZD Belitung</v>
          </cell>
          <cell r="C24" t="str">
            <v>EZD Belitung</v>
          </cell>
          <cell r="D24">
            <v>60</v>
          </cell>
          <cell r="E24">
            <v>15.540000000000003</v>
          </cell>
          <cell r="F24">
            <v>75.540000000000006</v>
          </cell>
        </row>
        <row r="25">
          <cell r="B25" t="str">
            <v>HM. Sampoerna Lahat</v>
          </cell>
          <cell r="C25" t="str">
            <v>Lahat</v>
          </cell>
          <cell r="D25">
            <v>306</v>
          </cell>
          <cell r="E25">
            <v>45.25</v>
          </cell>
          <cell r="F25">
            <v>351.25</v>
          </cell>
        </row>
        <row r="26">
          <cell r="B26" t="str">
            <v>HM. Sampoerna DPC Baturaja</v>
          </cell>
          <cell r="C26" t="str">
            <v>DPC Baturaja</v>
          </cell>
          <cell r="D26">
            <v>294</v>
          </cell>
          <cell r="E26">
            <v>42.64500000000001</v>
          </cell>
          <cell r="F26">
            <v>336.64499999999998</v>
          </cell>
        </row>
        <row r="27">
          <cell r="B27" t="str">
            <v>HM. Sampoerna Jambi</v>
          </cell>
          <cell r="C27" t="str">
            <v>Jambi</v>
          </cell>
          <cell r="D27">
            <v>534</v>
          </cell>
          <cell r="E27">
            <v>11.7</v>
          </cell>
          <cell r="F27">
            <v>545.70000000000005</v>
          </cell>
        </row>
        <row r="28">
          <cell r="B28" t="str">
            <v>HM. Sampoerna Muara Bungo</v>
          </cell>
          <cell r="C28" t="str">
            <v>Muara Bungo</v>
          </cell>
          <cell r="D28">
            <v>420</v>
          </cell>
          <cell r="E28">
            <v>49.3</v>
          </cell>
          <cell r="F28">
            <v>469.3</v>
          </cell>
        </row>
        <row r="29">
          <cell r="B29" t="str">
            <v>HM. Sampoerna Metro</v>
          </cell>
          <cell r="C29" t="str">
            <v>Metro</v>
          </cell>
          <cell r="D29">
            <v>612</v>
          </cell>
          <cell r="E29">
            <v>134.80000000000001</v>
          </cell>
          <cell r="F29">
            <v>746.8</v>
          </cell>
        </row>
        <row r="30">
          <cell r="B30" t="str">
            <v>HM. Sampoerna Bengkulu</v>
          </cell>
          <cell r="C30" t="str">
            <v>Bengkulu</v>
          </cell>
          <cell r="D30">
            <v>357</v>
          </cell>
          <cell r="E30">
            <v>78.275000000000006</v>
          </cell>
          <cell r="F30">
            <v>435.27499999999998</v>
          </cell>
        </row>
        <row r="31">
          <cell r="B31" t="str">
            <v>HM. Sampoerna DPC Lubuk Linggau</v>
          </cell>
          <cell r="C31" t="str">
            <v>DPC Lubuk Linggau</v>
          </cell>
          <cell r="D31">
            <v>318</v>
          </cell>
          <cell r="E31">
            <v>65.650000000000006</v>
          </cell>
          <cell r="F31">
            <v>383.65</v>
          </cell>
        </row>
        <row r="32">
          <cell r="B32" t="str">
            <v>HM. Sampoerna Bandar Lampung</v>
          </cell>
          <cell r="C32" t="str">
            <v>Bandar Lampung</v>
          </cell>
          <cell r="D32">
            <v>585</v>
          </cell>
          <cell r="E32">
            <v>114.90000000000002</v>
          </cell>
          <cell r="F32">
            <v>699.9</v>
          </cell>
        </row>
        <row r="33">
          <cell r="B33" t="str">
            <v>HM. Sampoerna DPC Pringsewu</v>
          </cell>
          <cell r="C33" t="str">
            <v>DPC Pringsewu</v>
          </cell>
          <cell r="D33">
            <v>471</v>
          </cell>
          <cell r="E33">
            <v>92.700000000000017</v>
          </cell>
          <cell r="F33">
            <v>563.70000000000005</v>
          </cell>
        </row>
        <row r="34">
          <cell r="B34" t="str">
            <v>HM. Sampoerna DPC Kalianda</v>
          </cell>
          <cell r="C34" t="str">
            <v>DPC Kalianda</v>
          </cell>
          <cell r="D34">
            <v>279</v>
          </cell>
          <cell r="E34">
            <v>57.900000000000006</v>
          </cell>
          <cell r="F34">
            <v>336.9</v>
          </cell>
        </row>
        <row r="35">
          <cell r="B35" t="str">
            <v>HM. Sampoerna Kotabumi</v>
          </cell>
          <cell r="C35" t="str">
            <v>Kotabumi</v>
          </cell>
          <cell r="D35">
            <v>399</v>
          </cell>
          <cell r="E35">
            <v>102.50000000000001</v>
          </cell>
          <cell r="F35">
            <v>501.5</v>
          </cell>
        </row>
        <row r="36">
          <cell r="B36" t="str">
            <v>HM. Sampoerna DPC Tulang Bawang</v>
          </cell>
          <cell r="C36" t="str">
            <v>DPC Tulang Bawang</v>
          </cell>
          <cell r="D36">
            <v>336</v>
          </cell>
          <cell r="E36">
            <v>8.65</v>
          </cell>
          <cell r="F36">
            <v>344.65</v>
          </cell>
        </row>
        <row r="37">
          <cell r="B37" t="str">
            <v>HM. Sampoerna Jakarta Pusat</v>
          </cell>
          <cell r="C37" t="str">
            <v>Jakarta Pusat</v>
          </cell>
          <cell r="D37">
            <v>288</v>
          </cell>
          <cell r="E37">
            <v>76.970000000000013</v>
          </cell>
          <cell r="F37">
            <v>0</v>
          </cell>
        </row>
        <row r="38">
          <cell r="B38" t="str">
            <v>HM. Sampoerna Satelit Pejompongan</v>
          </cell>
          <cell r="C38" t="str">
            <v>Satelit Pejompongan</v>
          </cell>
          <cell r="D38">
            <v>123</v>
          </cell>
          <cell r="E38">
            <v>0</v>
          </cell>
          <cell r="F38">
            <v>0</v>
          </cell>
        </row>
        <row r="39">
          <cell r="B39" t="str">
            <v>HM. Sampoerna Jakarta Utara</v>
          </cell>
          <cell r="C39" t="str">
            <v>Jakarta Utara</v>
          </cell>
          <cell r="D39">
            <v>204</v>
          </cell>
          <cell r="E39">
            <v>49.7</v>
          </cell>
          <cell r="F39">
            <v>0</v>
          </cell>
        </row>
        <row r="40">
          <cell r="B40" t="str">
            <v>HM. Sampoerna Jakarta Barat</v>
          </cell>
          <cell r="C40" t="str">
            <v>Jakarta Barat</v>
          </cell>
          <cell r="D40">
            <v>468</v>
          </cell>
          <cell r="E40">
            <v>131.42500000000001</v>
          </cell>
          <cell r="F40">
            <v>0</v>
          </cell>
        </row>
        <row r="41">
          <cell r="B41" t="str">
            <v>HM. Sampoerna Jakarta Timur</v>
          </cell>
          <cell r="C41" t="str">
            <v>Jakarta Timur</v>
          </cell>
          <cell r="D41">
            <v>402</v>
          </cell>
          <cell r="E41">
            <v>92.31</v>
          </cell>
          <cell r="F41">
            <v>0</v>
          </cell>
        </row>
        <row r="42">
          <cell r="B42" t="str">
            <v>HM. Sampoerna Pasar Minggu</v>
          </cell>
          <cell r="C42" t="str">
            <v>Pasar Minggu</v>
          </cell>
          <cell r="D42">
            <v>147</v>
          </cell>
          <cell r="E42">
            <v>44.515000000000001</v>
          </cell>
          <cell r="F42">
            <v>0</v>
          </cell>
        </row>
        <row r="43">
          <cell r="B43" t="str">
            <v>HM. Sampoerna Depok 2</v>
          </cell>
          <cell r="C43" t="str">
            <v>Depok 2</v>
          </cell>
          <cell r="D43">
            <v>147</v>
          </cell>
          <cell r="E43">
            <v>23.555000000000003</v>
          </cell>
          <cell r="F43">
            <v>0</v>
          </cell>
        </row>
        <row r="44">
          <cell r="B44" t="str">
            <v>HM. Sampoerna Jakarta Selatan</v>
          </cell>
          <cell r="C44" t="str">
            <v>Jakarta Selatan</v>
          </cell>
          <cell r="D44">
            <v>171</v>
          </cell>
          <cell r="E44">
            <v>49.150000000000006</v>
          </cell>
          <cell r="F44">
            <v>0</v>
          </cell>
        </row>
        <row r="45">
          <cell r="B45" t="str">
            <v>HM. Sampoerna Pondok Pinang Jaksel</v>
          </cell>
          <cell r="C45" t="str">
            <v>Pondok Pinang Jaksel</v>
          </cell>
          <cell r="D45">
            <v>159</v>
          </cell>
          <cell r="E45">
            <v>37.295000000000002</v>
          </cell>
          <cell r="F45">
            <v>0</v>
          </cell>
        </row>
        <row r="46">
          <cell r="B46" t="str">
            <v>HM. Sampoerna Depok</v>
          </cell>
          <cell r="C46" t="str">
            <v>Depok</v>
          </cell>
          <cell r="D46">
            <v>486</v>
          </cell>
          <cell r="E46">
            <v>114.9</v>
          </cell>
          <cell r="F46">
            <v>0</v>
          </cell>
        </row>
        <row r="47">
          <cell r="B47" t="str">
            <v>HM. Sampoerna Bekasi</v>
          </cell>
          <cell r="C47" t="str">
            <v>Bekasi</v>
          </cell>
          <cell r="D47">
            <v>1044</v>
          </cell>
          <cell r="E47">
            <v>167.2</v>
          </cell>
          <cell r="F47">
            <v>0</v>
          </cell>
        </row>
        <row r="48">
          <cell r="B48" t="str">
            <v>HM. Sampoerna Bogor</v>
          </cell>
          <cell r="C48" t="str">
            <v>Bogor</v>
          </cell>
          <cell r="D48">
            <v>1413</v>
          </cell>
          <cell r="E48">
            <v>287.70000000000005</v>
          </cell>
          <cell r="F48">
            <v>0</v>
          </cell>
        </row>
        <row r="49">
          <cell r="B49" t="str">
            <v>HM. Sampoerna Karawang</v>
          </cell>
          <cell r="C49" t="str">
            <v>Karawang</v>
          </cell>
          <cell r="D49">
            <v>735</v>
          </cell>
          <cell r="E49">
            <v>115.58000000000001</v>
          </cell>
          <cell r="F49">
            <v>0</v>
          </cell>
        </row>
        <row r="50">
          <cell r="B50" t="str">
            <v>HM. Sampoerna Serang</v>
          </cell>
          <cell r="C50" t="str">
            <v>Serang</v>
          </cell>
          <cell r="D50">
            <v>537</v>
          </cell>
          <cell r="E50">
            <v>91.79</v>
          </cell>
          <cell r="F50">
            <v>0</v>
          </cell>
        </row>
        <row r="51">
          <cell r="B51" t="str">
            <v>HM. Sampoerna Rangkasbitung</v>
          </cell>
          <cell r="C51" t="str">
            <v>Rangkasbitung</v>
          </cell>
          <cell r="D51">
            <v>447</v>
          </cell>
          <cell r="E51">
            <v>69.300000000000011</v>
          </cell>
          <cell r="F51">
            <v>0</v>
          </cell>
        </row>
        <row r="52">
          <cell r="B52" t="str">
            <v>HM. Sampoerna Tangerang</v>
          </cell>
          <cell r="C52" t="str">
            <v>Tangerang</v>
          </cell>
          <cell r="D52">
            <v>1914</v>
          </cell>
          <cell r="E52">
            <v>376.75</v>
          </cell>
          <cell r="F52">
            <v>0</v>
          </cell>
        </row>
        <row r="53">
          <cell r="B53" t="str">
            <v>HM. Sampoerna Bandung 1</v>
          </cell>
          <cell r="C53" t="str">
            <v>Bandung 1</v>
          </cell>
          <cell r="D53">
            <v>807</v>
          </cell>
          <cell r="E53">
            <v>119.39</v>
          </cell>
          <cell r="F53">
            <v>926.39</v>
          </cell>
        </row>
        <row r="54">
          <cell r="B54" t="str">
            <v>HM. Sampoerna Bandung 2</v>
          </cell>
          <cell r="C54" t="str">
            <v>Bandung 2</v>
          </cell>
          <cell r="D54">
            <v>435</v>
          </cell>
          <cell r="E54">
            <v>127.80000000000001</v>
          </cell>
          <cell r="F54">
            <v>562.79999999999995</v>
          </cell>
        </row>
        <row r="55">
          <cell r="B55" t="str">
            <v>HM. Sampoerna DPC Sumedang</v>
          </cell>
          <cell r="C55" t="str">
            <v>DPC Sumedang</v>
          </cell>
          <cell r="D55">
            <v>612</v>
          </cell>
          <cell r="E55">
            <v>52.440000000000005</v>
          </cell>
          <cell r="F55">
            <v>664.44</v>
          </cell>
        </row>
        <row r="56">
          <cell r="B56" t="str">
            <v>HM. Sampoerna Bandung 3</v>
          </cell>
          <cell r="C56" t="str">
            <v>Bandung 3</v>
          </cell>
          <cell r="D56">
            <v>282</v>
          </cell>
          <cell r="E56">
            <v>36.825000000000003</v>
          </cell>
          <cell r="F56">
            <v>318.82499999999999</v>
          </cell>
        </row>
        <row r="57">
          <cell r="B57" t="str">
            <v>HM. Sampoerna DPC Padalarang</v>
          </cell>
          <cell r="C57" t="str">
            <v>DPC Padalarang</v>
          </cell>
          <cell r="D57">
            <v>333</v>
          </cell>
          <cell r="E57">
            <v>32.620000000000005</v>
          </cell>
          <cell r="F57">
            <v>365.62</v>
          </cell>
        </row>
        <row r="58">
          <cell r="B58" t="str">
            <v>HM. Sampoerna Sukabumi</v>
          </cell>
          <cell r="C58" t="str">
            <v>Sukabumi</v>
          </cell>
          <cell r="D58">
            <v>1068</v>
          </cell>
          <cell r="E58">
            <v>329.89000000000004</v>
          </cell>
          <cell r="F58">
            <v>1397.89</v>
          </cell>
        </row>
        <row r="59">
          <cell r="B59" t="str">
            <v>HM. Sampoerna DPC Cianjur</v>
          </cell>
          <cell r="C59" t="str">
            <v>DPC Cianjur</v>
          </cell>
          <cell r="D59">
            <v>819</v>
          </cell>
          <cell r="E59">
            <v>0</v>
          </cell>
          <cell r="F59">
            <v>819</v>
          </cell>
        </row>
        <row r="60">
          <cell r="B60" t="str">
            <v>HM. Sampoerna Tasikmalaya</v>
          </cell>
          <cell r="C60" t="str">
            <v>Tasikmalaya</v>
          </cell>
          <cell r="D60">
            <v>816</v>
          </cell>
          <cell r="E60">
            <v>169.35</v>
          </cell>
          <cell r="F60">
            <v>985.35</v>
          </cell>
        </row>
        <row r="61">
          <cell r="B61" t="str">
            <v>HM. Sampoerna Garut</v>
          </cell>
          <cell r="C61" t="str">
            <v>Garut</v>
          </cell>
          <cell r="D61">
            <v>543</v>
          </cell>
          <cell r="E61">
            <v>59.035000000000004</v>
          </cell>
          <cell r="F61">
            <v>602.03499999999997</v>
          </cell>
        </row>
        <row r="62">
          <cell r="B62" t="str">
            <v>HM. Sampoerna Cirebon</v>
          </cell>
          <cell r="C62" t="str">
            <v>Cirebon</v>
          </cell>
          <cell r="D62">
            <v>1782</v>
          </cell>
          <cell r="E62">
            <v>282.02500000000003</v>
          </cell>
          <cell r="F62">
            <v>2064.0250000000001</v>
          </cell>
        </row>
        <row r="63">
          <cell r="B63" t="str">
            <v>HM. Sampoerna Purwokerto</v>
          </cell>
          <cell r="C63" t="str">
            <v>Purwokerto</v>
          </cell>
          <cell r="D63">
            <v>1554</v>
          </cell>
          <cell r="E63">
            <v>224.53000000000003</v>
          </cell>
          <cell r="F63">
            <v>1778.53</v>
          </cell>
        </row>
        <row r="64">
          <cell r="B64" t="str">
            <v>HM. Sampoerna Madiun</v>
          </cell>
          <cell r="C64" t="str">
            <v>Madiun</v>
          </cell>
          <cell r="D64">
            <v>738</v>
          </cell>
          <cell r="E64">
            <v>127.80000000000001</v>
          </cell>
          <cell r="F64">
            <v>865.8</v>
          </cell>
        </row>
        <row r="65">
          <cell r="B65" t="str">
            <v>HM. Sampoerna Yogyakarta</v>
          </cell>
          <cell r="C65" t="str">
            <v>Yogyakarta</v>
          </cell>
          <cell r="D65">
            <v>1284</v>
          </cell>
          <cell r="E65">
            <v>204.00000000000003</v>
          </cell>
          <cell r="F65">
            <v>1488</v>
          </cell>
        </row>
        <row r="66">
          <cell r="B66" t="str">
            <v>HM. Sampoerna Magelang</v>
          </cell>
          <cell r="C66" t="str">
            <v>Magelang</v>
          </cell>
          <cell r="D66">
            <v>615</v>
          </cell>
          <cell r="E66">
            <v>85.5</v>
          </cell>
          <cell r="F66">
            <v>700.5</v>
          </cell>
        </row>
        <row r="67">
          <cell r="B67" t="str">
            <v>HM. Sampoerna Surakarta</v>
          </cell>
          <cell r="C67" t="str">
            <v>Surakarta</v>
          </cell>
          <cell r="D67">
            <v>1236</v>
          </cell>
          <cell r="E67">
            <v>192.49</v>
          </cell>
          <cell r="F67">
            <v>1428.49</v>
          </cell>
        </row>
        <row r="68">
          <cell r="B68" t="str">
            <v>HM. Sampoerna Salatiga</v>
          </cell>
          <cell r="C68" t="str">
            <v>Salatiga</v>
          </cell>
          <cell r="D68">
            <v>474</v>
          </cell>
          <cell r="E68">
            <v>66.91</v>
          </cell>
          <cell r="F68">
            <v>540.91</v>
          </cell>
        </row>
        <row r="69">
          <cell r="B69" t="str">
            <v>HM. Sampoerna Semarang</v>
          </cell>
          <cell r="C69" t="str">
            <v>Semarang</v>
          </cell>
          <cell r="D69">
            <v>1614</v>
          </cell>
          <cell r="E69">
            <v>195.97000000000003</v>
          </cell>
          <cell r="F69">
            <v>1809.97</v>
          </cell>
        </row>
        <row r="70">
          <cell r="B70" t="str">
            <v>HM. Sampoerna Pati</v>
          </cell>
          <cell r="C70" t="str">
            <v>Pati</v>
          </cell>
          <cell r="D70">
            <v>762</v>
          </cell>
          <cell r="E70">
            <v>132.70000000000002</v>
          </cell>
          <cell r="F70">
            <v>894.7</v>
          </cell>
        </row>
        <row r="71">
          <cell r="B71" t="str">
            <v>HM. Sampoerna Tegal</v>
          </cell>
          <cell r="C71" t="str">
            <v>Tegal</v>
          </cell>
          <cell r="D71">
            <v>1932</v>
          </cell>
          <cell r="E71">
            <v>218.40000000000003</v>
          </cell>
          <cell r="F71">
            <v>2150.4</v>
          </cell>
        </row>
        <row r="72">
          <cell r="B72" t="str">
            <v>HM. Sampoerna Tuban</v>
          </cell>
          <cell r="C72" t="str">
            <v>Tuban</v>
          </cell>
          <cell r="D72">
            <v>474</v>
          </cell>
          <cell r="E72">
            <v>62.7</v>
          </cell>
          <cell r="F72">
            <v>536.70000000000005</v>
          </cell>
        </row>
        <row r="73">
          <cell r="B73" t="str">
            <v>HM. Sampoerna Kediri</v>
          </cell>
          <cell r="C73" t="str">
            <v>Kediri</v>
          </cell>
          <cell r="D73">
            <v>873</v>
          </cell>
          <cell r="E73">
            <v>142.1</v>
          </cell>
          <cell r="F73">
            <v>1015.1</v>
          </cell>
        </row>
        <row r="74">
          <cell r="B74" t="str">
            <v>HM. Sampoerna Gresik</v>
          </cell>
          <cell r="C74" t="str">
            <v>Gresik</v>
          </cell>
          <cell r="D74">
            <v>411</v>
          </cell>
          <cell r="E74">
            <v>41.980000000000004</v>
          </cell>
          <cell r="F74">
            <v>452.98</v>
          </cell>
        </row>
        <row r="75">
          <cell r="B75" t="str">
            <v>HM. Sampoerna Surabaya</v>
          </cell>
          <cell r="C75" t="str">
            <v>Surabaya</v>
          </cell>
          <cell r="D75">
            <v>1110</v>
          </cell>
          <cell r="E75">
            <v>124.27500000000001</v>
          </cell>
          <cell r="F75">
            <v>1234.2750000000001</v>
          </cell>
        </row>
        <row r="76">
          <cell r="B76" t="str">
            <v>HM. Sampoerna Mojokerto</v>
          </cell>
          <cell r="C76" t="str">
            <v>Mojokerto</v>
          </cell>
          <cell r="D76">
            <v>492</v>
          </cell>
          <cell r="E76">
            <v>73.625000000000014</v>
          </cell>
          <cell r="F76">
            <v>565.625</v>
          </cell>
        </row>
        <row r="77">
          <cell r="B77" t="str">
            <v>HM. Sampoerna Sidoarjo</v>
          </cell>
          <cell r="C77" t="str">
            <v>Sidoarjo</v>
          </cell>
          <cell r="D77">
            <v>876</v>
          </cell>
          <cell r="E77">
            <v>120.94500000000001</v>
          </cell>
          <cell r="F77">
            <v>996.94500000000005</v>
          </cell>
        </row>
        <row r="78">
          <cell r="B78" t="str">
            <v>HM. Sampoerna Malang</v>
          </cell>
          <cell r="C78" t="str">
            <v>Malang</v>
          </cell>
          <cell r="D78">
            <v>1086</v>
          </cell>
          <cell r="E78">
            <v>115.16500000000001</v>
          </cell>
          <cell r="F78">
            <v>1201.165</v>
          </cell>
        </row>
        <row r="79">
          <cell r="B79" t="str">
            <v>HM. Sampoerna Pamekasan</v>
          </cell>
          <cell r="C79" t="str">
            <v>Pamekasan</v>
          </cell>
          <cell r="D79">
            <v>702</v>
          </cell>
          <cell r="E79">
            <v>111.45500000000001</v>
          </cell>
          <cell r="F79">
            <v>813.45500000000004</v>
          </cell>
        </row>
        <row r="80">
          <cell r="B80" t="str">
            <v>HM. Sampoerna Jember</v>
          </cell>
          <cell r="C80" t="str">
            <v>Jember</v>
          </cell>
          <cell r="D80">
            <v>594</v>
          </cell>
          <cell r="E80">
            <v>140.94</v>
          </cell>
          <cell r="F80">
            <v>734.94</v>
          </cell>
        </row>
        <row r="81">
          <cell r="B81" t="str">
            <v>HM. Sampoerna DPC Banyuwangi</v>
          </cell>
          <cell r="C81" t="str">
            <v>DPC Banyuwangi</v>
          </cell>
          <cell r="D81">
            <v>396</v>
          </cell>
          <cell r="E81">
            <v>0</v>
          </cell>
          <cell r="F81">
            <v>396</v>
          </cell>
        </row>
        <row r="82">
          <cell r="B82" t="str">
            <v>HM. Sampoerna Probolinggo</v>
          </cell>
          <cell r="C82" t="str">
            <v>Probolinggo</v>
          </cell>
          <cell r="D82">
            <v>528</v>
          </cell>
          <cell r="E82">
            <v>99.190000000000012</v>
          </cell>
          <cell r="F82">
            <v>627.19000000000005</v>
          </cell>
        </row>
        <row r="83">
          <cell r="B83" t="str">
            <v>HM. Sampoerna Denpasar</v>
          </cell>
          <cell r="C83" t="str">
            <v>Denpasar</v>
          </cell>
          <cell r="D83">
            <v>1089</v>
          </cell>
          <cell r="E83">
            <v>214.44499999999999</v>
          </cell>
          <cell r="F83">
            <v>1303.4449999999999</v>
          </cell>
        </row>
        <row r="84">
          <cell r="B84" t="str">
            <v>HM. Sampoerna Mataram</v>
          </cell>
          <cell r="C84" t="str">
            <v>Mataram</v>
          </cell>
          <cell r="D84">
            <v>636</v>
          </cell>
          <cell r="E84">
            <v>110.22500000000001</v>
          </cell>
          <cell r="F84">
            <v>746.22500000000002</v>
          </cell>
        </row>
        <row r="85">
          <cell r="B85" t="str">
            <v>HM. Sampoerna EZD Sumbawa - Sumbawa</v>
          </cell>
          <cell r="C85" t="str">
            <v>EZD Sumbawa - Sumbawa</v>
          </cell>
          <cell r="D85">
            <v>138</v>
          </cell>
          <cell r="E85">
            <v>17.3</v>
          </cell>
          <cell r="F85">
            <v>155.30000000000001</v>
          </cell>
        </row>
        <row r="86">
          <cell r="B86" t="str">
            <v>HM. Sampoerna EZD Sumbawa - Bima</v>
          </cell>
          <cell r="C86" t="str">
            <v>EZD Sumbawa - Bima</v>
          </cell>
          <cell r="D86">
            <v>153</v>
          </cell>
          <cell r="E86">
            <v>21.5</v>
          </cell>
          <cell r="F86">
            <v>174.5</v>
          </cell>
        </row>
        <row r="87">
          <cell r="B87" t="str">
            <v>HM. Sampoerna Kupang</v>
          </cell>
          <cell r="C87" t="str">
            <v>Kupang</v>
          </cell>
          <cell r="D87">
            <v>129</v>
          </cell>
          <cell r="E87">
            <v>23.055</v>
          </cell>
          <cell r="F87">
            <v>152.05500000000001</v>
          </cell>
        </row>
        <row r="88">
          <cell r="B88" t="str">
            <v>HM. Sampoerna DPC Ende</v>
          </cell>
          <cell r="C88" t="str">
            <v>DPC Ende</v>
          </cell>
          <cell r="D88">
            <v>99</v>
          </cell>
          <cell r="E88">
            <v>11.75</v>
          </cell>
          <cell r="F88">
            <v>110.75</v>
          </cell>
        </row>
        <row r="89">
          <cell r="B89" t="str">
            <v>HM. Sampoerna EZD Maumere</v>
          </cell>
          <cell r="C89" t="str">
            <v>EZD Maumere</v>
          </cell>
          <cell r="D89">
            <v>93</v>
          </cell>
          <cell r="E89">
            <v>15.690000000000001</v>
          </cell>
          <cell r="F89">
            <v>108.69</v>
          </cell>
        </row>
        <row r="90">
          <cell r="B90" t="str">
            <v>HM. Sampoerna DPC Ruteng</v>
          </cell>
          <cell r="C90" t="str">
            <v>DPC Ruteng</v>
          </cell>
          <cell r="D90">
            <v>126</v>
          </cell>
          <cell r="E90">
            <v>14.530000000000001</v>
          </cell>
          <cell r="F90">
            <v>140.53</v>
          </cell>
        </row>
        <row r="91">
          <cell r="B91" t="str">
            <v>HM. Sampoerna EZD Sumba</v>
          </cell>
          <cell r="C91" t="str">
            <v>EZD Sumba</v>
          </cell>
          <cell r="D91">
            <v>72</v>
          </cell>
          <cell r="E91">
            <v>9.5850000000000009</v>
          </cell>
          <cell r="F91">
            <v>81.585000000000008</v>
          </cell>
        </row>
        <row r="92">
          <cell r="B92" t="str">
            <v>HM. Sampoerna EZD Atambua</v>
          </cell>
          <cell r="C92" t="str">
            <v>EZD Atambua</v>
          </cell>
          <cell r="D92">
            <v>69</v>
          </cell>
          <cell r="E92">
            <v>12.365000000000002</v>
          </cell>
          <cell r="F92">
            <v>81.365000000000009</v>
          </cell>
        </row>
        <row r="93">
          <cell r="B93" t="str">
            <v>HM. Sampoerna EZD Alor</v>
          </cell>
          <cell r="C93" t="str">
            <v>EZD Alor</v>
          </cell>
          <cell r="D93">
            <v>33</v>
          </cell>
          <cell r="E93">
            <v>2.1</v>
          </cell>
          <cell r="F93">
            <v>35.1</v>
          </cell>
        </row>
        <row r="94">
          <cell r="B94" t="str">
            <v>HM. Sampoerna Balikpapan</v>
          </cell>
          <cell r="C94" t="str">
            <v>Balikpapan</v>
          </cell>
          <cell r="D94">
            <v>255</v>
          </cell>
          <cell r="E94">
            <v>34.445000000000007</v>
          </cell>
          <cell r="F94">
            <v>289.44499999999999</v>
          </cell>
        </row>
        <row r="95">
          <cell r="B95" t="str">
            <v>HM. Sampoerna Banjarmasin</v>
          </cell>
          <cell r="C95" t="str">
            <v>Banjarmasin</v>
          </cell>
          <cell r="D95">
            <v>648</v>
          </cell>
          <cell r="E95">
            <v>137.93</v>
          </cell>
          <cell r="F95">
            <v>785.93000000000006</v>
          </cell>
        </row>
        <row r="96">
          <cell r="B96" t="str">
            <v>HM. Sampoerna DPC Barabai</v>
          </cell>
          <cell r="C96" t="str">
            <v>DPC Barabai</v>
          </cell>
          <cell r="D96">
            <v>621</v>
          </cell>
          <cell r="E96">
            <v>78.825000000000017</v>
          </cell>
          <cell r="F96">
            <v>699.82500000000005</v>
          </cell>
        </row>
        <row r="97">
          <cell r="B97" t="str">
            <v>HM. Sampoerna EZD Kotabaru</v>
          </cell>
          <cell r="C97" t="str">
            <v>EZD Kotabaru</v>
          </cell>
          <cell r="D97">
            <v>78</v>
          </cell>
          <cell r="E97">
            <v>28.635000000000005</v>
          </cell>
          <cell r="F97">
            <v>106.63500000000001</v>
          </cell>
        </row>
        <row r="98">
          <cell r="B98" t="str">
            <v>HM. Sampoerna Sales Point Nunukan</v>
          </cell>
          <cell r="C98" t="str">
            <v>Sales Point Nunukan</v>
          </cell>
          <cell r="D98">
            <v>18</v>
          </cell>
          <cell r="E98">
            <v>6.12</v>
          </cell>
          <cell r="F98">
            <v>24.12</v>
          </cell>
        </row>
        <row r="99">
          <cell r="B99" t="str">
            <v>HM. Sampoerna Sales Point Tarakan</v>
          </cell>
          <cell r="C99" t="str">
            <v>Sales Point Tarakan</v>
          </cell>
          <cell r="D99">
            <v>33</v>
          </cell>
          <cell r="E99">
            <v>14.930000000000001</v>
          </cell>
          <cell r="F99">
            <v>47.93</v>
          </cell>
        </row>
        <row r="100">
          <cell r="B100" t="str">
            <v>HM. Sampoerna Sales Point Tanjung Redeb</v>
          </cell>
          <cell r="C100" t="str">
            <v>Sales Point Tanjung Redeb</v>
          </cell>
          <cell r="D100">
            <v>87</v>
          </cell>
          <cell r="E100">
            <v>29.085000000000001</v>
          </cell>
          <cell r="F100">
            <v>116.08500000000001</v>
          </cell>
        </row>
        <row r="101">
          <cell r="B101" t="str">
            <v>HM. Sampoerna Samarinda</v>
          </cell>
          <cell r="C101" t="str">
            <v>Samarinda</v>
          </cell>
          <cell r="D101">
            <v>420</v>
          </cell>
          <cell r="E101">
            <v>63.484999999999999</v>
          </cell>
          <cell r="F101">
            <v>483.48500000000001</v>
          </cell>
        </row>
        <row r="102">
          <cell r="B102" t="str">
            <v>HM. Sampoerna DPC Sengatta</v>
          </cell>
          <cell r="C102" t="str">
            <v>DPC Sengatta</v>
          </cell>
          <cell r="D102">
            <v>129</v>
          </cell>
          <cell r="E102">
            <v>19.000000000000004</v>
          </cell>
          <cell r="F102">
            <v>148</v>
          </cell>
        </row>
        <row r="103">
          <cell r="B103" t="str">
            <v>HM. Sampoerna Palangkaraya</v>
          </cell>
          <cell r="C103" t="str">
            <v>Palangkaraya</v>
          </cell>
          <cell r="D103">
            <v>78</v>
          </cell>
          <cell r="E103">
            <v>19.255000000000003</v>
          </cell>
          <cell r="F103">
            <v>97.254999999999995</v>
          </cell>
        </row>
        <row r="104">
          <cell r="B104" t="str">
            <v>HM. Sampoerna EZD Sampit</v>
          </cell>
          <cell r="C104" t="str">
            <v>EZD Sampit</v>
          </cell>
          <cell r="D104">
            <v>93</v>
          </cell>
          <cell r="E104">
            <v>18.630000000000003</v>
          </cell>
          <cell r="F104">
            <v>111.63</v>
          </cell>
        </row>
        <row r="105">
          <cell r="B105" t="str">
            <v>HM. Sampoerna EZD Pangkalan Bun</v>
          </cell>
          <cell r="C105" t="str">
            <v>EZD Pangkalan Bun</v>
          </cell>
          <cell r="D105">
            <v>78</v>
          </cell>
          <cell r="E105">
            <v>14.150000000000002</v>
          </cell>
          <cell r="F105">
            <v>92.15</v>
          </cell>
        </row>
        <row r="106">
          <cell r="B106" t="str">
            <v>HM. Sampoerna Pontianak</v>
          </cell>
          <cell r="C106" t="str">
            <v>Pontianak</v>
          </cell>
          <cell r="D106">
            <v>585</v>
          </cell>
          <cell r="E106">
            <v>59.910000000000011</v>
          </cell>
          <cell r="F106">
            <v>644.91</v>
          </cell>
        </row>
        <row r="107">
          <cell r="B107" t="str">
            <v>HM. Sampoerna EZD Ketapang</v>
          </cell>
          <cell r="C107" t="str">
            <v>EZD Ketapang</v>
          </cell>
          <cell r="D107">
            <v>135</v>
          </cell>
          <cell r="E107">
            <v>13.39</v>
          </cell>
          <cell r="F107">
            <v>148.38999999999999</v>
          </cell>
        </row>
        <row r="108">
          <cell r="B108" t="str">
            <v>HM. Sampoerna Sintang</v>
          </cell>
          <cell r="C108" t="str">
            <v>Sintang</v>
          </cell>
          <cell r="D108">
            <v>276</v>
          </cell>
          <cell r="E108">
            <v>49.800000000000004</v>
          </cell>
          <cell r="F108">
            <v>325.8</v>
          </cell>
        </row>
        <row r="109">
          <cell r="B109" t="str">
            <v>HM. Sampoerna Kendari</v>
          </cell>
          <cell r="C109" t="str">
            <v>Kendari</v>
          </cell>
          <cell r="D109">
            <v>144</v>
          </cell>
          <cell r="E109">
            <v>37.840000000000003</v>
          </cell>
          <cell r="F109">
            <v>181.84</v>
          </cell>
        </row>
        <row r="110">
          <cell r="B110" t="str">
            <v>HM. Sampoerna EZD Bau-Bau</v>
          </cell>
          <cell r="C110" t="str">
            <v>EZD Bau-Bau</v>
          </cell>
          <cell r="D110">
            <v>84</v>
          </cell>
          <cell r="E110">
            <v>14.24</v>
          </cell>
          <cell r="F110">
            <v>98.24</v>
          </cell>
        </row>
        <row r="111">
          <cell r="B111" t="str">
            <v>HM. Sampoerna Makassar 1</v>
          </cell>
          <cell r="C111" t="str">
            <v>Makassar 1</v>
          </cell>
          <cell r="D111">
            <v>795</v>
          </cell>
          <cell r="E111">
            <v>70.300000000000011</v>
          </cell>
          <cell r="F111">
            <v>865.3</v>
          </cell>
        </row>
        <row r="112">
          <cell r="B112" t="str">
            <v>HM. Sampoerna Makassar 2</v>
          </cell>
          <cell r="C112" t="str">
            <v>Makassar 2</v>
          </cell>
          <cell r="D112">
            <v>423</v>
          </cell>
          <cell r="E112">
            <v>50.160000000000004</v>
          </cell>
          <cell r="F112">
            <v>473.16</v>
          </cell>
        </row>
        <row r="113">
          <cell r="B113" t="str">
            <v>HM. Sampoerna Palu</v>
          </cell>
          <cell r="C113" t="str">
            <v>Palu</v>
          </cell>
          <cell r="D113">
            <v>285</v>
          </cell>
          <cell r="E113">
            <v>36.550000000000004</v>
          </cell>
          <cell r="F113">
            <v>321.55</v>
          </cell>
        </row>
        <row r="114">
          <cell r="B114" t="str">
            <v>HM. Sampoerna EZD Luwuk</v>
          </cell>
          <cell r="C114" t="str">
            <v>EZD Luwuk</v>
          </cell>
          <cell r="D114">
            <v>198</v>
          </cell>
          <cell r="E114">
            <v>17.700000000000003</v>
          </cell>
          <cell r="F114">
            <v>215.7</v>
          </cell>
        </row>
        <row r="115">
          <cell r="B115" t="str">
            <v>HM. Sampoerna Pare-Pare</v>
          </cell>
          <cell r="C115" t="str">
            <v>Pare-Pare</v>
          </cell>
          <cell r="D115">
            <v>498</v>
          </cell>
          <cell r="E115">
            <v>65.44</v>
          </cell>
          <cell r="F115">
            <v>563.44000000000005</v>
          </cell>
        </row>
        <row r="116">
          <cell r="B116" t="str">
            <v>HM. Sampoerna DPC Palopo</v>
          </cell>
          <cell r="C116" t="str">
            <v>DPC Palopo</v>
          </cell>
          <cell r="D116">
            <v>222</v>
          </cell>
          <cell r="E116">
            <v>22.25</v>
          </cell>
          <cell r="F116">
            <v>244.25</v>
          </cell>
        </row>
        <row r="117">
          <cell r="B117" t="str">
            <v>HM. Sampoerna Manado</v>
          </cell>
          <cell r="C117" t="str">
            <v>Manado</v>
          </cell>
          <cell r="D117">
            <v>783</v>
          </cell>
          <cell r="E117">
            <v>79.800000000000011</v>
          </cell>
          <cell r="F117">
            <v>862.8</v>
          </cell>
        </row>
        <row r="118">
          <cell r="B118" t="str">
            <v>HM. Sampoerna Gorontalo</v>
          </cell>
          <cell r="C118" t="str">
            <v>Gorontalo</v>
          </cell>
          <cell r="D118">
            <v>240</v>
          </cell>
          <cell r="E118">
            <v>35.035000000000004</v>
          </cell>
          <cell r="F118">
            <v>275.03500000000003</v>
          </cell>
        </row>
        <row r="119">
          <cell r="B119" t="str">
            <v>HM. Sampoerna Ambon</v>
          </cell>
          <cell r="C119" t="str">
            <v>Ambon</v>
          </cell>
          <cell r="D119">
            <v>177</v>
          </cell>
          <cell r="E119">
            <v>34.270000000000003</v>
          </cell>
          <cell r="F119">
            <v>211.27</v>
          </cell>
        </row>
        <row r="120">
          <cell r="B120" t="str">
            <v>HM. Sampoerna EZD Tual</v>
          </cell>
          <cell r="C120" t="str">
            <v>EZD Tual</v>
          </cell>
          <cell r="D120">
            <v>36</v>
          </cell>
          <cell r="E120">
            <v>10.065000000000001</v>
          </cell>
          <cell r="F120">
            <v>46.064999999999998</v>
          </cell>
        </row>
        <row r="121">
          <cell r="B121" t="str">
            <v>HM. Sampoerna Ternate</v>
          </cell>
          <cell r="C121" t="str">
            <v>Ternate</v>
          </cell>
          <cell r="D121">
            <v>258</v>
          </cell>
          <cell r="E121">
            <v>37.815000000000005</v>
          </cell>
          <cell r="F121">
            <v>295.815</v>
          </cell>
        </row>
        <row r="122">
          <cell r="B122" t="str">
            <v>HM. Sampoerna Jayapura</v>
          </cell>
          <cell r="C122" t="str">
            <v>Jayapura</v>
          </cell>
          <cell r="D122">
            <v>45</v>
          </cell>
          <cell r="E122">
            <v>16.260000000000002</v>
          </cell>
          <cell r="F122">
            <v>61.260000000000005</v>
          </cell>
        </row>
        <row r="123">
          <cell r="B123" t="str">
            <v>HM. Sampoerna EZD Merauke</v>
          </cell>
          <cell r="C123" t="str">
            <v>EZD Merauke</v>
          </cell>
          <cell r="D123">
            <v>33</v>
          </cell>
          <cell r="E123">
            <v>10.850000000000001</v>
          </cell>
          <cell r="F123">
            <v>43.85</v>
          </cell>
        </row>
        <row r="124">
          <cell r="B124" t="str">
            <v>HM. Sampoerna EZD Nabire</v>
          </cell>
          <cell r="C124" t="str">
            <v>EZD Nabire</v>
          </cell>
          <cell r="D124">
            <v>30</v>
          </cell>
          <cell r="E124">
            <v>8.07</v>
          </cell>
          <cell r="F124">
            <v>38.07</v>
          </cell>
        </row>
        <row r="125">
          <cell r="B125" t="str">
            <v>HM. Sampoerna EZD Biak</v>
          </cell>
          <cell r="C125" t="str">
            <v>EZD Biak</v>
          </cell>
          <cell r="D125">
            <v>12</v>
          </cell>
          <cell r="E125">
            <v>1.6600000000000001</v>
          </cell>
          <cell r="F125">
            <v>13.66</v>
          </cell>
        </row>
        <row r="126">
          <cell r="B126" t="str">
            <v>HM. Sampoerna EZD Serui</v>
          </cell>
          <cell r="C126" t="str">
            <v>EZD Serui</v>
          </cell>
          <cell r="D126">
            <v>6</v>
          </cell>
          <cell r="E126">
            <v>0.97</v>
          </cell>
          <cell r="F126">
            <v>6.97</v>
          </cell>
        </row>
        <row r="127">
          <cell r="B127" t="str">
            <v>HM. Sampoerna Sorong</v>
          </cell>
          <cell r="C127" t="str">
            <v>Sorong</v>
          </cell>
          <cell r="D127">
            <v>63</v>
          </cell>
          <cell r="E127">
            <v>15.785000000000002</v>
          </cell>
          <cell r="F127">
            <v>78.784999999999997</v>
          </cell>
        </row>
        <row r="128">
          <cell r="B128" t="str">
            <v>HM. Sampoerna Sales Point Manokwari</v>
          </cell>
          <cell r="C128" t="str">
            <v>Sales Point Manokwari</v>
          </cell>
          <cell r="D128">
            <v>30</v>
          </cell>
          <cell r="E128">
            <v>11.790000000000001</v>
          </cell>
          <cell r="F128">
            <v>41.79</v>
          </cell>
        </row>
        <row r="129">
          <cell r="B129" t="str">
            <v>HM. Sampoerna Sales Point Timika</v>
          </cell>
          <cell r="C129" t="str">
            <v>Sales Point Timika</v>
          </cell>
          <cell r="D129">
            <v>6</v>
          </cell>
          <cell r="E129">
            <v>7.2600000000000007</v>
          </cell>
          <cell r="F129">
            <v>13.260000000000002</v>
          </cell>
        </row>
        <row r="130">
          <cell r="B130" t="str">
            <v>HM. Sampoerna Sales Point Fak-Fak</v>
          </cell>
          <cell r="C130" t="str">
            <v>Sales Point Fak-Fak</v>
          </cell>
          <cell r="D130">
            <v>33</v>
          </cell>
          <cell r="E130">
            <v>5.7600000000000007</v>
          </cell>
          <cell r="F130">
            <v>38.76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E247"/>
  <sheetViews>
    <sheetView showGridLines="0" topLeftCell="A217" zoomScale="69" zoomScaleNormal="69" workbookViewId="0">
      <selection activeCell="G250" sqref="G250"/>
    </sheetView>
  </sheetViews>
  <sheetFormatPr defaultRowHeight="15" x14ac:dyDescent="0.25"/>
  <cols>
    <col min="1" max="1" width="10.5703125" style="1" bestFit="1" customWidth="1"/>
    <col min="2" max="2" width="11.5703125" style="1" bestFit="1" customWidth="1"/>
    <col min="3" max="3" width="18" style="5" bestFit="1" customWidth="1"/>
    <col min="4" max="4" width="30.140625" style="5" bestFit="1" customWidth="1"/>
    <col min="5" max="5" width="44.28515625" style="5" bestFit="1" customWidth="1"/>
    <col min="6" max="6" width="64.85546875" style="1" hidden="1" customWidth="1"/>
    <col min="7" max="7" width="43.28515625" style="1" bestFit="1" customWidth="1"/>
    <col min="8" max="8" width="5.5703125" style="1" bestFit="1" customWidth="1"/>
    <col min="9" max="9" width="8.140625" style="1" bestFit="1" customWidth="1"/>
    <col min="10" max="10" width="6" style="1" customWidth="1"/>
    <col min="11" max="11" width="7.7109375" style="1" customWidth="1"/>
    <col min="12" max="12" width="19.140625" style="1" customWidth="1"/>
    <col min="13" max="13" width="11.7109375" style="1" customWidth="1"/>
    <col min="14" max="14" width="14.140625" style="1" customWidth="1"/>
    <col min="15" max="15" width="16.42578125" style="1" customWidth="1"/>
    <col min="16" max="16" width="5.85546875" style="29" customWidth="1"/>
    <col min="17" max="17" width="4.5703125" style="29" customWidth="1"/>
    <col min="18" max="18" width="7.42578125" style="1" bestFit="1" customWidth="1"/>
    <col min="19" max="19" width="10" style="1" bestFit="1" customWidth="1"/>
    <col min="20" max="20" width="8.85546875" style="29" bestFit="1" customWidth="1"/>
    <col min="21" max="21" width="7.28515625" style="1" customWidth="1"/>
    <col min="22" max="22" width="19.85546875" style="1" bestFit="1" customWidth="1"/>
    <col min="23" max="23" width="9.140625" style="29"/>
    <col min="24" max="25" width="9.140625" style="1"/>
    <col min="26" max="26" width="9.140625" style="35"/>
    <col min="27" max="27" width="20.5703125" style="1" bestFit="1" customWidth="1"/>
    <col min="28" max="16384" width="9.140625" style="1"/>
  </cols>
  <sheetData>
    <row r="1" spans="1:31" x14ac:dyDescent="0.25">
      <c r="A1" s="223"/>
      <c r="B1" s="225"/>
      <c r="C1" s="226" t="s">
        <v>1167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</row>
    <row r="2" spans="1:31" x14ac:dyDescent="0.25">
      <c r="A2" s="224"/>
      <c r="B2" s="225"/>
      <c r="C2" s="226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</row>
    <row r="3" spans="1:31" ht="15.75" thickBot="1" x14ac:dyDescent="0.3">
      <c r="A3" s="186"/>
      <c r="B3" s="187"/>
      <c r="C3" s="187"/>
    </row>
    <row r="4" spans="1:31" x14ac:dyDescent="0.25">
      <c r="A4" s="37">
        <v>1</v>
      </c>
      <c r="B4" s="38">
        <v>44261</v>
      </c>
      <c r="C4" s="37">
        <v>402381</v>
      </c>
      <c r="D4" s="37" t="s">
        <v>766</v>
      </c>
      <c r="E4" s="39" t="s">
        <v>777</v>
      </c>
      <c r="F4" s="42" t="s">
        <v>778</v>
      </c>
      <c r="G4" s="60" t="s">
        <v>778</v>
      </c>
      <c r="H4" s="43">
        <v>4</v>
      </c>
      <c r="I4" s="44">
        <v>58</v>
      </c>
      <c r="J4" s="44">
        <v>100</v>
      </c>
      <c r="K4" s="44">
        <v>6000</v>
      </c>
      <c r="L4" s="161">
        <f>J4*K4</f>
        <v>600000</v>
      </c>
      <c r="M4" s="161"/>
      <c r="N4" s="161"/>
      <c r="O4" s="61" t="s">
        <v>779</v>
      </c>
      <c r="P4" s="188"/>
      <c r="Q4" s="188"/>
      <c r="R4" s="43" t="s">
        <v>780</v>
      </c>
      <c r="S4" s="43" t="s">
        <v>485</v>
      </c>
      <c r="T4" s="45">
        <v>4816</v>
      </c>
      <c r="U4" s="46"/>
      <c r="V4" s="46">
        <v>1</v>
      </c>
      <c r="W4" s="47">
        <v>44264</v>
      </c>
      <c r="X4" s="47">
        <v>44279</v>
      </c>
      <c r="Y4" s="46" t="s">
        <v>517</v>
      </c>
      <c r="Z4" s="46" t="s">
        <v>700</v>
      </c>
      <c r="AA4" s="46" t="s">
        <v>519</v>
      </c>
      <c r="AB4" s="46"/>
      <c r="AC4" s="46"/>
      <c r="AD4" s="46"/>
      <c r="AE4" s="46"/>
    </row>
    <row r="5" spans="1:31" x14ac:dyDescent="0.25">
      <c r="A5" s="62">
        <f>A4+1</f>
        <v>2</v>
      </c>
      <c r="B5" s="63">
        <v>44261</v>
      </c>
      <c r="C5" s="62">
        <v>402385</v>
      </c>
      <c r="D5" s="62" t="s">
        <v>766</v>
      </c>
      <c r="E5" s="64" t="s">
        <v>798</v>
      </c>
      <c r="F5" s="65" t="s">
        <v>799</v>
      </c>
      <c r="G5" s="66" t="s">
        <v>799</v>
      </c>
      <c r="H5" s="26">
        <v>6</v>
      </c>
      <c r="I5" s="68">
        <v>97</v>
      </c>
      <c r="J5" s="68">
        <v>100</v>
      </c>
      <c r="K5" s="68">
        <v>7800</v>
      </c>
      <c r="L5" s="149">
        <f t="shared" ref="L5:L68" si="0">J5*K5</f>
        <v>780000</v>
      </c>
      <c r="M5" s="149"/>
      <c r="N5" s="149"/>
      <c r="O5" s="67" t="s">
        <v>800</v>
      </c>
      <c r="P5" s="189"/>
      <c r="Q5" s="189"/>
      <c r="R5" s="26" t="s">
        <v>780</v>
      </c>
      <c r="S5" s="26" t="s">
        <v>485</v>
      </c>
      <c r="T5" s="27">
        <v>4818</v>
      </c>
      <c r="U5" s="70"/>
      <c r="V5" s="70">
        <v>1</v>
      </c>
      <c r="W5" s="71">
        <v>44264</v>
      </c>
      <c r="X5" s="71">
        <v>44278</v>
      </c>
      <c r="Y5" s="70" t="s">
        <v>801</v>
      </c>
      <c r="Z5" s="70" t="s">
        <v>700</v>
      </c>
      <c r="AA5" s="70" t="s">
        <v>519</v>
      </c>
      <c r="AB5" s="70"/>
      <c r="AC5" s="70"/>
      <c r="AD5" s="70"/>
      <c r="AE5" s="70"/>
    </row>
    <row r="6" spans="1:31" ht="15.75" thickBot="1" x14ac:dyDescent="0.3">
      <c r="A6" s="62">
        <f t="shared" ref="A6:A69" si="1">A5+1</f>
        <v>3</v>
      </c>
      <c r="B6" s="63">
        <v>44261</v>
      </c>
      <c r="C6" s="62">
        <v>402386</v>
      </c>
      <c r="D6" s="62" t="s">
        <v>766</v>
      </c>
      <c r="E6" s="64" t="s">
        <v>802</v>
      </c>
      <c r="F6" s="65" t="s">
        <v>799</v>
      </c>
      <c r="G6" s="66" t="s">
        <v>803</v>
      </c>
      <c r="H6" s="26">
        <v>2</v>
      </c>
      <c r="I6" s="68">
        <v>24</v>
      </c>
      <c r="J6" s="68">
        <v>100</v>
      </c>
      <c r="K6" s="68">
        <v>10800</v>
      </c>
      <c r="L6" s="149">
        <f t="shared" si="0"/>
        <v>1080000</v>
      </c>
      <c r="M6" s="149"/>
      <c r="N6" s="149"/>
      <c r="O6" s="67" t="s">
        <v>804</v>
      </c>
      <c r="P6" s="189"/>
      <c r="Q6" s="189"/>
      <c r="R6" s="26" t="s">
        <v>780</v>
      </c>
      <c r="S6" s="26" t="s">
        <v>485</v>
      </c>
      <c r="T6" s="27">
        <v>4834</v>
      </c>
      <c r="U6" s="70"/>
      <c r="V6" s="70"/>
      <c r="W6" s="71">
        <v>44264</v>
      </c>
      <c r="X6" s="71">
        <v>44275</v>
      </c>
      <c r="Y6" s="70"/>
      <c r="Z6" s="70"/>
      <c r="AA6" s="70"/>
      <c r="AB6" s="70"/>
      <c r="AC6" s="58"/>
      <c r="AD6" s="58"/>
      <c r="AE6" s="58"/>
    </row>
    <row r="7" spans="1:31" x14ac:dyDescent="0.25">
      <c r="A7" s="62">
        <f t="shared" si="1"/>
        <v>4</v>
      </c>
      <c r="B7" s="63">
        <v>44261</v>
      </c>
      <c r="C7" s="62">
        <v>402387</v>
      </c>
      <c r="D7" s="62" t="s">
        <v>766</v>
      </c>
      <c r="E7" s="64" t="s">
        <v>805</v>
      </c>
      <c r="F7" s="65" t="s">
        <v>806</v>
      </c>
      <c r="G7" s="66" t="s">
        <v>806</v>
      </c>
      <c r="H7" s="26">
        <v>7</v>
      </c>
      <c r="I7" s="68">
        <v>121</v>
      </c>
      <c r="J7" s="68">
        <v>121</v>
      </c>
      <c r="K7" s="68">
        <v>5000</v>
      </c>
      <c r="L7" s="149">
        <f t="shared" si="0"/>
        <v>605000</v>
      </c>
      <c r="M7" s="149"/>
      <c r="N7" s="149"/>
      <c r="O7" s="67" t="s">
        <v>807</v>
      </c>
      <c r="P7" s="189"/>
      <c r="Q7" s="189"/>
      <c r="R7" s="26" t="s">
        <v>780</v>
      </c>
      <c r="S7" s="26" t="s">
        <v>485</v>
      </c>
      <c r="T7" s="27">
        <v>4817</v>
      </c>
      <c r="U7" s="70"/>
      <c r="V7" s="70">
        <v>1</v>
      </c>
      <c r="W7" s="71">
        <v>44264</v>
      </c>
      <c r="X7" s="71">
        <v>44275</v>
      </c>
      <c r="Y7" s="70"/>
      <c r="Z7" s="70"/>
      <c r="AA7" s="70"/>
      <c r="AB7" s="70"/>
      <c r="AC7" s="46"/>
      <c r="AD7" s="46"/>
      <c r="AE7" s="46"/>
    </row>
    <row r="8" spans="1:31" ht="15.75" thickBot="1" x14ac:dyDescent="0.3">
      <c r="A8" s="62">
        <f t="shared" si="1"/>
        <v>5</v>
      </c>
      <c r="B8" s="63">
        <v>44261</v>
      </c>
      <c r="C8" s="62">
        <v>402388</v>
      </c>
      <c r="D8" s="62" t="s">
        <v>766</v>
      </c>
      <c r="E8" s="64" t="s">
        <v>808</v>
      </c>
      <c r="F8" s="65" t="s">
        <v>806</v>
      </c>
      <c r="G8" s="66" t="s">
        <v>809</v>
      </c>
      <c r="H8" s="26">
        <v>2</v>
      </c>
      <c r="I8" s="68">
        <v>30</v>
      </c>
      <c r="J8" s="68">
        <v>100</v>
      </c>
      <c r="K8" s="68">
        <v>9000</v>
      </c>
      <c r="L8" s="149">
        <f t="shared" si="0"/>
        <v>900000</v>
      </c>
      <c r="M8" s="149"/>
      <c r="N8" s="149"/>
      <c r="O8" s="67" t="s">
        <v>810</v>
      </c>
      <c r="P8" s="189"/>
      <c r="Q8" s="189"/>
      <c r="R8" s="26" t="s">
        <v>780</v>
      </c>
      <c r="S8" s="26" t="s">
        <v>485</v>
      </c>
      <c r="T8" s="27">
        <v>4833</v>
      </c>
      <c r="U8" s="70"/>
      <c r="V8" s="70">
        <v>1</v>
      </c>
      <c r="W8" s="71">
        <v>44264</v>
      </c>
      <c r="X8" s="71">
        <v>44274</v>
      </c>
      <c r="Y8" s="70" t="s">
        <v>811</v>
      </c>
      <c r="Z8" s="70" t="s">
        <v>700</v>
      </c>
      <c r="AA8" s="70" t="s">
        <v>519</v>
      </c>
      <c r="AB8" s="70"/>
      <c r="AC8" s="58"/>
      <c r="AD8" s="58"/>
      <c r="AE8" s="58"/>
    </row>
    <row r="9" spans="1:31" x14ac:dyDescent="0.25">
      <c r="A9" s="62">
        <f t="shared" si="1"/>
        <v>6</v>
      </c>
      <c r="B9" s="63">
        <v>44261</v>
      </c>
      <c r="C9" s="62">
        <v>402389</v>
      </c>
      <c r="D9" s="62" t="s">
        <v>766</v>
      </c>
      <c r="E9" s="64" t="s">
        <v>812</v>
      </c>
      <c r="F9" s="65" t="s">
        <v>813</v>
      </c>
      <c r="G9" s="66" t="s">
        <v>813</v>
      </c>
      <c r="H9" s="26">
        <v>2</v>
      </c>
      <c r="I9" s="68">
        <v>37</v>
      </c>
      <c r="J9" s="68">
        <v>100</v>
      </c>
      <c r="K9" s="68">
        <v>9000</v>
      </c>
      <c r="L9" s="149">
        <f t="shared" si="0"/>
        <v>900000</v>
      </c>
      <c r="M9" s="149"/>
      <c r="N9" s="149"/>
      <c r="O9" s="67" t="s">
        <v>814</v>
      </c>
      <c r="P9" s="189"/>
      <c r="Q9" s="189"/>
      <c r="R9" s="72" t="s">
        <v>780</v>
      </c>
      <c r="S9" s="72" t="s">
        <v>485</v>
      </c>
      <c r="T9" s="27">
        <v>4813</v>
      </c>
      <c r="U9" s="70"/>
      <c r="V9" s="70">
        <v>1</v>
      </c>
      <c r="W9" s="71">
        <v>44264</v>
      </c>
      <c r="X9" s="71">
        <v>44273</v>
      </c>
      <c r="Y9" s="70"/>
      <c r="Z9" s="70"/>
      <c r="AA9" s="70"/>
      <c r="AB9" s="70"/>
      <c r="AC9" s="46"/>
      <c r="AD9" s="46"/>
      <c r="AE9" s="46"/>
    </row>
    <row r="10" spans="1:31" x14ac:dyDescent="0.25">
      <c r="A10" s="62">
        <f t="shared" si="1"/>
        <v>7</v>
      </c>
      <c r="B10" s="63">
        <v>44261</v>
      </c>
      <c r="C10" s="62">
        <v>402391</v>
      </c>
      <c r="D10" s="62" t="s">
        <v>766</v>
      </c>
      <c r="E10" s="64" t="s">
        <v>820</v>
      </c>
      <c r="F10" s="65" t="s">
        <v>821</v>
      </c>
      <c r="G10" s="66" t="s">
        <v>821</v>
      </c>
      <c r="H10" s="26">
        <v>11</v>
      </c>
      <c r="I10" s="68">
        <f>144+48</f>
        <v>192</v>
      </c>
      <c r="J10" s="68">
        <v>192</v>
      </c>
      <c r="K10" s="68">
        <v>5000</v>
      </c>
      <c r="L10" s="149">
        <f t="shared" si="0"/>
        <v>960000</v>
      </c>
      <c r="M10" s="149"/>
      <c r="N10" s="149"/>
      <c r="O10" s="67" t="s">
        <v>822</v>
      </c>
      <c r="P10" s="189"/>
      <c r="Q10" s="189"/>
      <c r="R10" s="72" t="s">
        <v>780</v>
      </c>
      <c r="S10" s="72" t="s">
        <v>485</v>
      </c>
      <c r="T10" s="73">
        <v>4815</v>
      </c>
      <c r="U10" s="70"/>
      <c r="V10" s="70">
        <v>1</v>
      </c>
      <c r="W10" s="71">
        <v>44264</v>
      </c>
      <c r="X10" s="71">
        <v>44271</v>
      </c>
      <c r="Y10" s="70" t="s">
        <v>823</v>
      </c>
      <c r="Z10" s="70" t="s">
        <v>700</v>
      </c>
      <c r="AA10" s="70" t="s">
        <v>519</v>
      </c>
      <c r="AB10" s="70"/>
      <c r="AC10" s="70"/>
      <c r="AD10" s="70"/>
      <c r="AE10" s="70"/>
    </row>
    <row r="11" spans="1:31" x14ac:dyDescent="0.25">
      <c r="A11" s="62">
        <f t="shared" si="1"/>
        <v>8</v>
      </c>
      <c r="B11" s="63">
        <v>44261</v>
      </c>
      <c r="C11" s="62">
        <v>402392</v>
      </c>
      <c r="D11" s="62" t="s">
        <v>766</v>
      </c>
      <c r="E11" s="64" t="s">
        <v>824</v>
      </c>
      <c r="F11" s="65" t="s">
        <v>825</v>
      </c>
      <c r="G11" s="66" t="s">
        <v>825</v>
      </c>
      <c r="H11" s="26">
        <v>6</v>
      </c>
      <c r="I11" s="68">
        <v>98</v>
      </c>
      <c r="J11" s="68">
        <v>100</v>
      </c>
      <c r="K11" s="68">
        <v>9000</v>
      </c>
      <c r="L11" s="149">
        <f t="shared" si="0"/>
        <v>900000</v>
      </c>
      <c r="M11" s="149"/>
      <c r="N11" s="149"/>
      <c r="O11" s="67" t="s">
        <v>826</v>
      </c>
      <c r="P11" s="189"/>
      <c r="Q11" s="189"/>
      <c r="R11" s="72" t="s">
        <v>780</v>
      </c>
      <c r="S11" s="72" t="s">
        <v>485</v>
      </c>
      <c r="T11" s="73">
        <v>4820</v>
      </c>
      <c r="U11" s="70"/>
      <c r="V11" s="70">
        <v>1</v>
      </c>
      <c r="W11" s="71">
        <v>44264</v>
      </c>
      <c r="X11" s="71">
        <v>44273</v>
      </c>
      <c r="Y11" s="70"/>
      <c r="Z11" s="70"/>
      <c r="AA11" s="70"/>
      <c r="AB11" s="70"/>
      <c r="AC11" s="70"/>
      <c r="AD11" s="70"/>
      <c r="AE11" s="70"/>
    </row>
    <row r="12" spans="1:31" x14ac:dyDescent="0.25">
      <c r="A12" s="62">
        <f t="shared" si="1"/>
        <v>9</v>
      </c>
      <c r="B12" s="63">
        <v>44261</v>
      </c>
      <c r="C12" s="62">
        <v>402393</v>
      </c>
      <c r="D12" s="62" t="s">
        <v>766</v>
      </c>
      <c r="E12" s="64" t="s">
        <v>827</v>
      </c>
      <c r="F12" s="65" t="s">
        <v>828</v>
      </c>
      <c r="G12" s="66" t="s">
        <v>828</v>
      </c>
      <c r="H12" s="26">
        <v>5</v>
      </c>
      <c r="I12" s="68">
        <v>75</v>
      </c>
      <c r="J12" s="68">
        <v>100</v>
      </c>
      <c r="K12" s="68">
        <v>9000</v>
      </c>
      <c r="L12" s="149">
        <f t="shared" si="0"/>
        <v>900000</v>
      </c>
      <c r="M12" s="149"/>
      <c r="N12" s="149"/>
      <c r="O12" s="67" t="s">
        <v>829</v>
      </c>
      <c r="P12" s="189"/>
      <c r="Q12" s="189"/>
      <c r="R12" s="72" t="s">
        <v>780</v>
      </c>
      <c r="S12" s="72" t="s">
        <v>485</v>
      </c>
      <c r="T12" s="73">
        <v>4814</v>
      </c>
      <c r="U12" s="70"/>
      <c r="V12" s="70">
        <v>1</v>
      </c>
      <c r="W12" s="71">
        <v>44264</v>
      </c>
      <c r="X12" s="71">
        <v>44273</v>
      </c>
      <c r="Y12" s="70" t="s">
        <v>830</v>
      </c>
      <c r="Z12" s="70" t="s">
        <v>700</v>
      </c>
      <c r="AA12" s="70" t="s">
        <v>519</v>
      </c>
      <c r="AB12" s="71">
        <v>44274</v>
      </c>
      <c r="AC12" s="70"/>
      <c r="AD12" s="70"/>
      <c r="AE12" s="70"/>
    </row>
    <row r="13" spans="1:31" x14ac:dyDescent="0.25">
      <c r="A13" s="62">
        <f t="shared" si="1"/>
        <v>10</v>
      </c>
      <c r="B13" s="63">
        <v>44261</v>
      </c>
      <c r="C13" s="62">
        <v>402513</v>
      </c>
      <c r="D13" s="62" t="s">
        <v>766</v>
      </c>
      <c r="E13" s="64" t="s">
        <v>831</v>
      </c>
      <c r="F13" s="65" t="s">
        <v>828</v>
      </c>
      <c r="G13" s="66" t="s">
        <v>832</v>
      </c>
      <c r="H13" s="26">
        <v>3</v>
      </c>
      <c r="I13" s="68">
        <v>47</v>
      </c>
      <c r="J13" s="68">
        <v>100</v>
      </c>
      <c r="K13" s="68">
        <v>9000</v>
      </c>
      <c r="L13" s="149">
        <f t="shared" si="0"/>
        <v>900000</v>
      </c>
      <c r="M13" s="149"/>
      <c r="N13" s="149"/>
      <c r="O13" s="67" t="s">
        <v>833</v>
      </c>
      <c r="P13" s="189"/>
      <c r="Q13" s="189"/>
      <c r="R13" s="72" t="s">
        <v>780</v>
      </c>
      <c r="S13" s="72" t="s">
        <v>485</v>
      </c>
      <c r="T13" s="73">
        <v>4811</v>
      </c>
      <c r="U13" s="70"/>
      <c r="V13" s="70">
        <v>1</v>
      </c>
      <c r="W13" s="71">
        <v>44264</v>
      </c>
      <c r="X13" s="71">
        <v>44273</v>
      </c>
      <c r="Y13" s="70"/>
      <c r="Z13" s="70"/>
      <c r="AA13" s="70"/>
      <c r="AB13" s="70"/>
      <c r="AC13" s="70"/>
      <c r="AD13" s="70"/>
      <c r="AE13" s="70"/>
    </row>
    <row r="14" spans="1:31" x14ac:dyDescent="0.25">
      <c r="A14" s="62">
        <f t="shared" si="1"/>
        <v>11</v>
      </c>
      <c r="B14" s="63">
        <v>44261</v>
      </c>
      <c r="C14" s="62">
        <v>402394</v>
      </c>
      <c r="D14" s="62" t="s">
        <v>766</v>
      </c>
      <c r="E14" s="64" t="s">
        <v>834</v>
      </c>
      <c r="F14" s="65" t="s">
        <v>835</v>
      </c>
      <c r="G14" s="66" t="s">
        <v>835</v>
      </c>
      <c r="H14" s="26">
        <v>6</v>
      </c>
      <c r="I14" s="68">
        <f>VLOOKUP(E14,[1]Sheet1!$B$2:$F$130,5,0)</f>
        <v>563.44000000000005</v>
      </c>
      <c r="J14" s="68">
        <v>563</v>
      </c>
      <c r="K14" s="68">
        <v>9000</v>
      </c>
      <c r="L14" s="149">
        <f t="shared" si="0"/>
        <v>5067000</v>
      </c>
      <c r="M14" s="149"/>
      <c r="N14" s="149"/>
      <c r="O14" s="67" t="s">
        <v>836</v>
      </c>
      <c r="P14" s="189"/>
      <c r="Q14" s="189"/>
      <c r="R14" s="72" t="s">
        <v>780</v>
      </c>
      <c r="S14" s="72" t="s">
        <v>485</v>
      </c>
      <c r="T14" s="73">
        <v>4821</v>
      </c>
      <c r="U14" s="70"/>
      <c r="V14" s="70">
        <v>1</v>
      </c>
      <c r="W14" s="71">
        <v>44264</v>
      </c>
      <c r="X14" s="71">
        <v>44273</v>
      </c>
      <c r="Y14" s="70"/>
      <c r="Z14" s="70"/>
      <c r="AA14" s="70"/>
      <c r="AB14" s="70"/>
      <c r="AC14" s="70"/>
      <c r="AD14" s="70"/>
      <c r="AE14" s="70"/>
    </row>
    <row r="15" spans="1:31" x14ac:dyDescent="0.25">
      <c r="A15" s="62">
        <f t="shared" si="1"/>
        <v>12</v>
      </c>
      <c r="B15" s="63">
        <v>44261</v>
      </c>
      <c r="C15" s="62">
        <v>402395</v>
      </c>
      <c r="D15" s="62" t="s">
        <v>766</v>
      </c>
      <c r="E15" s="64" t="s">
        <v>837</v>
      </c>
      <c r="F15" s="65" t="s">
        <v>835</v>
      </c>
      <c r="G15" s="66" t="s">
        <v>838</v>
      </c>
      <c r="H15" s="26">
        <v>4</v>
      </c>
      <c r="I15" s="68">
        <v>63</v>
      </c>
      <c r="J15" s="68">
        <v>100</v>
      </c>
      <c r="K15" s="68">
        <v>9000</v>
      </c>
      <c r="L15" s="149">
        <f t="shared" si="0"/>
        <v>900000</v>
      </c>
      <c r="M15" s="149"/>
      <c r="N15" s="149"/>
      <c r="O15" s="67" t="s">
        <v>839</v>
      </c>
      <c r="P15" s="189"/>
      <c r="Q15" s="189"/>
      <c r="R15" s="72" t="s">
        <v>780</v>
      </c>
      <c r="S15" s="72" t="s">
        <v>485</v>
      </c>
      <c r="T15" s="73">
        <v>4819</v>
      </c>
      <c r="U15" s="70"/>
      <c r="V15" s="70">
        <v>1</v>
      </c>
      <c r="W15" s="71">
        <v>44264</v>
      </c>
      <c r="X15" s="71">
        <v>44273</v>
      </c>
      <c r="Y15" s="70"/>
      <c r="Z15" s="70"/>
      <c r="AA15" s="70"/>
      <c r="AB15" s="70"/>
      <c r="AC15" s="70"/>
      <c r="AD15" s="70"/>
      <c r="AE15" s="70"/>
    </row>
    <row r="16" spans="1:31" ht="15.75" thickBot="1" x14ac:dyDescent="0.3">
      <c r="A16" s="62">
        <f t="shared" si="1"/>
        <v>13</v>
      </c>
      <c r="B16" s="63">
        <v>44261</v>
      </c>
      <c r="C16" s="62">
        <v>402396</v>
      </c>
      <c r="D16" s="62" t="s">
        <v>766</v>
      </c>
      <c r="E16" s="64" t="s">
        <v>840</v>
      </c>
      <c r="F16" s="65" t="s">
        <v>841</v>
      </c>
      <c r="G16" s="66" t="s">
        <v>841</v>
      </c>
      <c r="H16" s="26">
        <v>9</v>
      </c>
      <c r="I16" s="68">
        <f>144+18</f>
        <v>162</v>
      </c>
      <c r="J16" s="68">
        <v>162</v>
      </c>
      <c r="K16" s="68">
        <v>11000</v>
      </c>
      <c r="L16" s="149">
        <f t="shared" si="0"/>
        <v>1782000</v>
      </c>
      <c r="M16" s="149"/>
      <c r="N16" s="149"/>
      <c r="O16" s="67" t="s">
        <v>842</v>
      </c>
      <c r="P16" s="189"/>
      <c r="Q16" s="189"/>
      <c r="R16" s="72" t="s">
        <v>780</v>
      </c>
      <c r="S16" s="72" t="s">
        <v>485</v>
      </c>
      <c r="T16" s="73">
        <v>4812</v>
      </c>
      <c r="U16" s="70"/>
      <c r="V16" s="70">
        <v>1</v>
      </c>
      <c r="W16" s="71">
        <v>44264</v>
      </c>
      <c r="X16" s="71">
        <v>44273</v>
      </c>
      <c r="Y16" s="70"/>
      <c r="Z16" s="70"/>
      <c r="AA16" s="70"/>
      <c r="AB16" s="70"/>
      <c r="AC16" s="58"/>
      <c r="AD16" s="58"/>
      <c r="AE16" s="58"/>
    </row>
    <row r="17" spans="1:31" x14ac:dyDescent="0.25">
      <c r="A17" s="62">
        <f t="shared" si="1"/>
        <v>14</v>
      </c>
      <c r="B17" s="63">
        <v>44261</v>
      </c>
      <c r="C17" s="62">
        <v>402397</v>
      </c>
      <c r="D17" s="62" t="s">
        <v>766</v>
      </c>
      <c r="E17" s="64" t="s">
        <v>843</v>
      </c>
      <c r="F17" s="65" t="s">
        <v>844</v>
      </c>
      <c r="G17" s="66" t="s">
        <v>844</v>
      </c>
      <c r="H17" s="26">
        <v>1</v>
      </c>
      <c r="I17" s="68">
        <v>48</v>
      </c>
      <c r="J17" s="68">
        <v>100</v>
      </c>
      <c r="K17" s="68">
        <v>9000</v>
      </c>
      <c r="L17" s="149">
        <f t="shared" si="0"/>
        <v>900000</v>
      </c>
      <c r="M17" s="149"/>
      <c r="N17" s="149"/>
      <c r="O17" s="67" t="s">
        <v>845</v>
      </c>
      <c r="P17" s="189"/>
      <c r="Q17" s="189"/>
      <c r="R17" s="72" t="s">
        <v>780</v>
      </c>
      <c r="S17" s="26" t="s">
        <v>496</v>
      </c>
      <c r="T17" s="27" t="s">
        <v>846</v>
      </c>
      <c r="U17" s="70"/>
      <c r="V17" s="70"/>
      <c r="W17" s="71">
        <v>44264</v>
      </c>
      <c r="X17" s="71">
        <v>44270</v>
      </c>
      <c r="Y17" s="70" t="s">
        <v>847</v>
      </c>
      <c r="Z17" s="70" t="s">
        <v>700</v>
      </c>
      <c r="AA17" s="70" t="s">
        <v>519</v>
      </c>
      <c r="AB17" s="71">
        <v>44274</v>
      </c>
      <c r="AC17" s="46"/>
      <c r="AD17" s="46"/>
      <c r="AE17" s="46"/>
    </row>
    <row r="18" spans="1:31" x14ac:dyDescent="0.25">
      <c r="A18" s="62">
        <f t="shared" si="1"/>
        <v>15</v>
      </c>
      <c r="B18" s="63">
        <v>44261</v>
      </c>
      <c r="C18" s="62">
        <v>402399</v>
      </c>
      <c r="D18" s="62" t="s">
        <v>766</v>
      </c>
      <c r="E18" s="64" t="s">
        <v>853</v>
      </c>
      <c r="F18" s="65" t="s">
        <v>854</v>
      </c>
      <c r="G18" s="66" t="s">
        <v>854</v>
      </c>
      <c r="H18" s="26">
        <v>1</v>
      </c>
      <c r="I18" s="68">
        <v>62</v>
      </c>
      <c r="J18" s="68">
        <v>100</v>
      </c>
      <c r="K18" s="68">
        <v>17000</v>
      </c>
      <c r="L18" s="149">
        <f t="shared" si="0"/>
        <v>1700000</v>
      </c>
      <c r="M18" s="149"/>
      <c r="N18" s="149"/>
      <c r="O18" s="67" t="s">
        <v>855</v>
      </c>
      <c r="P18" s="189"/>
      <c r="Q18" s="189"/>
      <c r="R18" s="72" t="s">
        <v>780</v>
      </c>
      <c r="S18" s="26" t="s">
        <v>496</v>
      </c>
      <c r="T18" s="27" t="s">
        <v>856</v>
      </c>
      <c r="U18" s="70"/>
      <c r="V18" s="70"/>
      <c r="W18" s="71">
        <v>44264</v>
      </c>
      <c r="X18" s="71">
        <v>44275</v>
      </c>
      <c r="Y18" s="70"/>
      <c r="Z18" s="70"/>
      <c r="AA18" s="70"/>
      <c r="AB18" s="70"/>
      <c r="AC18" s="70"/>
      <c r="AD18" s="70"/>
      <c r="AE18" s="70"/>
    </row>
    <row r="19" spans="1:31" x14ac:dyDescent="0.25">
      <c r="A19" s="62">
        <f t="shared" si="1"/>
        <v>16</v>
      </c>
      <c r="B19" s="63">
        <v>44261</v>
      </c>
      <c r="C19" s="62">
        <v>402382</v>
      </c>
      <c r="D19" s="62" t="s">
        <v>766</v>
      </c>
      <c r="E19" s="64" t="s">
        <v>781</v>
      </c>
      <c r="F19" s="65" t="s">
        <v>782</v>
      </c>
      <c r="G19" s="66" t="s">
        <v>783</v>
      </c>
      <c r="H19" s="26">
        <v>1</v>
      </c>
      <c r="I19" s="68">
        <v>6</v>
      </c>
      <c r="J19" s="68">
        <v>100</v>
      </c>
      <c r="K19" s="68">
        <v>22200</v>
      </c>
      <c r="L19" s="149">
        <f t="shared" si="0"/>
        <v>2220000</v>
      </c>
      <c r="M19" s="153">
        <f>71000*J19</f>
        <v>7100000</v>
      </c>
      <c r="N19" s="153">
        <f>L19-M19</f>
        <v>-4880000</v>
      </c>
      <c r="O19" s="67" t="s">
        <v>784</v>
      </c>
      <c r="P19" s="189"/>
      <c r="Q19" s="189"/>
      <c r="R19" s="26" t="s">
        <v>785</v>
      </c>
      <c r="S19" s="69" t="s">
        <v>698</v>
      </c>
      <c r="T19" s="27" t="s">
        <v>786</v>
      </c>
      <c r="U19" s="70"/>
      <c r="V19" s="70"/>
      <c r="W19" s="71">
        <v>44264</v>
      </c>
      <c r="X19" s="71">
        <v>44267</v>
      </c>
      <c r="Y19" s="70" t="s">
        <v>787</v>
      </c>
      <c r="Z19" s="70" t="s">
        <v>700</v>
      </c>
      <c r="AA19" s="70"/>
      <c r="AB19" s="70"/>
      <c r="AC19" s="70" t="s">
        <v>545</v>
      </c>
      <c r="AD19" s="70"/>
      <c r="AE19" s="70"/>
    </row>
    <row r="20" spans="1:31" x14ac:dyDescent="0.25">
      <c r="A20" s="62">
        <f t="shared" si="1"/>
        <v>17</v>
      </c>
      <c r="B20" s="63">
        <v>44261</v>
      </c>
      <c r="C20" s="62">
        <v>402383</v>
      </c>
      <c r="D20" s="62" t="s">
        <v>766</v>
      </c>
      <c r="E20" s="64" t="s">
        <v>788</v>
      </c>
      <c r="F20" s="65" t="s">
        <v>782</v>
      </c>
      <c r="G20" s="66" t="s">
        <v>789</v>
      </c>
      <c r="H20" s="26">
        <v>1</v>
      </c>
      <c r="I20" s="68">
        <v>9</v>
      </c>
      <c r="J20" s="68">
        <v>100</v>
      </c>
      <c r="K20" s="68">
        <v>10200</v>
      </c>
      <c r="L20" s="149">
        <f t="shared" si="0"/>
        <v>1020000</v>
      </c>
      <c r="M20" s="153">
        <f>62000*J20</f>
        <v>6200000</v>
      </c>
      <c r="N20" s="153">
        <f t="shared" ref="N20:N32" si="2">L20-M20</f>
        <v>-5180000</v>
      </c>
      <c r="O20" s="67" t="s">
        <v>790</v>
      </c>
      <c r="P20" s="189"/>
      <c r="Q20" s="189"/>
      <c r="R20" s="26" t="s">
        <v>785</v>
      </c>
      <c r="S20" s="69" t="s">
        <v>698</v>
      </c>
      <c r="T20" s="27" t="s">
        <v>791</v>
      </c>
      <c r="U20" s="70"/>
      <c r="V20" s="70"/>
      <c r="W20" s="71">
        <v>44264</v>
      </c>
      <c r="X20" s="71">
        <v>44267</v>
      </c>
      <c r="Y20" s="70" t="s">
        <v>792</v>
      </c>
      <c r="Z20" s="70" t="s">
        <v>700</v>
      </c>
      <c r="AA20" s="70" t="s">
        <v>519</v>
      </c>
      <c r="AB20" s="71">
        <v>44270</v>
      </c>
      <c r="AC20" s="70" t="s">
        <v>545</v>
      </c>
      <c r="AD20" s="70"/>
      <c r="AE20" s="70"/>
    </row>
    <row r="21" spans="1:31" x14ac:dyDescent="0.25">
      <c r="A21" s="62">
        <f t="shared" si="1"/>
        <v>18</v>
      </c>
      <c r="B21" s="63">
        <v>44261</v>
      </c>
      <c r="C21" s="62">
        <v>402384</v>
      </c>
      <c r="D21" s="62" t="s">
        <v>766</v>
      </c>
      <c r="E21" s="64" t="s">
        <v>793</v>
      </c>
      <c r="F21" s="65" t="s">
        <v>782</v>
      </c>
      <c r="G21" s="66" t="s">
        <v>794</v>
      </c>
      <c r="H21" s="26">
        <v>1</v>
      </c>
      <c r="I21" s="68">
        <v>18</v>
      </c>
      <c r="J21" s="68">
        <v>100</v>
      </c>
      <c r="K21" s="68">
        <v>14400</v>
      </c>
      <c r="L21" s="149">
        <f t="shared" si="0"/>
        <v>1440000</v>
      </c>
      <c r="M21" s="190">
        <f>45000*J21</f>
        <v>4500000</v>
      </c>
      <c r="N21" s="153">
        <f t="shared" si="2"/>
        <v>-3060000</v>
      </c>
      <c r="O21" s="67" t="s">
        <v>795</v>
      </c>
      <c r="P21" s="189"/>
      <c r="Q21" s="189"/>
      <c r="R21" s="26" t="s">
        <v>785</v>
      </c>
      <c r="S21" s="69" t="s">
        <v>698</v>
      </c>
      <c r="T21" s="27" t="s">
        <v>796</v>
      </c>
      <c r="U21" s="70"/>
      <c r="V21" s="70"/>
      <c r="W21" s="71">
        <v>44264</v>
      </c>
      <c r="X21" s="71">
        <v>44267</v>
      </c>
      <c r="Y21" s="70" t="s">
        <v>797</v>
      </c>
      <c r="Z21" s="70" t="s">
        <v>700</v>
      </c>
      <c r="AA21" s="70" t="s">
        <v>519</v>
      </c>
      <c r="AB21" s="70"/>
      <c r="AC21" s="70" t="s">
        <v>545</v>
      </c>
      <c r="AD21" s="71">
        <v>44281</v>
      </c>
      <c r="AE21" s="70" t="s">
        <v>772</v>
      </c>
    </row>
    <row r="22" spans="1:31" x14ac:dyDescent="0.25">
      <c r="A22" s="62">
        <f t="shared" si="1"/>
        <v>19</v>
      </c>
      <c r="B22" s="63">
        <v>44261</v>
      </c>
      <c r="C22" s="62">
        <v>402390</v>
      </c>
      <c r="D22" s="62" t="s">
        <v>766</v>
      </c>
      <c r="E22" s="64" t="s">
        <v>815</v>
      </c>
      <c r="F22" s="65" t="s">
        <v>813</v>
      </c>
      <c r="G22" s="66" t="s">
        <v>816</v>
      </c>
      <c r="H22" s="26">
        <v>2</v>
      </c>
      <c r="I22" s="68">
        <v>24</v>
      </c>
      <c r="J22" s="68">
        <v>100</v>
      </c>
      <c r="K22" s="68">
        <v>14000</v>
      </c>
      <c r="L22" s="149">
        <f t="shared" si="0"/>
        <v>1400000</v>
      </c>
      <c r="M22" s="190">
        <f>66000*J22</f>
        <v>6600000</v>
      </c>
      <c r="N22" s="153">
        <f t="shared" si="2"/>
        <v>-5200000</v>
      </c>
      <c r="O22" s="67" t="s">
        <v>817</v>
      </c>
      <c r="P22" s="189"/>
      <c r="Q22" s="189"/>
      <c r="R22" s="26" t="s">
        <v>785</v>
      </c>
      <c r="S22" s="69" t="s">
        <v>698</v>
      </c>
      <c r="T22" s="27" t="s">
        <v>818</v>
      </c>
      <c r="U22" s="70"/>
      <c r="V22" s="70"/>
      <c r="W22" s="71">
        <v>44264</v>
      </c>
      <c r="X22" s="71">
        <v>44266</v>
      </c>
      <c r="Y22" s="70" t="s">
        <v>819</v>
      </c>
      <c r="Z22" s="70" t="s">
        <v>700</v>
      </c>
      <c r="AA22" s="70" t="s">
        <v>519</v>
      </c>
      <c r="AB22" s="71">
        <v>44270</v>
      </c>
      <c r="AC22" s="70" t="s">
        <v>545</v>
      </c>
      <c r="AD22" s="71">
        <v>44281</v>
      </c>
      <c r="AE22" s="70" t="s">
        <v>772</v>
      </c>
    </row>
    <row r="23" spans="1:31" x14ac:dyDescent="0.25">
      <c r="A23" s="62">
        <f t="shared" si="1"/>
        <v>20</v>
      </c>
      <c r="B23" s="63">
        <v>44261</v>
      </c>
      <c r="C23" s="62">
        <v>402398</v>
      </c>
      <c r="D23" s="62" t="s">
        <v>766</v>
      </c>
      <c r="E23" s="64" t="s">
        <v>848</v>
      </c>
      <c r="F23" s="65" t="s">
        <v>844</v>
      </c>
      <c r="G23" s="66" t="s">
        <v>849</v>
      </c>
      <c r="H23" s="26">
        <v>1</v>
      </c>
      <c r="I23" s="68">
        <v>9</v>
      </c>
      <c r="J23" s="68">
        <v>100</v>
      </c>
      <c r="K23" s="68">
        <v>10000</v>
      </c>
      <c r="L23" s="149">
        <f t="shared" si="0"/>
        <v>1000000</v>
      </c>
      <c r="M23" s="153">
        <f>127000*J23</f>
        <v>12700000</v>
      </c>
      <c r="N23" s="153">
        <f t="shared" si="2"/>
        <v>-11700000</v>
      </c>
      <c r="O23" s="67" t="s">
        <v>850</v>
      </c>
      <c r="P23" s="189"/>
      <c r="Q23" s="189"/>
      <c r="R23" s="72" t="s">
        <v>785</v>
      </c>
      <c r="S23" s="69" t="s">
        <v>698</v>
      </c>
      <c r="T23" s="27" t="s">
        <v>851</v>
      </c>
      <c r="U23" s="70"/>
      <c r="V23" s="70"/>
      <c r="W23" s="71">
        <v>44264</v>
      </c>
      <c r="X23" s="71">
        <v>44272</v>
      </c>
      <c r="Y23" s="70" t="s">
        <v>852</v>
      </c>
      <c r="Z23" s="70" t="s">
        <v>700</v>
      </c>
      <c r="AA23" s="70"/>
      <c r="AB23" s="70"/>
      <c r="AC23" s="70" t="s">
        <v>545</v>
      </c>
      <c r="AD23" s="70"/>
      <c r="AE23" s="70"/>
    </row>
    <row r="24" spans="1:31" x14ac:dyDescent="0.25">
      <c r="A24" s="62">
        <f t="shared" si="1"/>
        <v>21</v>
      </c>
      <c r="B24" s="63">
        <v>44261</v>
      </c>
      <c r="C24" s="62">
        <v>402400</v>
      </c>
      <c r="D24" s="62" t="s">
        <v>766</v>
      </c>
      <c r="E24" s="64" t="s">
        <v>857</v>
      </c>
      <c r="F24" s="65" t="s">
        <v>858</v>
      </c>
      <c r="G24" s="66" t="s">
        <v>858</v>
      </c>
      <c r="H24" s="26">
        <v>1</v>
      </c>
      <c r="I24" s="68">
        <v>12</v>
      </c>
      <c r="J24" s="68">
        <v>100</v>
      </c>
      <c r="K24" s="68">
        <v>19000</v>
      </c>
      <c r="L24" s="149">
        <f t="shared" si="0"/>
        <v>1900000</v>
      </c>
      <c r="M24" s="153">
        <f>102000*J24</f>
        <v>10200000</v>
      </c>
      <c r="N24" s="153">
        <f t="shared" si="2"/>
        <v>-8300000</v>
      </c>
      <c r="O24" s="67" t="s">
        <v>859</v>
      </c>
      <c r="P24" s="189"/>
      <c r="Q24" s="189"/>
      <c r="R24" s="26" t="s">
        <v>785</v>
      </c>
      <c r="S24" s="69" t="s">
        <v>698</v>
      </c>
      <c r="T24" s="27" t="s">
        <v>860</v>
      </c>
      <c r="U24" s="70"/>
      <c r="V24" s="70"/>
      <c r="W24" s="71">
        <v>44264</v>
      </c>
      <c r="X24" s="71">
        <v>44267</v>
      </c>
      <c r="Y24" s="70"/>
      <c r="Z24" s="70"/>
      <c r="AA24" s="70"/>
      <c r="AB24" s="70"/>
      <c r="AC24" s="70"/>
      <c r="AD24" s="70"/>
      <c r="AE24" s="70"/>
    </row>
    <row r="25" spans="1:31" x14ac:dyDescent="0.25">
      <c r="A25" s="62">
        <f t="shared" si="1"/>
        <v>22</v>
      </c>
      <c r="B25" s="63">
        <v>44261</v>
      </c>
      <c r="C25" s="62">
        <v>402601</v>
      </c>
      <c r="D25" s="62" t="s">
        <v>766</v>
      </c>
      <c r="E25" s="64" t="s">
        <v>861</v>
      </c>
      <c r="F25" s="65" t="s">
        <v>858</v>
      </c>
      <c r="G25" s="66" t="s">
        <v>862</v>
      </c>
      <c r="H25" s="26">
        <v>1</v>
      </c>
      <c r="I25" s="68">
        <v>9</v>
      </c>
      <c r="J25" s="68">
        <v>100</v>
      </c>
      <c r="K25" s="68">
        <v>22000</v>
      </c>
      <c r="L25" s="149">
        <f t="shared" si="0"/>
        <v>2200000</v>
      </c>
      <c r="M25" s="153">
        <f>147000*J25</f>
        <v>14700000</v>
      </c>
      <c r="N25" s="153">
        <f t="shared" si="2"/>
        <v>-12500000</v>
      </c>
      <c r="O25" s="67" t="s">
        <v>863</v>
      </c>
      <c r="P25" s="189"/>
      <c r="Q25" s="189"/>
      <c r="R25" s="26" t="s">
        <v>785</v>
      </c>
      <c r="S25" s="69" t="s">
        <v>698</v>
      </c>
      <c r="T25" s="27" t="s">
        <v>864</v>
      </c>
      <c r="U25" s="70"/>
      <c r="V25" s="70"/>
      <c r="W25" s="71">
        <v>44264</v>
      </c>
      <c r="X25" s="71">
        <v>44270</v>
      </c>
      <c r="Y25" s="70" t="s">
        <v>865</v>
      </c>
      <c r="Z25" s="70" t="s">
        <v>700</v>
      </c>
      <c r="AA25" s="70" t="s">
        <v>519</v>
      </c>
      <c r="AB25" s="71">
        <v>44270</v>
      </c>
      <c r="AC25" s="70"/>
      <c r="AD25" s="70"/>
      <c r="AE25" s="70"/>
    </row>
    <row r="26" spans="1:31" x14ac:dyDescent="0.25">
      <c r="A26" s="62">
        <f t="shared" si="1"/>
        <v>23</v>
      </c>
      <c r="B26" s="63">
        <v>44261</v>
      </c>
      <c r="C26" s="62">
        <v>402602</v>
      </c>
      <c r="D26" s="62" t="s">
        <v>766</v>
      </c>
      <c r="E26" s="64" t="s">
        <v>866</v>
      </c>
      <c r="F26" s="65" t="s">
        <v>858</v>
      </c>
      <c r="G26" s="66" t="s">
        <v>867</v>
      </c>
      <c r="H26" s="26">
        <v>1</v>
      </c>
      <c r="I26" s="68">
        <v>6</v>
      </c>
      <c r="J26" s="68">
        <v>100</v>
      </c>
      <c r="K26" s="68">
        <v>20000</v>
      </c>
      <c r="L26" s="149">
        <f t="shared" si="0"/>
        <v>2000000</v>
      </c>
      <c r="M26" s="153">
        <f>147000*J26</f>
        <v>14700000</v>
      </c>
      <c r="N26" s="153">
        <f t="shared" si="2"/>
        <v>-12700000</v>
      </c>
      <c r="O26" s="67" t="s">
        <v>868</v>
      </c>
      <c r="P26" s="189"/>
      <c r="Q26" s="189"/>
      <c r="R26" s="26" t="s">
        <v>785</v>
      </c>
      <c r="S26" s="69" t="s">
        <v>698</v>
      </c>
      <c r="T26" s="27" t="s">
        <v>869</v>
      </c>
      <c r="U26" s="70"/>
      <c r="V26" s="70"/>
      <c r="W26" s="71">
        <v>44264</v>
      </c>
      <c r="X26" s="71">
        <v>44267</v>
      </c>
      <c r="Y26" s="70" t="s">
        <v>870</v>
      </c>
      <c r="Z26" s="70" t="s">
        <v>700</v>
      </c>
      <c r="AA26" s="70" t="s">
        <v>519</v>
      </c>
      <c r="AB26" s="70"/>
      <c r="AC26" s="70" t="s">
        <v>545</v>
      </c>
      <c r="AD26" s="71">
        <v>44281</v>
      </c>
      <c r="AE26" s="70" t="s">
        <v>772</v>
      </c>
    </row>
    <row r="27" spans="1:31" x14ac:dyDescent="0.25">
      <c r="A27" s="62">
        <f t="shared" si="1"/>
        <v>24</v>
      </c>
      <c r="B27" s="63">
        <v>44261</v>
      </c>
      <c r="C27" s="62">
        <v>402603</v>
      </c>
      <c r="D27" s="62" t="s">
        <v>766</v>
      </c>
      <c r="E27" s="64" t="s">
        <v>871</v>
      </c>
      <c r="F27" s="65" t="s">
        <v>858</v>
      </c>
      <c r="G27" s="66" t="s">
        <v>872</v>
      </c>
      <c r="H27" s="26">
        <v>1</v>
      </c>
      <c r="I27" s="68">
        <v>3</v>
      </c>
      <c r="J27" s="68">
        <v>100</v>
      </c>
      <c r="K27" s="68">
        <v>20000</v>
      </c>
      <c r="L27" s="149">
        <f t="shared" si="0"/>
        <v>2000000</v>
      </c>
      <c r="M27" s="153">
        <f>147000*J27</f>
        <v>14700000</v>
      </c>
      <c r="N27" s="153">
        <f t="shared" si="2"/>
        <v>-12700000</v>
      </c>
      <c r="O27" s="75" t="s">
        <v>873</v>
      </c>
      <c r="P27" s="189"/>
      <c r="Q27" s="189"/>
      <c r="R27" s="26" t="s">
        <v>785</v>
      </c>
      <c r="S27" s="69" t="s">
        <v>698</v>
      </c>
      <c r="T27" s="27" t="s">
        <v>874</v>
      </c>
      <c r="U27" s="70"/>
      <c r="V27" s="70"/>
      <c r="W27" s="71">
        <v>44264</v>
      </c>
      <c r="X27" s="71">
        <v>44267</v>
      </c>
      <c r="Y27" s="70"/>
      <c r="Z27" s="70"/>
      <c r="AA27" s="70"/>
      <c r="AB27" s="70"/>
      <c r="AC27" s="70"/>
      <c r="AD27" s="70"/>
      <c r="AE27" s="70"/>
    </row>
    <row r="28" spans="1:31" x14ac:dyDescent="0.25">
      <c r="A28" s="62">
        <f t="shared" si="1"/>
        <v>25</v>
      </c>
      <c r="B28" s="63">
        <v>44261</v>
      </c>
      <c r="C28" s="62">
        <v>402604</v>
      </c>
      <c r="D28" s="62" t="s">
        <v>766</v>
      </c>
      <c r="E28" s="64" t="s">
        <v>875</v>
      </c>
      <c r="F28" s="65" t="s">
        <v>858</v>
      </c>
      <c r="G28" s="66" t="s">
        <v>876</v>
      </c>
      <c r="H28" s="26">
        <v>1</v>
      </c>
      <c r="I28" s="68">
        <v>3</v>
      </c>
      <c r="J28" s="68">
        <v>100</v>
      </c>
      <c r="K28" s="68">
        <v>20000</v>
      </c>
      <c r="L28" s="149">
        <f t="shared" si="0"/>
        <v>2000000</v>
      </c>
      <c r="M28" s="153">
        <f>147000*J28</f>
        <v>14700000</v>
      </c>
      <c r="N28" s="153">
        <f t="shared" si="2"/>
        <v>-12700000</v>
      </c>
      <c r="O28" s="76" t="s">
        <v>877</v>
      </c>
      <c r="P28" s="189"/>
      <c r="Q28" s="189"/>
      <c r="R28" s="26" t="s">
        <v>785</v>
      </c>
      <c r="S28" s="69" t="s">
        <v>698</v>
      </c>
      <c r="T28" s="27" t="s">
        <v>878</v>
      </c>
      <c r="U28" s="70"/>
      <c r="V28" s="70"/>
      <c r="W28" s="71">
        <v>44264</v>
      </c>
      <c r="X28" s="71">
        <v>44267</v>
      </c>
      <c r="Y28" s="70"/>
      <c r="Z28" s="70"/>
      <c r="AA28" s="70"/>
      <c r="AB28" s="70"/>
      <c r="AC28" s="70"/>
      <c r="AD28" s="70"/>
      <c r="AE28" s="70"/>
    </row>
    <row r="29" spans="1:31" x14ac:dyDescent="0.25">
      <c r="A29" s="62">
        <f t="shared" si="1"/>
        <v>26</v>
      </c>
      <c r="B29" s="63">
        <v>44261</v>
      </c>
      <c r="C29" s="62">
        <v>402605</v>
      </c>
      <c r="D29" s="62" t="s">
        <v>766</v>
      </c>
      <c r="E29" s="64" t="s">
        <v>879</v>
      </c>
      <c r="F29" s="65" t="s">
        <v>880</v>
      </c>
      <c r="G29" s="66" t="s">
        <v>880</v>
      </c>
      <c r="H29" s="26">
        <v>1</v>
      </c>
      <c r="I29" s="68">
        <v>12</v>
      </c>
      <c r="J29" s="68">
        <v>100</v>
      </c>
      <c r="K29" s="68">
        <v>19000</v>
      </c>
      <c r="L29" s="149">
        <f t="shared" si="0"/>
        <v>1900000</v>
      </c>
      <c r="M29" s="153">
        <f>107000*J29</f>
        <v>10700000</v>
      </c>
      <c r="N29" s="153">
        <f t="shared" si="2"/>
        <v>-8800000</v>
      </c>
      <c r="O29" s="67" t="s">
        <v>881</v>
      </c>
      <c r="P29" s="189"/>
      <c r="Q29" s="189"/>
      <c r="R29" s="26" t="s">
        <v>785</v>
      </c>
      <c r="S29" s="69" t="s">
        <v>698</v>
      </c>
      <c r="T29" s="27" t="s">
        <v>882</v>
      </c>
      <c r="U29" s="70"/>
      <c r="V29" s="70"/>
      <c r="W29" s="71">
        <v>44264</v>
      </c>
      <c r="X29" s="71">
        <v>44267</v>
      </c>
      <c r="Y29" s="70"/>
      <c r="Z29" s="70"/>
      <c r="AA29" s="70"/>
      <c r="AB29" s="70"/>
      <c r="AC29" s="70"/>
      <c r="AD29" s="70"/>
      <c r="AE29" s="70"/>
    </row>
    <row r="30" spans="1:31" x14ac:dyDescent="0.25">
      <c r="A30" s="62">
        <f t="shared" si="1"/>
        <v>27</v>
      </c>
      <c r="B30" s="63">
        <v>44261</v>
      </c>
      <c r="C30" s="62">
        <v>402606</v>
      </c>
      <c r="D30" s="62" t="s">
        <v>766</v>
      </c>
      <c r="E30" s="64" t="s">
        <v>883</v>
      </c>
      <c r="F30" s="65" t="s">
        <v>880</v>
      </c>
      <c r="G30" s="66" t="s">
        <v>884</v>
      </c>
      <c r="H30" s="26">
        <v>1</v>
      </c>
      <c r="I30" s="68">
        <v>9</v>
      </c>
      <c r="J30" s="68">
        <v>100</v>
      </c>
      <c r="K30" s="68">
        <v>19000</v>
      </c>
      <c r="L30" s="149">
        <f t="shared" si="0"/>
        <v>1900000</v>
      </c>
      <c r="M30" s="153">
        <f>127000*J30</f>
        <v>12700000</v>
      </c>
      <c r="N30" s="153">
        <f t="shared" si="2"/>
        <v>-10800000</v>
      </c>
      <c r="O30" s="67" t="s">
        <v>885</v>
      </c>
      <c r="P30" s="189"/>
      <c r="Q30" s="189"/>
      <c r="R30" s="26" t="s">
        <v>785</v>
      </c>
      <c r="S30" s="69" t="s">
        <v>698</v>
      </c>
      <c r="T30" s="27" t="s">
        <v>886</v>
      </c>
      <c r="U30" s="70"/>
      <c r="V30" s="70"/>
      <c r="W30" s="71">
        <v>44264</v>
      </c>
      <c r="X30" s="71">
        <v>44270</v>
      </c>
      <c r="Y30" s="70" t="s">
        <v>887</v>
      </c>
      <c r="Z30" s="70" t="s">
        <v>700</v>
      </c>
      <c r="AA30" s="70" t="s">
        <v>519</v>
      </c>
      <c r="AB30" s="71">
        <v>44270</v>
      </c>
      <c r="AC30" s="70"/>
      <c r="AD30" s="70"/>
      <c r="AE30" s="70"/>
    </row>
    <row r="31" spans="1:31" x14ac:dyDescent="0.25">
      <c r="A31" s="62">
        <f t="shared" si="1"/>
        <v>28</v>
      </c>
      <c r="B31" s="63">
        <v>44261</v>
      </c>
      <c r="C31" s="62">
        <v>402607</v>
      </c>
      <c r="D31" s="62" t="s">
        <v>766</v>
      </c>
      <c r="E31" s="64" t="s">
        <v>888</v>
      </c>
      <c r="F31" s="65" t="s">
        <v>880</v>
      </c>
      <c r="G31" s="66" t="s">
        <v>889</v>
      </c>
      <c r="H31" s="26">
        <v>1</v>
      </c>
      <c r="I31" s="68">
        <v>9</v>
      </c>
      <c r="J31" s="68">
        <v>100</v>
      </c>
      <c r="K31" s="68">
        <v>20000</v>
      </c>
      <c r="L31" s="149">
        <f t="shared" si="0"/>
        <v>2000000</v>
      </c>
      <c r="M31" s="153">
        <f>147000*J31</f>
        <v>14700000</v>
      </c>
      <c r="N31" s="153">
        <f t="shared" si="2"/>
        <v>-12700000</v>
      </c>
      <c r="O31" s="67" t="s">
        <v>890</v>
      </c>
      <c r="P31" s="189"/>
      <c r="Q31" s="189"/>
      <c r="R31" s="26" t="s">
        <v>785</v>
      </c>
      <c r="S31" s="69" t="s">
        <v>698</v>
      </c>
      <c r="T31" s="27" t="s">
        <v>891</v>
      </c>
      <c r="U31" s="70"/>
      <c r="V31" s="70"/>
      <c r="W31" s="71">
        <v>44264</v>
      </c>
      <c r="X31" s="71">
        <v>44270</v>
      </c>
      <c r="Y31" s="70" t="s">
        <v>892</v>
      </c>
      <c r="Z31" s="70" t="s">
        <v>700</v>
      </c>
      <c r="AA31" s="70" t="s">
        <v>519</v>
      </c>
      <c r="AB31" s="71">
        <v>44270</v>
      </c>
      <c r="AC31" s="70" t="s">
        <v>545</v>
      </c>
      <c r="AD31" s="71">
        <v>44281</v>
      </c>
      <c r="AE31" s="70" t="s">
        <v>772</v>
      </c>
    </row>
    <row r="32" spans="1:31" ht="15.75" thickBot="1" x14ac:dyDescent="0.3">
      <c r="A32" s="62">
        <f t="shared" si="1"/>
        <v>29</v>
      </c>
      <c r="B32" s="63">
        <v>44261</v>
      </c>
      <c r="C32" s="62">
        <v>402608</v>
      </c>
      <c r="D32" s="62" t="s">
        <v>766</v>
      </c>
      <c r="E32" s="64" t="s">
        <v>893</v>
      </c>
      <c r="F32" s="65" t="s">
        <v>880</v>
      </c>
      <c r="G32" s="66" t="s">
        <v>894</v>
      </c>
      <c r="H32" s="26">
        <v>1</v>
      </c>
      <c r="I32" s="68">
        <v>5</v>
      </c>
      <c r="J32" s="68">
        <v>100</v>
      </c>
      <c r="K32" s="68">
        <v>21000</v>
      </c>
      <c r="L32" s="149">
        <f t="shared" si="0"/>
        <v>2100000</v>
      </c>
      <c r="M32" s="153">
        <f>127000*J32</f>
        <v>12700000</v>
      </c>
      <c r="N32" s="153">
        <f t="shared" si="2"/>
        <v>-10600000</v>
      </c>
      <c r="O32" s="76" t="s">
        <v>895</v>
      </c>
      <c r="P32" s="189"/>
      <c r="Q32" s="189"/>
      <c r="R32" s="26" t="s">
        <v>785</v>
      </c>
      <c r="S32" s="69" t="s">
        <v>698</v>
      </c>
      <c r="T32" s="27" t="s">
        <v>896</v>
      </c>
      <c r="U32" s="70"/>
      <c r="V32" s="70"/>
      <c r="W32" s="71">
        <v>44264</v>
      </c>
      <c r="X32" s="71">
        <v>44267</v>
      </c>
      <c r="Y32" s="70" t="s">
        <v>897</v>
      </c>
      <c r="Z32" s="70" t="s">
        <v>700</v>
      </c>
      <c r="AA32" s="70" t="s">
        <v>519</v>
      </c>
      <c r="AB32" s="71">
        <v>44266</v>
      </c>
      <c r="AC32" s="58" t="s">
        <v>545</v>
      </c>
      <c r="AD32" s="59">
        <v>44281</v>
      </c>
      <c r="AE32" s="58" t="s">
        <v>772</v>
      </c>
    </row>
    <row r="33" spans="1:31" x14ac:dyDescent="0.25">
      <c r="A33" s="62">
        <f t="shared" si="1"/>
        <v>30</v>
      </c>
      <c r="B33" s="63"/>
      <c r="C33" s="62"/>
      <c r="D33" s="62"/>
      <c r="E33" s="64"/>
      <c r="F33" s="65"/>
      <c r="G33" s="66"/>
      <c r="H33" s="26"/>
      <c r="I33" s="68"/>
      <c r="J33" s="68"/>
      <c r="K33" s="68"/>
      <c r="L33" s="149">
        <f t="shared" si="0"/>
        <v>0</v>
      </c>
      <c r="M33" s="149"/>
      <c r="N33" s="149"/>
      <c r="O33" s="67"/>
      <c r="P33" s="189"/>
      <c r="Q33" s="189"/>
      <c r="R33" s="72"/>
      <c r="S33" s="26"/>
      <c r="T33" s="27"/>
      <c r="U33" s="70"/>
      <c r="V33" s="70"/>
      <c r="W33" s="71"/>
      <c r="X33" s="71"/>
      <c r="Y33" s="70"/>
      <c r="Z33" s="70"/>
      <c r="AA33" s="70"/>
      <c r="AB33" s="70"/>
      <c r="AC33" s="108"/>
      <c r="AD33" s="108"/>
      <c r="AE33" s="108"/>
    </row>
    <row r="34" spans="1:31" x14ac:dyDescent="0.25">
      <c r="A34" s="62">
        <f t="shared" si="1"/>
        <v>31</v>
      </c>
      <c r="B34" s="25">
        <v>44272</v>
      </c>
      <c r="C34" s="27">
        <v>401472</v>
      </c>
      <c r="D34" s="62" t="s">
        <v>766</v>
      </c>
      <c r="E34" s="113" t="s">
        <v>940</v>
      </c>
      <c r="F34" s="78" t="s">
        <v>941</v>
      </c>
      <c r="G34" s="114" t="s">
        <v>941</v>
      </c>
      <c r="H34" s="27">
        <v>1</v>
      </c>
      <c r="I34" s="85">
        <v>19</v>
      </c>
      <c r="J34" s="68">
        <v>100</v>
      </c>
      <c r="K34" s="68">
        <v>9000</v>
      </c>
      <c r="L34" s="149">
        <f t="shared" si="0"/>
        <v>900000</v>
      </c>
      <c r="M34" s="154">
        <f>42000*J34</f>
        <v>4200000</v>
      </c>
      <c r="N34" s="153">
        <f t="shared" ref="N34:N44" si="3">L34-M34</f>
        <v>-3300000</v>
      </c>
      <c r="O34" s="70" t="s">
        <v>942</v>
      </c>
      <c r="P34" s="189"/>
      <c r="Q34" s="189"/>
      <c r="R34" s="73" t="s">
        <v>770</v>
      </c>
      <c r="S34" s="26" t="s">
        <v>698</v>
      </c>
      <c r="T34" s="26"/>
      <c r="U34" s="26"/>
      <c r="V34" s="70"/>
      <c r="W34" s="71">
        <v>44274</v>
      </c>
      <c r="X34" s="71">
        <v>44280</v>
      </c>
      <c r="Y34" s="70"/>
      <c r="Z34" s="70"/>
      <c r="AA34" s="70"/>
      <c r="AB34" s="70"/>
      <c r="AC34" s="70"/>
      <c r="AD34" s="70"/>
      <c r="AE34" s="70"/>
    </row>
    <row r="35" spans="1:31" x14ac:dyDescent="0.25">
      <c r="A35" s="62">
        <f t="shared" si="1"/>
        <v>32</v>
      </c>
      <c r="B35" s="25">
        <v>44272</v>
      </c>
      <c r="C35" s="27">
        <v>402810</v>
      </c>
      <c r="D35" s="62" t="s">
        <v>766</v>
      </c>
      <c r="E35" s="113" t="s">
        <v>955</v>
      </c>
      <c r="F35" s="78" t="s">
        <v>1030</v>
      </c>
      <c r="G35" s="114" t="s">
        <v>1030</v>
      </c>
      <c r="H35" s="27">
        <v>3</v>
      </c>
      <c r="I35" s="85">
        <v>14</v>
      </c>
      <c r="J35" s="68">
        <v>100</v>
      </c>
      <c r="K35" s="68">
        <v>9000</v>
      </c>
      <c r="L35" s="149">
        <f t="shared" si="0"/>
        <v>900000</v>
      </c>
      <c r="M35" s="154">
        <f>42000*J35</f>
        <v>4200000</v>
      </c>
      <c r="N35" s="153">
        <f t="shared" si="3"/>
        <v>-3300000</v>
      </c>
      <c r="O35" s="70" t="s">
        <v>957</v>
      </c>
      <c r="P35" s="189"/>
      <c r="Q35" s="189"/>
      <c r="R35" s="73" t="s">
        <v>785</v>
      </c>
      <c r="S35" s="26" t="s">
        <v>698</v>
      </c>
      <c r="T35" s="26"/>
      <c r="U35" s="26"/>
      <c r="V35" s="70"/>
      <c r="W35" s="71">
        <v>44278</v>
      </c>
      <c r="X35" s="71">
        <v>44280</v>
      </c>
      <c r="Y35" s="70"/>
      <c r="Z35" s="70"/>
      <c r="AA35" s="70"/>
      <c r="AB35" s="70"/>
      <c r="AC35" s="70"/>
      <c r="AD35" s="70"/>
      <c r="AE35" s="70"/>
    </row>
    <row r="36" spans="1:31" x14ac:dyDescent="0.25">
      <c r="A36" s="62">
        <f t="shared" si="1"/>
        <v>33</v>
      </c>
      <c r="B36" s="25">
        <v>44272</v>
      </c>
      <c r="C36" s="27">
        <v>402642</v>
      </c>
      <c r="D36" s="62" t="s">
        <v>766</v>
      </c>
      <c r="E36" s="113" t="s">
        <v>970</v>
      </c>
      <c r="F36" s="78" t="s">
        <v>1031</v>
      </c>
      <c r="G36" s="114" t="s">
        <v>1031</v>
      </c>
      <c r="H36" s="27">
        <v>1</v>
      </c>
      <c r="I36" s="85">
        <v>9</v>
      </c>
      <c r="J36" s="68">
        <v>100</v>
      </c>
      <c r="K36" s="68">
        <v>14000</v>
      </c>
      <c r="L36" s="149">
        <f t="shared" si="0"/>
        <v>1400000</v>
      </c>
      <c r="M36" s="154">
        <f>50000*J36</f>
        <v>5000000</v>
      </c>
      <c r="N36" s="153">
        <f t="shared" si="3"/>
        <v>-3600000</v>
      </c>
      <c r="O36" s="70" t="s">
        <v>972</v>
      </c>
      <c r="P36" s="189"/>
      <c r="Q36" s="189"/>
      <c r="R36" s="73" t="s">
        <v>785</v>
      </c>
      <c r="S36" s="26" t="s">
        <v>698</v>
      </c>
      <c r="T36" s="26"/>
      <c r="U36" s="26"/>
      <c r="V36" s="70"/>
      <c r="W36" s="71">
        <v>44278</v>
      </c>
      <c r="X36" s="71">
        <v>44280</v>
      </c>
      <c r="Y36" s="70"/>
      <c r="Z36" s="70"/>
      <c r="AA36" s="70"/>
      <c r="AB36" s="70"/>
      <c r="AC36" s="70"/>
      <c r="AD36" s="70"/>
      <c r="AE36" s="70"/>
    </row>
    <row r="37" spans="1:31" x14ac:dyDescent="0.25">
      <c r="A37" s="62">
        <f t="shared" si="1"/>
        <v>34</v>
      </c>
      <c r="B37" s="25">
        <v>44272</v>
      </c>
      <c r="C37" s="27">
        <v>402814</v>
      </c>
      <c r="D37" s="62" t="s">
        <v>766</v>
      </c>
      <c r="E37" s="113" t="s">
        <v>985</v>
      </c>
      <c r="F37" s="78" t="s">
        <v>1033</v>
      </c>
      <c r="G37" s="114" t="s">
        <v>1033</v>
      </c>
      <c r="H37" s="121">
        <v>3</v>
      </c>
      <c r="I37" s="85">
        <v>23</v>
      </c>
      <c r="J37" s="68">
        <v>100</v>
      </c>
      <c r="K37" s="68">
        <v>10000</v>
      </c>
      <c r="L37" s="149">
        <f t="shared" si="0"/>
        <v>1000000</v>
      </c>
      <c r="M37" s="154">
        <f>37000*J37</f>
        <v>3700000</v>
      </c>
      <c r="N37" s="153">
        <f t="shared" si="3"/>
        <v>-2700000</v>
      </c>
      <c r="O37" s="70" t="s">
        <v>987</v>
      </c>
      <c r="P37" s="189"/>
      <c r="Q37" s="189"/>
      <c r="R37" s="73" t="s">
        <v>770</v>
      </c>
      <c r="S37" s="26" t="s">
        <v>698</v>
      </c>
      <c r="T37" s="26"/>
      <c r="U37" s="26"/>
      <c r="V37" s="70"/>
      <c r="W37" s="71">
        <v>44277</v>
      </c>
      <c r="X37" s="71">
        <v>44278</v>
      </c>
      <c r="Y37" s="70" t="s">
        <v>1034</v>
      </c>
      <c r="Z37" s="70" t="s">
        <v>700</v>
      </c>
      <c r="AA37" s="70" t="s">
        <v>519</v>
      </c>
      <c r="AB37" s="70" t="s">
        <v>545</v>
      </c>
      <c r="AC37" s="70"/>
      <c r="AD37" s="70"/>
      <c r="AE37" s="70"/>
    </row>
    <row r="38" spans="1:31" x14ac:dyDescent="0.25">
      <c r="A38" s="62">
        <f t="shared" si="1"/>
        <v>35</v>
      </c>
      <c r="B38" s="25">
        <v>44272</v>
      </c>
      <c r="C38" s="27">
        <v>41471</v>
      </c>
      <c r="D38" s="62" t="s">
        <v>766</v>
      </c>
      <c r="E38" s="113" t="s">
        <v>998</v>
      </c>
      <c r="F38" s="78" t="s">
        <v>999</v>
      </c>
      <c r="G38" s="114" t="s">
        <v>999</v>
      </c>
      <c r="H38" s="121">
        <v>1</v>
      </c>
      <c r="I38" s="85">
        <v>12</v>
      </c>
      <c r="J38" s="68">
        <v>100</v>
      </c>
      <c r="K38" s="68">
        <v>8000</v>
      </c>
      <c r="L38" s="149">
        <f t="shared" si="0"/>
        <v>800000</v>
      </c>
      <c r="M38" s="154">
        <f>40000*J38</f>
        <v>4000000</v>
      </c>
      <c r="N38" s="153">
        <f t="shared" si="3"/>
        <v>-3200000</v>
      </c>
      <c r="O38" s="70" t="s">
        <v>1000</v>
      </c>
      <c r="P38" s="189"/>
      <c r="Q38" s="189"/>
      <c r="R38" s="73" t="s">
        <v>785</v>
      </c>
      <c r="S38" s="26" t="s">
        <v>698</v>
      </c>
      <c r="T38" s="26"/>
      <c r="U38" s="26"/>
      <c r="V38" s="70"/>
      <c r="W38" s="71">
        <v>44277</v>
      </c>
      <c r="X38" s="70"/>
      <c r="Y38" s="70"/>
      <c r="Z38" s="70"/>
      <c r="AA38" s="70"/>
      <c r="AB38" s="70"/>
      <c r="AC38" s="70"/>
      <c r="AD38" s="70"/>
      <c r="AE38" s="70"/>
    </row>
    <row r="39" spans="1:31" x14ac:dyDescent="0.25">
      <c r="A39" s="62">
        <f t="shared" si="1"/>
        <v>36</v>
      </c>
      <c r="B39" s="25">
        <v>44272</v>
      </c>
      <c r="C39" s="27">
        <v>402646</v>
      </c>
      <c r="D39" s="62" t="s">
        <v>766</v>
      </c>
      <c r="E39" s="113" t="s">
        <v>1039</v>
      </c>
      <c r="F39" s="78" t="s">
        <v>1040</v>
      </c>
      <c r="G39" s="114" t="s">
        <v>1040</v>
      </c>
      <c r="H39" s="121">
        <v>6</v>
      </c>
      <c r="I39" s="85">
        <v>13</v>
      </c>
      <c r="J39" s="68">
        <v>100</v>
      </c>
      <c r="K39" s="68">
        <v>11000</v>
      </c>
      <c r="L39" s="149">
        <f t="shared" si="0"/>
        <v>1100000</v>
      </c>
      <c r="M39" s="154">
        <f>41000*J39</f>
        <v>4100000</v>
      </c>
      <c r="N39" s="153">
        <f t="shared" si="3"/>
        <v>-3000000</v>
      </c>
      <c r="O39" s="70" t="s">
        <v>1041</v>
      </c>
      <c r="P39" s="189"/>
      <c r="Q39" s="189"/>
      <c r="R39" s="73" t="s">
        <v>785</v>
      </c>
      <c r="S39" s="26" t="s">
        <v>698</v>
      </c>
      <c r="T39" s="26"/>
      <c r="U39" s="26"/>
      <c r="V39" s="70"/>
      <c r="W39" s="71">
        <v>44277</v>
      </c>
      <c r="X39" s="71">
        <v>44277</v>
      </c>
      <c r="Y39" s="70" t="s">
        <v>1042</v>
      </c>
      <c r="Z39" s="70" t="s">
        <v>700</v>
      </c>
      <c r="AA39" s="70" t="s">
        <v>519</v>
      </c>
      <c r="AB39" s="70" t="s">
        <v>545</v>
      </c>
      <c r="AC39" s="70"/>
      <c r="AD39" s="70"/>
      <c r="AE39" s="70"/>
    </row>
    <row r="40" spans="1:31" ht="15.75" thickBot="1" x14ac:dyDescent="0.3">
      <c r="A40" s="62">
        <f t="shared" si="1"/>
        <v>37</v>
      </c>
      <c r="B40" s="25">
        <v>44272</v>
      </c>
      <c r="C40" s="27">
        <v>402647</v>
      </c>
      <c r="D40" s="62" t="s">
        <v>766</v>
      </c>
      <c r="E40" s="113" t="s">
        <v>1043</v>
      </c>
      <c r="F40" s="78" t="s">
        <v>1044</v>
      </c>
      <c r="G40" s="114" t="s">
        <v>1044</v>
      </c>
      <c r="H40" s="121">
        <v>6</v>
      </c>
      <c r="I40" s="85">
        <v>12</v>
      </c>
      <c r="J40" s="68">
        <v>100</v>
      </c>
      <c r="K40" s="68">
        <v>11000</v>
      </c>
      <c r="L40" s="149">
        <f t="shared" si="0"/>
        <v>1100000</v>
      </c>
      <c r="M40" s="154">
        <f>53000*J40</f>
        <v>5300000</v>
      </c>
      <c r="N40" s="153">
        <f t="shared" si="3"/>
        <v>-4200000</v>
      </c>
      <c r="O40" s="70" t="s">
        <v>1045</v>
      </c>
      <c r="P40" s="189"/>
      <c r="Q40" s="189"/>
      <c r="R40" s="73" t="s">
        <v>785</v>
      </c>
      <c r="S40" s="26" t="s">
        <v>698</v>
      </c>
      <c r="T40" s="26"/>
      <c r="U40" s="26"/>
      <c r="V40" s="70"/>
      <c r="W40" s="71">
        <v>44278</v>
      </c>
      <c r="X40" s="71">
        <v>44278</v>
      </c>
      <c r="Y40" s="70" t="s">
        <v>1046</v>
      </c>
      <c r="Z40" s="70" t="s">
        <v>700</v>
      </c>
      <c r="AA40" s="70" t="s">
        <v>519</v>
      </c>
      <c r="AB40" s="70"/>
      <c r="AC40" s="58"/>
      <c r="AD40" s="58"/>
      <c r="AE40" s="58"/>
    </row>
    <row r="41" spans="1:31" x14ac:dyDescent="0.25">
      <c r="A41" s="62">
        <f t="shared" si="1"/>
        <v>38</v>
      </c>
      <c r="B41" s="25">
        <v>44272</v>
      </c>
      <c r="C41" s="27">
        <v>402785</v>
      </c>
      <c r="D41" s="62" t="s">
        <v>766</v>
      </c>
      <c r="E41" s="113" t="s">
        <v>1101</v>
      </c>
      <c r="F41" s="66" t="s">
        <v>1102</v>
      </c>
      <c r="G41" s="114" t="s">
        <v>1102</v>
      </c>
      <c r="H41" s="27">
        <v>1</v>
      </c>
      <c r="I41" s="85">
        <v>21</v>
      </c>
      <c r="J41" s="68">
        <v>100</v>
      </c>
      <c r="K41" s="68">
        <v>10000</v>
      </c>
      <c r="L41" s="149">
        <f t="shared" si="0"/>
        <v>1000000</v>
      </c>
      <c r="M41" s="154">
        <f>52000*J41</f>
        <v>5200000</v>
      </c>
      <c r="N41" s="153">
        <f t="shared" si="3"/>
        <v>-4200000</v>
      </c>
      <c r="O41" s="70" t="s">
        <v>1103</v>
      </c>
      <c r="P41" s="189"/>
      <c r="Q41" s="189"/>
      <c r="R41" s="70" t="s">
        <v>785</v>
      </c>
      <c r="S41" s="26" t="s">
        <v>698</v>
      </c>
      <c r="T41" s="26"/>
      <c r="U41" s="26"/>
      <c r="V41" s="70"/>
      <c r="W41" s="71">
        <v>44274</v>
      </c>
      <c r="X41" s="71">
        <v>44278</v>
      </c>
      <c r="Y41" s="70" t="s">
        <v>1104</v>
      </c>
      <c r="Z41" s="70" t="s">
        <v>700</v>
      </c>
      <c r="AA41" s="70" t="s">
        <v>519</v>
      </c>
      <c r="AB41" s="70" t="s">
        <v>545</v>
      </c>
      <c r="AC41" s="70"/>
      <c r="AD41" s="70"/>
      <c r="AE41" s="70"/>
    </row>
    <row r="42" spans="1:31" x14ac:dyDescent="0.25">
      <c r="A42" s="62">
        <f t="shared" si="1"/>
        <v>39</v>
      </c>
      <c r="B42" s="25">
        <v>44272</v>
      </c>
      <c r="C42" s="27">
        <v>402786</v>
      </c>
      <c r="D42" s="62" t="s">
        <v>766</v>
      </c>
      <c r="E42" s="113" t="s">
        <v>1105</v>
      </c>
      <c r="F42" s="66" t="s">
        <v>1106</v>
      </c>
      <c r="G42" s="114" t="s">
        <v>1106</v>
      </c>
      <c r="H42" s="27">
        <v>1</v>
      </c>
      <c r="I42" s="85">
        <v>21</v>
      </c>
      <c r="J42" s="68">
        <v>100</v>
      </c>
      <c r="K42" s="68">
        <v>10000</v>
      </c>
      <c r="L42" s="149">
        <f t="shared" si="0"/>
        <v>1000000</v>
      </c>
      <c r="M42" s="154">
        <f>39000*J42</f>
        <v>3900000</v>
      </c>
      <c r="N42" s="153">
        <f t="shared" si="3"/>
        <v>-2900000</v>
      </c>
      <c r="O42" s="70" t="s">
        <v>1107</v>
      </c>
      <c r="P42" s="189"/>
      <c r="Q42" s="189"/>
      <c r="R42" s="70" t="s">
        <v>785</v>
      </c>
      <c r="S42" s="26" t="s">
        <v>698</v>
      </c>
      <c r="T42" s="26"/>
      <c r="U42" s="26"/>
      <c r="V42" s="70"/>
      <c r="W42" s="71">
        <v>44274</v>
      </c>
      <c r="X42" s="71">
        <v>44278</v>
      </c>
      <c r="Y42" s="70" t="s">
        <v>1108</v>
      </c>
      <c r="Z42" s="70" t="s">
        <v>700</v>
      </c>
      <c r="AA42" s="70" t="s">
        <v>519</v>
      </c>
      <c r="AB42" s="70" t="s">
        <v>545</v>
      </c>
      <c r="AC42" s="70"/>
      <c r="AD42" s="70"/>
      <c r="AE42" s="70"/>
    </row>
    <row r="43" spans="1:31" x14ac:dyDescent="0.25">
      <c r="A43" s="62">
        <f t="shared" si="1"/>
        <v>40</v>
      </c>
      <c r="B43" s="25">
        <v>44272</v>
      </c>
      <c r="C43" s="27">
        <v>402792</v>
      </c>
      <c r="D43" s="62" t="s">
        <v>766</v>
      </c>
      <c r="E43" s="113" t="s">
        <v>1125</v>
      </c>
      <c r="F43" s="66" t="s">
        <v>1126</v>
      </c>
      <c r="G43" s="114" t="s">
        <v>1126</v>
      </c>
      <c r="H43" s="27">
        <v>1</v>
      </c>
      <c r="I43" s="85">
        <v>24</v>
      </c>
      <c r="J43" s="68">
        <v>100</v>
      </c>
      <c r="K43" s="68">
        <v>17000</v>
      </c>
      <c r="L43" s="149">
        <f t="shared" si="0"/>
        <v>1700000</v>
      </c>
      <c r="M43" s="154">
        <f>77000*J43</f>
        <v>7700000</v>
      </c>
      <c r="N43" s="153">
        <f t="shared" si="3"/>
        <v>-6000000</v>
      </c>
      <c r="O43" s="70" t="s">
        <v>1127</v>
      </c>
      <c r="P43" s="189"/>
      <c r="Q43" s="189"/>
      <c r="R43" s="70" t="s">
        <v>785</v>
      </c>
      <c r="S43" s="26" t="s">
        <v>698</v>
      </c>
      <c r="T43" s="26"/>
      <c r="U43" s="26"/>
      <c r="V43" s="70"/>
      <c r="W43" s="71">
        <v>44274</v>
      </c>
      <c r="X43" s="71">
        <v>44285</v>
      </c>
      <c r="Y43" s="70" t="s">
        <v>1128</v>
      </c>
      <c r="Z43" s="70" t="s">
        <v>700</v>
      </c>
      <c r="AA43" s="70" t="s">
        <v>519</v>
      </c>
      <c r="AB43" s="70"/>
      <c r="AC43" s="70"/>
      <c r="AD43" s="70"/>
      <c r="AE43" s="70"/>
    </row>
    <row r="44" spans="1:31" ht="15.75" thickBot="1" x14ac:dyDescent="0.3">
      <c r="A44" s="62">
        <f t="shared" si="1"/>
        <v>41</v>
      </c>
      <c r="B44" s="25">
        <v>44272</v>
      </c>
      <c r="C44" s="27">
        <v>402793</v>
      </c>
      <c r="D44" s="62" t="s">
        <v>766</v>
      </c>
      <c r="E44" s="113" t="s">
        <v>1129</v>
      </c>
      <c r="F44" s="66" t="s">
        <v>1130</v>
      </c>
      <c r="G44" s="114" t="s">
        <v>1130</v>
      </c>
      <c r="H44" s="27">
        <v>1</v>
      </c>
      <c r="I44" s="85">
        <v>11</v>
      </c>
      <c r="J44" s="68">
        <v>100</v>
      </c>
      <c r="K44" s="68">
        <v>18000</v>
      </c>
      <c r="L44" s="149">
        <f t="shared" si="0"/>
        <v>1800000</v>
      </c>
      <c r="M44" s="154">
        <f>87000*J44</f>
        <v>8700000</v>
      </c>
      <c r="N44" s="153">
        <f t="shared" si="3"/>
        <v>-6900000</v>
      </c>
      <c r="O44" s="70" t="s">
        <v>1131</v>
      </c>
      <c r="P44" s="189"/>
      <c r="Q44" s="189"/>
      <c r="R44" s="70" t="s">
        <v>785</v>
      </c>
      <c r="S44" s="26" t="s">
        <v>698</v>
      </c>
      <c r="T44" s="26"/>
      <c r="U44" s="26"/>
      <c r="V44" s="70"/>
      <c r="W44" s="71">
        <v>44274</v>
      </c>
      <c r="X44" s="71">
        <v>44285</v>
      </c>
      <c r="Y44" s="70"/>
      <c r="Z44" s="70"/>
      <c r="AA44" s="70"/>
      <c r="AB44" s="70"/>
      <c r="AC44" s="58"/>
      <c r="AD44" s="58"/>
      <c r="AE44" s="58"/>
    </row>
    <row r="45" spans="1:31" x14ac:dyDescent="0.25">
      <c r="A45" s="62">
        <f t="shared" si="1"/>
        <v>42</v>
      </c>
      <c r="B45" s="25">
        <v>44272</v>
      </c>
      <c r="C45" s="27">
        <v>402638</v>
      </c>
      <c r="D45" s="62" t="s">
        <v>766</v>
      </c>
      <c r="E45" s="113" t="s">
        <v>928</v>
      </c>
      <c r="F45" s="78" t="s">
        <v>929</v>
      </c>
      <c r="G45" s="114" t="s">
        <v>929</v>
      </c>
      <c r="H45" s="27">
        <v>14</v>
      </c>
      <c r="I45" s="85">
        <f>34+101+55</f>
        <v>190</v>
      </c>
      <c r="J45" s="85">
        <v>190</v>
      </c>
      <c r="K45" s="85">
        <v>6000</v>
      </c>
      <c r="L45" s="149">
        <f t="shared" si="0"/>
        <v>1140000</v>
      </c>
      <c r="M45" s="151"/>
      <c r="N45" s="151"/>
      <c r="O45" s="70" t="s">
        <v>931</v>
      </c>
      <c r="P45" s="189"/>
      <c r="Q45" s="189"/>
      <c r="R45" s="73" t="s">
        <v>770</v>
      </c>
      <c r="S45" s="26" t="s">
        <v>1028</v>
      </c>
      <c r="T45" s="26"/>
      <c r="U45" s="26"/>
      <c r="V45" s="70"/>
      <c r="W45" s="71">
        <v>44274</v>
      </c>
      <c r="X45" s="71">
        <v>44280</v>
      </c>
      <c r="Y45" s="70"/>
      <c r="Z45" s="70"/>
      <c r="AA45" s="70"/>
      <c r="AB45" s="70"/>
      <c r="AC45" s="108"/>
      <c r="AD45" s="108"/>
      <c r="AE45" s="108"/>
    </row>
    <row r="46" spans="1:31" x14ac:dyDescent="0.25">
      <c r="A46" s="62">
        <f t="shared" si="1"/>
        <v>43</v>
      </c>
      <c r="B46" s="25">
        <v>44272</v>
      </c>
      <c r="C46" s="27">
        <v>401470</v>
      </c>
      <c r="D46" s="62" t="s">
        <v>766</v>
      </c>
      <c r="E46" s="113" t="s">
        <v>934</v>
      </c>
      <c r="F46" s="78" t="s">
        <v>935</v>
      </c>
      <c r="G46" s="114" t="s">
        <v>935</v>
      </c>
      <c r="H46" s="27">
        <v>4</v>
      </c>
      <c r="I46" s="85">
        <v>40</v>
      </c>
      <c r="J46" s="68">
        <v>100</v>
      </c>
      <c r="K46" s="85">
        <v>8000</v>
      </c>
      <c r="L46" s="149">
        <f t="shared" si="0"/>
        <v>800000</v>
      </c>
      <c r="M46" s="151"/>
      <c r="N46" s="151"/>
      <c r="O46" s="70" t="s">
        <v>937</v>
      </c>
      <c r="P46" s="189"/>
      <c r="Q46" s="189"/>
      <c r="R46" s="73" t="s">
        <v>770</v>
      </c>
      <c r="S46" s="26" t="s">
        <v>1028</v>
      </c>
      <c r="T46" s="26"/>
      <c r="U46" s="26"/>
      <c r="V46" s="70"/>
      <c r="W46" s="71">
        <v>44274</v>
      </c>
      <c r="X46" s="71">
        <v>44280</v>
      </c>
      <c r="Y46" s="70"/>
      <c r="Z46" s="70"/>
      <c r="AA46" s="70"/>
      <c r="AB46" s="70"/>
      <c r="AC46" s="70"/>
      <c r="AD46" s="70"/>
      <c r="AE46" s="70"/>
    </row>
    <row r="47" spans="1:31" x14ac:dyDescent="0.25">
      <c r="A47" s="62">
        <f t="shared" si="1"/>
        <v>44</v>
      </c>
      <c r="B47" s="25">
        <v>44272</v>
      </c>
      <c r="C47" s="27">
        <v>402639</v>
      </c>
      <c r="D47" s="62" t="s">
        <v>766</v>
      </c>
      <c r="E47" s="113" t="s">
        <v>945</v>
      </c>
      <c r="F47" s="78" t="s">
        <v>946</v>
      </c>
      <c r="G47" s="114" t="s">
        <v>946</v>
      </c>
      <c r="H47" s="27">
        <v>4</v>
      </c>
      <c r="I47" s="85">
        <v>47</v>
      </c>
      <c r="J47" s="68">
        <v>100</v>
      </c>
      <c r="K47" s="85">
        <v>9000</v>
      </c>
      <c r="L47" s="149">
        <f t="shared" si="0"/>
        <v>900000</v>
      </c>
      <c r="M47" s="151"/>
      <c r="N47" s="151"/>
      <c r="O47" s="70" t="s">
        <v>947</v>
      </c>
      <c r="P47" s="189"/>
      <c r="Q47" s="189"/>
      <c r="R47" s="73" t="s">
        <v>770</v>
      </c>
      <c r="S47" s="26" t="s">
        <v>1029</v>
      </c>
      <c r="T47" s="26"/>
      <c r="U47" s="26"/>
      <c r="V47" s="70"/>
      <c r="W47" s="71">
        <v>44277</v>
      </c>
      <c r="X47" s="71">
        <v>44280</v>
      </c>
      <c r="Y47" s="70"/>
      <c r="Z47" s="70"/>
      <c r="AA47" s="70"/>
      <c r="AB47" s="70"/>
      <c r="AC47" s="70"/>
      <c r="AD47" s="70"/>
      <c r="AE47" s="70"/>
    </row>
    <row r="48" spans="1:31" x14ac:dyDescent="0.25">
      <c r="A48" s="62">
        <f t="shared" si="1"/>
        <v>45</v>
      </c>
      <c r="B48" s="25">
        <v>44272</v>
      </c>
      <c r="C48" s="27">
        <v>402809</v>
      </c>
      <c r="D48" s="62" t="s">
        <v>766</v>
      </c>
      <c r="E48" s="113" t="s">
        <v>950</v>
      </c>
      <c r="F48" s="78" t="s">
        <v>951</v>
      </c>
      <c r="G48" s="114" t="s">
        <v>951</v>
      </c>
      <c r="H48" s="27">
        <v>3</v>
      </c>
      <c r="I48" s="85">
        <v>25</v>
      </c>
      <c r="J48" s="68">
        <v>100</v>
      </c>
      <c r="K48" s="85">
        <v>9000</v>
      </c>
      <c r="L48" s="149">
        <f t="shared" si="0"/>
        <v>900000</v>
      </c>
      <c r="M48" s="151"/>
      <c r="N48" s="151"/>
      <c r="O48" s="70" t="s">
        <v>952</v>
      </c>
      <c r="P48" s="189"/>
      <c r="Q48" s="189"/>
      <c r="R48" s="73" t="s">
        <v>770</v>
      </c>
      <c r="S48" s="26" t="s">
        <v>1029</v>
      </c>
      <c r="T48" s="26"/>
      <c r="U48" s="26"/>
      <c r="V48" s="70"/>
      <c r="W48" s="71">
        <v>44277</v>
      </c>
      <c r="X48" s="71">
        <v>44280</v>
      </c>
      <c r="Y48" s="70"/>
      <c r="Z48" s="70"/>
      <c r="AA48" s="70"/>
      <c r="AB48" s="70"/>
      <c r="AC48" s="70"/>
      <c r="AD48" s="70"/>
      <c r="AE48" s="70"/>
    </row>
    <row r="49" spans="1:31" x14ac:dyDescent="0.25">
      <c r="A49" s="62">
        <f t="shared" si="1"/>
        <v>46</v>
      </c>
      <c r="B49" s="25">
        <v>44272</v>
      </c>
      <c r="C49" s="27">
        <v>402640</v>
      </c>
      <c r="D49" s="62" t="s">
        <v>766</v>
      </c>
      <c r="E49" s="113" t="s">
        <v>960</v>
      </c>
      <c r="F49" s="78" t="s">
        <v>961</v>
      </c>
      <c r="G49" s="114" t="s">
        <v>961</v>
      </c>
      <c r="H49" s="27">
        <v>9</v>
      </c>
      <c r="I49" s="85">
        <v>78</v>
      </c>
      <c r="J49" s="68">
        <v>100</v>
      </c>
      <c r="K49" s="85">
        <v>7000</v>
      </c>
      <c r="L49" s="149">
        <f t="shared" si="0"/>
        <v>700000</v>
      </c>
      <c r="M49" s="151"/>
      <c r="N49" s="151"/>
      <c r="O49" s="70" t="s">
        <v>962</v>
      </c>
      <c r="P49" s="189"/>
      <c r="Q49" s="189"/>
      <c r="R49" s="73" t="s">
        <v>770</v>
      </c>
      <c r="S49" s="26" t="s">
        <v>1029</v>
      </c>
      <c r="T49" s="26"/>
      <c r="U49" s="26"/>
      <c r="V49" s="70"/>
      <c r="W49" s="71">
        <v>44277</v>
      </c>
      <c r="X49" s="71">
        <v>44280</v>
      </c>
      <c r="Y49" s="70"/>
      <c r="Z49" s="70"/>
      <c r="AA49" s="70"/>
      <c r="AB49" s="70"/>
      <c r="AC49" s="70"/>
      <c r="AD49" s="70"/>
      <c r="AE49" s="70"/>
    </row>
    <row r="50" spans="1:31" x14ac:dyDescent="0.25">
      <c r="A50" s="62">
        <f t="shared" si="1"/>
        <v>47</v>
      </c>
      <c r="B50" s="25">
        <v>44272</v>
      </c>
      <c r="C50" s="27">
        <v>402641</v>
      </c>
      <c r="D50" s="62" t="s">
        <v>766</v>
      </c>
      <c r="E50" s="113" t="s">
        <v>965</v>
      </c>
      <c r="F50" s="78" t="s">
        <v>966</v>
      </c>
      <c r="G50" s="114" t="s">
        <v>966</v>
      </c>
      <c r="H50" s="27">
        <v>4</v>
      </c>
      <c r="I50" s="85">
        <v>30</v>
      </c>
      <c r="J50" s="68">
        <v>100</v>
      </c>
      <c r="K50" s="85">
        <v>9000</v>
      </c>
      <c r="L50" s="149">
        <f t="shared" si="0"/>
        <v>900000</v>
      </c>
      <c r="M50" s="151"/>
      <c r="N50" s="151"/>
      <c r="O50" s="70" t="s">
        <v>967</v>
      </c>
      <c r="P50" s="189"/>
      <c r="Q50" s="189"/>
      <c r="R50" s="73" t="s">
        <v>770</v>
      </c>
      <c r="S50" s="26" t="s">
        <v>1029</v>
      </c>
      <c r="T50" s="26"/>
      <c r="U50" s="26"/>
      <c r="V50" s="70"/>
      <c r="W50" s="71">
        <v>44277</v>
      </c>
      <c r="X50" s="71">
        <v>44280</v>
      </c>
      <c r="Y50" s="70"/>
      <c r="Z50" s="70"/>
      <c r="AA50" s="70"/>
      <c r="AB50" s="70"/>
      <c r="AC50" s="70"/>
      <c r="AD50" s="70"/>
      <c r="AE50" s="70"/>
    </row>
    <row r="51" spans="1:31" ht="15.75" thickBot="1" x14ac:dyDescent="0.3">
      <c r="A51" s="62">
        <f t="shared" si="1"/>
        <v>48</v>
      </c>
      <c r="B51" s="25">
        <v>44272</v>
      </c>
      <c r="C51" s="27">
        <v>402643</v>
      </c>
      <c r="D51" s="62" t="s">
        <v>766</v>
      </c>
      <c r="E51" s="113" t="s">
        <v>975</v>
      </c>
      <c r="F51" s="78" t="s">
        <v>976</v>
      </c>
      <c r="G51" s="114" t="s">
        <v>976</v>
      </c>
      <c r="H51" s="121">
        <v>9</v>
      </c>
      <c r="I51" s="85">
        <v>93</v>
      </c>
      <c r="J51" s="68">
        <v>100</v>
      </c>
      <c r="K51" s="85">
        <v>12000</v>
      </c>
      <c r="L51" s="149">
        <f t="shared" si="0"/>
        <v>1200000</v>
      </c>
      <c r="M51" s="151"/>
      <c r="N51" s="151"/>
      <c r="O51" s="70" t="s">
        <v>977</v>
      </c>
      <c r="P51" s="189"/>
      <c r="Q51" s="189"/>
      <c r="R51" s="73" t="s">
        <v>770</v>
      </c>
      <c r="S51" s="26" t="s">
        <v>1029</v>
      </c>
      <c r="T51" s="26"/>
      <c r="U51" s="26"/>
      <c r="V51" s="70"/>
      <c r="W51" s="71">
        <v>44277</v>
      </c>
      <c r="X51" s="71">
        <v>44280</v>
      </c>
      <c r="Y51" s="70"/>
      <c r="Z51" s="70"/>
      <c r="AA51" s="70"/>
      <c r="AB51" s="70"/>
      <c r="AC51" s="58"/>
      <c r="AD51" s="58"/>
      <c r="AE51" s="58"/>
    </row>
    <row r="52" spans="1:31" x14ac:dyDescent="0.25">
      <c r="A52" s="62">
        <f t="shared" si="1"/>
        <v>49</v>
      </c>
      <c r="B52" s="25">
        <v>44272</v>
      </c>
      <c r="C52" s="27">
        <v>402813</v>
      </c>
      <c r="D52" s="62" t="s">
        <v>766</v>
      </c>
      <c r="E52" s="113" t="s">
        <v>980</v>
      </c>
      <c r="F52" s="78" t="s">
        <v>981</v>
      </c>
      <c r="G52" s="114" t="s">
        <v>981</v>
      </c>
      <c r="H52" s="27">
        <v>3</v>
      </c>
      <c r="I52" s="85">
        <v>27</v>
      </c>
      <c r="J52" s="68">
        <v>100</v>
      </c>
      <c r="K52" s="85">
        <v>6000</v>
      </c>
      <c r="L52" s="149">
        <f t="shared" si="0"/>
        <v>600000</v>
      </c>
      <c r="M52" s="151"/>
      <c r="N52" s="151"/>
      <c r="O52" s="70" t="s">
        <v>982</v>
      </c>
      <c r="P52" s="189"/>
      <c r="Q52" s="189"/>
      <c r="R52" s="73" t="s">
        <v>770</v>
      </c>
      <c r="S52" s="26" t="s">
        <v>1032</v>
      </c>
      <c r="T52" s="26"/>
      <c r="U52" s="26"/>
      <c r="V52" s="70"/>
      <c r="W52" s="71">
        <v>44277</v>
      </c>
      <c r="X52" s="70"/>
      <c r="Y52" s="70"/>
      <c r="Z52" s="70"/>
      <c r="AA52" s="70"/>
      <c r="AB52" s="70"/>
      <c r="AC52" s="46"/>
      <c r="AD52" s="46"/>
      <c r="AE52" s="46"/>
    </row>
    <row r="53" spans="1:31" x14ac:dyDescent="0.25">
      <c r="A53" s="62">
        <f t="shared" si="1"/>
        <v>50</v>
      </c>
      <c r="B53" s="25">
        <v>44272</v>
      </c>
      <c r="C53" s="27">
        <v>402815</v>
      </c>
      <c r="D53" s="62" t="s">
        <v>766</v>
      </c>
      <c r="E53" s="113" t="s">
        <v>990</v>
      </c>
      <c r="F53" s="78" t="s">
        <v>991</v>
      </c>
      <c r="G53" s="114" t="s">
        <v>991</v>
      </c>
      <c r="H53" s="121">
        <v>4</v>
      </c>
      <c r="I53" s="85">
        <v>34</v>
      </c>
      <c r="J53" s="68">
        <v>100</v>
      </c>
      <c r="K53" s="85">
        <v>13000</v>
      </c>
      <c r="L53" s="149">
        <f t="shared" si="0"/>
        <v>1300000</v>
      </c>
      <c r="M53" s="151"/>
      <c r="N53" s="151"/>
      <c r="O53" s="70" t="s">
        <v>992</v>
      </c>
      <c r="P53" s="189"/>
      <c r="Q53" s="189"/>
      <c r="R53" s="73" t="s">
        <v>770</v>
      </c>
      <c r="S53" s="26" t="s">
        <v>1028</v>
      </c>
      <c r="T53" s="26"/>
      <c r="U53" s="26"/>
      <c r="V53" s="70"/>
      <c r="W53" s="71">
        <v>44274</v>
      </c>
      <c r="X53" s="71">
        <v>44278</v>
      </c>
      <c r="Y53" s="70" t="s">
        <v>1035</v>
      </c>
      <c r="Z53" s="70" t="s">
        <v>700</v>
      </c>
      <c r="AA53" s="70"/>
      <c r="AB53" s="70" t="s">
        <v>545</v>
      </c>
      <c r="AC53" s="70"/>
      <c r="AD53" s="70"/>
      <c r="AE53" s="70"/>
    </row>
    <row r="54" spans="1:31" x14ac:dyDescent="0.25">
      <c r="A54" s="62">
        <f t="shared" si="1"/>
        <v>51</v>
      </c>
      <c r="B54" s="25">
        <v>44272</v>
      </c>
      <c r="C54" s="27">
        <v>402644</v>
      </c>
      <c r="D54" s="62" t="s">
        <v>766</v>
      </c>
      <c r="E54" s="113" t="s">
        <v>994</v>
      </c>
      <c r="F54" s="78" t="s">
        <v>995</v>
      </c>
      <c r="G54" s="114" t="s">
        <v>995</v>
      </c>
      <c r="H54" s="121">
        <v>4</v>
      </c>
      <c r="I54" s="85">
        <v>46</v>
      </c>
      <c r="J54" s="68">
        <v>100</v>
      </c>
      <c r="K54" s="85">
        <v>6000</v>
      </c>
      <c r="L54" s="149">
        <f t="shared" si="0"/>
        <v>600000</v>
      </c>
      <c r="M54" s="151"/>
      <c r="N54" s="151"/>
      <c r="O54" s="70" t="s">
        <v>996</v>
      </c>
      <c r="P54" s="189"/>
      <c r="Q54" s="189"/>
      <c r="R54" s="73" t="s">
        <v>770</v>
      </c>
      <c r="S54" s="26" t="s">
        <v>509</v>
      </c>
      <c r="T54" s="26"/>
      <c r="U54" s="26"/>
      <c r="V54" s="70"/>
      <c r="W54" s="71">
        <v>44277</v>
      </c>
      <c r="X54" s="71">
        <v>44280</v>
      </c>
      <c r="Y54" s="70" t="s">
        <v>517</v>
      </c>
      <c r="Z54" s="70" t="s">
        <v>700</v>
      </c>
      <c r="AA54" s="70"/>
      <c r="AB54" s="70" t="s">
        <v>545</v>
      </c>
      <c r="AC54" s="70"/>
      <c r="AD54" s="70"/>
      <c r="AE54" s="70"/>
    </row>
    <row r="55" spans="1:31" x14ac:dyDescent="0.25">
      <c r="A55" s="62">
        <f t="shared" si="1"/>
        <v>52</v>
      </c>
      <c r="B55" s="25">
        <v>44272</v>
      </c>
      <c r="C55" s="27">
        <v>402812</v>
      </c>
      <c r="D55" s="62" t="s">
        <v>766</v>
      </c>
      <c r="E55" s="113" t="s">
        <v>1002</v>
      </c>
      <c r="F55" s="78" t="s">
        <v>1003</v>
      </c>
      <c r="G55" s="114" t="s">
        <v>1003</v>
      </c>
      <c r="H55" s="121">
        <v>4</v>
      </c>
      <c r="I55" s="85">
        <v>29</v>
      </c>
      <c r="J55" s="68">
        <v>100</v>
      </c>
      <c r="K55" s="85">
        <v>7000</v>
      </c>
      <c r="L55" s="149">
        <f t="shared" si="0"/>
        <v>700000</v>
      </c>
      <c r="M55" s="151"/>
      <c r="N55" s="151"/>
      <c r="O55" s="70" t="s">
        <v>1004</v>
      </c>
      <c r="P55" s="189"/>
      <c r="Q55" s="189"/>
      <c r="R55" s="73" t="s">
        <v>770</v>
      </c>
      <c r="S55" s="26" t="s">
        <v>509</v>
      </c>
      <c r="T55" s="26"/>
      <c r="U55" s="26"/>
      <c r="V55" s="70"/>
      <c r="W55" s="71">
        <v>44277</v>
      </c>
      <c r="X55" s="70"/>
      <c r="Y55" s="70"/>
      <c r="Z55" s="70"/>
      <c r="AA55" s="70"/>
      <c r="AB55" s="70"/>
      <c r="AC55" s="70"/>
      <c r="AD55" s="70"/>
      <c r="AE55" s="70"/>
    </row>
    <row r="56" spans="1:31" ht="15.75" thickBot="1" x14ac:dyDescent="0.3">
      <c r="A56" s="62">
        <f t="shared" si="1"/>
        <v>53</v>
      </c>
      <c r="B56" s="25">
        <v>44272</v>
      </c>
      <c r="C56" s="27">
        <v>402645</v>
      </c>
      <c r="D56" s="62" t="s">
        <v>766</v>
      </c>
      <c r="E56" s="113" t="s">
        <v>1036</v>
      </c>
      <c r="F56" s="78" t="s">
        <v>1037</v>
      </c>
      <c r="G56" s="114" t="s">
        <v>1037</v>
      </c>
      <c r="H56" s="121">
        <v>10</v>
      </c>
      <c r="I56" s="85">
        <v>67</v>
      </c>
      <c r="J56" s="68">
        <v>100</v>
      </c>
      <c r="K56" s="85">
        <v>6000</v>
      </c>
      <c r="L56" s="149">
        <f t="shared" si="0"/>
        <v>600000</v>
      </c>
      <c r="M56" s="151"/>
      <c r="N56" s="151"/>
      <c r="O56" s="70" t="s">
        <v>1038</v>
      </c>
      <c r="P56" s="189"/>
      <c r="Q56" s="189"/>
      <c r="R56" s="73" t="s">
        <v>770</v>
      </c>
      <c r="S56" s="26" t="s">
        <v>509</v>
      </c>
      <c r="T56" s="26"/>
      <c r="U56" s="26"/>
      <c r="V56" s="70"/>
      <c r="W56" s="71">
        <v>44278</v>
      </c>
      <c r="X56" s="70"/>
      <c r="Y56" s="70"/>
      <c r="Z56" s="70"/>
      <c r="AA56" s="70"/>
      <c r="AB56" s="70"/>
      <c r="AC56" s="70"/>
      <c r="AD56" s="70"/>
      <c r="AE56" s="70"/>
    </row>
    <row r="57" spans="1:31" x14ac:dyDescent="0.25">
      <c r="A57" s="62">
        <f t="shared" si="1"/>
        <v>54</v>
      </c>
      <c r="B57" s="25">
        <v>44272</v>
      </c>
      <c r="C57" s="27">
        <v>402648</v>
      </c>
      <c r="D57" s="62" t="s">
        <v>766</v>
      </c>
      <c r="E57" s="113" t="s">
        <v>1047</v>
      </c>
      <c r="F57" s="78" t="s">
        <v>1048</v>
      </c>
      <c r="G57" s="114" t="s">
        <v>1048</v>
      </c>
      <c r="H57" s="121">
        <v>4</v>
      </c>
      <c r="I57" s="85">
        <v>71</v>
      </c>
      <c r="J57" s="68">
        <v>100</v>
      </c>
      <c r="K57" s="85">
        <v>5000</v>
      </c>
      <c r="L57" s="149">
        <f t="shared" si="0"/>
        <v>500000</v>
      </c>
      <c r="M57" s="151"/>
      <c r="N57" s="151"/>
      <c r="O57" s="70" t="s">
        <v>1049</v>
      </c>
      <c r="P57" s="189"/>
      <c r="Q57" s="189"/>
      <c r="R57" s="73" t="s">
        <v>770</v>
      </c>
      <c r="S57" s="26" t="s">
        <v>1050</v>
      </c>
      <c r="T57" s="26"/>
      <c r="U57" s="26"/>
      <c r="V57" s="70"/>
      <c r="W57" s="71">
        <v>44275</v>
      </c>
      <c r="X57" s="71">
        <v>44278</v>
      </c>
      <c r="Y57" s="70" t="s">
        <v>751</v>
      </c>
      <c r="Z57" s="70" t="s">
        <v>700</v>
      </c>
      <c r="AA57" s="70" t="s">
        <v>519</v>
      </c>
      <c r="AB57" s="70"/>
      <c r="AC57" s="46"/>
      <c r="AD57" s="46"/>
      <c r="AE57" s="46"/>
    </row>
    <row r="58" spans="1:31" x14ac:dyDescent="0.25">
      <c r="A58" s="62">
        <f t="shared" si="1"/>
        <v>55</v>
      </c>
      <c r="B58" s="25">
        <v>44272</v>
      </c>
      <c r="C58" s="27">
        <v>402649</v>
      </c>
      <c r="D58" s="62" t="s">
        <v>766</v>
      </c>
      <c r="E58" s="113" t="s">
        <v>1051</v>
      </c>
      <c r="F58" s="78" t="s">
        <v>1052</v>
      </c>
      <c r="G58" s="114" t="s">
        <v>1052</v>
      </c>
      <c r="H58" s="121">
        <v>3</v>
      </c>
      <c r="I58" s="85">
        <v>41</v>
      </c>
      <c r="J58" s="68">
        <v>100</v>
      </c>
      <c r="K58" s="85">
        <v>7000</v>
      </c>
      <c r="L58" s="149">
        <f t="shared" si="0"/>
        <v>700000</v>
      </c>
      <c r="M58" s="151"/>
      <c r="N58" s="151"/>
      <c r="O58" s="70" t="s">
        <v>1053</v>
      </c>
      <c r="P58" s="189"/>
      <c r="Q58" s="189"/>
      <c r="R58" s="73" t="s">
        <v>770</v>
      </c>
      <c r="S58" s="26" t="s">
        <v>1050</v>
      </c>
      <c r="T58" s="26"/>
      <c r="U58" s="26"/>
      <c r="V58" s="70"/>
      <c r="W58" s="71">
        <v>44275</v>
      </c>
      <c r="X58" s="71">
        <v>44280</v>
      </c>
      <c r="Y58" s="70" t="s">
        <v>517</v>
      </c>
      <c r="Z58" s="70" t="s">
        <v>700</v>
      </c>
      <c r="AA58" s="70"/>
      <c r="AB58" s="70" t="s">
        <v>545</v>
      </c>
      <c r="AC58" s="70"/>
      <c r="AD58" s="70"/>
      <c r="AE58" s="70"/>
    </row>
    <row r="59" spans="1:31" x14ac:dyDescent="0.25">
      <c r="A59" s="62">
        <f t="shared" si="1"/>
        <v>56</v>
      </c>
      <c r="B59" s="25">
        <v>44272</v>
      </c>
      <c r="C59" s="27">
        <v>402650</v>
      </c>
      <c r="D59" s="62" t="s">
        <v>766</v>
      </c>
      <c r="E59" s="113" t="s">
        <v>1054</v>
      </c>
      <c r="F59" s="78" t="s">
        <v>1055</v>
      </c>
      <c r="G59" s="114" t="s">
        <v>1055</v>
      </c>
      <c r="H59" s="27">
        <v>2</v>
      </c>
      <c r="I59" s="85">
        <v>25</v>
      </c>
      <c r="J59" s="68">
        <v>100</v>
      </c>
      <c r="K59" s="85">
        <v>6000</v>
      </c>
      <c r="L59" s="149">
        <f t="shared" si="0"/>
        <v>600000</v>
      </c>
      <c r="M59" s="151"/>
      <c r="N59" s="151"/>
      <c r="O59" s="70" t="s">
        <v>1056</v>
      </c>
      <c r="P59" s="189"/>
      <c r="Q59" s="189"/>
      <c r="R59" s="73" t="s">
        <v>770</v>
      </c>
      <c r="S59" s="26" t="s">
        <v>1050</v>
      </c>
      <c r="T59" s="26"/>
      <c r="U59" s="26"/>
      <c r="V59" s="70"/>
      <c r="W59" s="71">
        <v>44275</v>
      </c>
      <c r="X59" s="70"/>
      <c r="Y59" s="70"/>
      <c r="Z59" s="70"/>
      <c r="AA59" s="70"/>
      <c r="AB59" s="70"/>
      <c r="AC59" s="70"/>
      <c r="AD59" s="70"/>
      <c r="AE59" s="70"/>
    </row>
    <row r="60" spans="1:31" x14ac:dyDescent="0.25">
      <c r="A60" s="62">
        <f t="shared" si="1"/>
        <v>57</v>
      </c>
      <c r="B60" s="25">
        <v>44272</v>
      </c>
      <c r="C60" s="27">
        <v>402751</v>
      </c>
      <c r="D60" s="62" t="s">
        <v>766</v>
      </c>
      <c r="E60" s="113" t="s">
        <v>1057</v>
      </c>
      <c r="F60" s="78" t="s">
        <v>1058</v>
      </c>
      <c r="G60" s="114" t="s">
        <v>1058</v>
      </c>
      <c r="H60" s="27">
        <v>2</v>
      </c>
      <c r="I60" s="85">
        <v>25</v>
      </c>
      <c r="J60" s="68">
        <v>100</v>
      </c>
      <c r="K60" s="85">
        <v>6000</v>
      </c>
      <c r="L60" s="149">
        <f t="shared" si="0"/>
        <v>600000</v>
      </c>
      <c r="M60" s="151"/>
      <c r="N60" s="151"/>
      <c r="O60" s="70" t="s">
        <v>1059</v>
      </c>
      <c r="P60" s="189"/>
      <c r="Q60" s="189"/>
      <c r="R60" s="73" t="s">
        <v>770</v>
      </c>
      <c r="S60" s="26" t="s">
        <v>1050</v>
      </c>
      <c r="T60" s="26"/>
      <c r="U60" s="26"/>
      <c r="V60" s="70"/>
      <c r="W60" s="71">
        <v>44275</v>
      </c>
      <c r="X60" s="70"/>
      <c r="Y60" s="70"/>
      <c r="Z60" s="70"/>
      <c r="AA60" s="70"/>
      <c r="AB60" s="70"/>
      <c r="AC60" s="70"/>
      <c r="AD60" s="70"/>
      <c r="AE60" s="70"/>
    </row>
    <row r="61" spans="1:31" x14ac:dyDescent="0.25">
      <c r="A61" s="62">
        <f t="shared" si="1"/>
        <v>58</v>
      </c>
      <c r="B61" s="25">
        <v>44272</v>
      </c>
      <c r="C61" s="27">
        <v>402752</v>
      </c>
      <c r="D61" s="62" t="s">
        <v>766</v>
      </c>
      <c r="E61" s="113" t="s">
        <v>1060</v>
      </c>
      <c r="F61" s="78" t="s">
        <v>1061</v>
      </c>
      <c r="G61" s="114" t="s">
        <v>1061</v>
      </c>
      <c r="H61" s="27">
        <v>3</v>
      </c>
      <c r="I61" s="85">
        <v>45</v>
      </c>
      <c r="J61" s="68">
        <v>100</v>
      </c>
      <c r="K61" s="85">
        <v>5000</v>
      </c>
      <c r="L61" s="149">
        <f t="shared" si="0"/>
        <v>500000</v>
      </c>
      <c r="M61" s="151"/>
      <c r="N61" s="151"/>
      <c r="O61" s="70" t="s">
        <v>1062</v>
      </c>
      <c r="P61" s="189"/>
      <c r="Q61" s="189"/>
      <c r="R61" s="73" t="s">
        <v>770</v>
      </c>
      <c r="S61" s="26" t="s">
        <v>1050</v>
      </c>
      <c r="T61" s="26"/>
      <c r="U61" s="26"/>
      <c r="V61" s="70"/>
      <c r="W61" s="71">
        <v>44275</v>
      </c>
      <c r="X61" s="70"/>
      <c r="Y61" s="70"/>
      <c r="Z61" s="70"/>
      <c r="AA61" s="70"/>
      <c r="AB61" s="70"/>
      <c r="AC61" s="70"/>
      <c r="AD61" s="70"/>
      <c r="AE61" s="70"/>
    </row>
    <row r="62" spans="1:31" ht="15.75" thickBot="1" x14ac:dyDescent="0.3">
      <c r="A62" s="62">
        <f t="shared" si="1"/>
        <v>59</v>
      </c>
      <c r="B62" s="25">
        <v>44272</v>
      </c>
      <c r="C62" s="27">
        <v>402753</v>
      </c>
      <c r="D62" s="62" t="s">
        <v>766</v>
      </c>
      <c r="E62" s="113" t="s">
        <v>1063</v>
      </c>
      <c r="F62" s="78" t="s">
        <v>1064</v>
      </c>
      <c r="G62" s="114" t="s">
        <v>1064</v>
      </c>
      <c r="H62" s="27">
        <v>2</v>
      </c>
      <c r="I62" s="85">
        <v>38</v>
      </c>
      <c r="J62" s="68">
        <v>100</v>
      </c>
      <c r="K62" s="85">
        <v>8000</v>
      </c>
      <c r="L62" s="149">
        <f t="shared" si="0"/>
        <v>800000</v>
      </c>
      <c r="M62" s="151"/>
      <c r="N62" s="151"/>
      <c r="O62" s="70" t="s">
        <v>1065</v>
      </c>
      <c r="P62" s="189"/>
      <c r="Q62" s="189"/>
      <c r="R62" s="73" t="s">
        <v>770</v>
      </c>
      <c r="S62" s="26" t="s">
        <v>1050</v>
      </c>
      <c r="T62" s="26"/>
      <c r="U62" s="26"/>
      <c r="V62" s="70"/>
      <c r="W62" s="71">
        <v>44275</v>
      </c>
      <c r="X62" s="71">
        <v>44278</v>
      </c>
      <c r="Y62" s="70" t="s">
        <v>517</v>
      </c>
      <c r="Z62" s="70" t="s">
        <v>700</v>
      </c>
      <c r="AA62" s="70" t="s">
        <v>519</v>
      </c>
      <c r="AB62" s="70"/>
      <c r="AC62" s="58"/>
      <c r="AD62" s="58"/>
      <c r="AE62" s="58"/>
    </row>
    <row r="63" spans="1:31" x14ac:dyDescent="0.25">
      <c r="A63" s="62">
        <f t="shared" si="1"/>
        <v>60</v>
      </c>
      <c r="B63" s="25">
        <v>44272</v>
      </c>
      <c r="C63" s="27">
        <v>402754</v>
      </c>
      <c r="D63" s="62" t="s">
        <v>766</v>
      </c>
      <c r="E63" s="113" t="s">
        <v>1066</v>
      </c>
      <c r="F63" s="78" t="s">
        <v>1067</v>
      </c>
      <c r="G63" s="114" t="s">
        <v>1067</v>
      </c>
      <c r="H63" s="27">
        <v>5</v>
      </c>
      <c r="I63" s="85">
        <v>55</v>
      </c>
      <c r="J63" s="68">
        <v>100</v>
      </c>
      <c r="K63" s="85">
        <v>6000</v>
      </c>
      <c r="L63" s="149">
        <f t="shared" si="0"/>
        <v>600000</v>
      </c>
      <c r="M63" s="151"/>
      <c r="N63" s="151"/>
      <c r="O63" s="70" t="s">
        <v>1068</v>
      </c>
      <c r="P63" s="189"/>
      <c r="Q63" s="189"/>
      <c r="R63" s="73" t="s">
        <v>770</v>
      </c>
      <c r="S63" s="26" t="s">
        <v>1069</v>
      </c>
      <c r="T63" s="26"/>
      <c r="U63" s="26"/>
      <c r="V63" s="70"/>
      <c r="W63" s="71">
        <v>44273</v>
      </c>
      <c r="X63" s="71">
        <v>44277</v>
      </c>
      <c r="Y63" s="70" t="s">
        <v>740</v>
      </c>
      <c r="Z63" s="70" t="s">
        <v>700</v>
      </c>
      <c r="AA63" s="70" t="s">
        <v>519</v>
      </c>
      <c r="AB63" s="70"/>
      <c r="AC63" s="46"/>
      <c r="AD63" s="46"/>
      <c r="AE63" s="46"/>
    </row>
    <row r="64" spans="1:31" x14ac:dyDescent="0.25">
      <c r="A64" s="62">
        <f t="shared" si="1"/>
        <v>61</v>
      </c>
      <c r="B64" s="25">
        <v>44272</v>
      </c>
      <c r="C64" s="27">
        <v>402755</v>
      </c>
      <c r="D64" s="62" t="s">
        <v>766</v>
      </c>
      <c r="E64" s="113" t="s">
        <v>1070</v>
      </c>
      <c r="F64" s="78" t="s">
        <v>1071</v>
      </c>
      <c r="G64" s="114" t="s">
        <v>1071</v>
      </c>
      <c r="H64" s="27">
        <v>5</v>
      </c>
      <c r="I64" s="85">
        <v>55</v>
      </c>
      <c r="J64" s="68">
        <v>100</v>
      </c>
      <c r="K64" s="85">
        <v>6000</v>
      </c>
      <c r="L64" s="149">
        <f t="shared" si="0"/>
        <v>600000</v>
      </c>
      <c r="M64" s="151"/>
      <c r="N64" s="151"/>
      <c r="O64" s="70" t="s">
        <v>1072</v>
      </c>
      <c r="P64" s="189"/>
      <c r="Q64" s="189"/>
      <c r="R64" s="73" t="s">
        <v>770</v>
      </c>
      <c r="S64" s="26" t="s">
        <v>1073</v>
      </c>
      <c r="T64" s="26"/>
      <c r="U64" s="26"/>
      <c r="V64" s="70"/>
      <c r="W64" s="71">
        <v>44273</v>
      </c>
      <c r="X64" s="71">
        <v>44277</v>
      </c>
      <c r="Y64" s="70"/>
      <c r="Z64" s="70"/>
      <c r="AA64" s="70"/>
      <c r="AB64" s="70"/>
      <c r="AC64" s="70"/>
      <c r="AD64" s="70"/>
      <c r="AE64" s="70"/>
    </row>
    <row r="65" spans="1:31" x14ac:dyDescent="0.25">
      <c r="A65" s="62">
        <f t="shared" si="1"/>
        <v>62</v>
      </c>
      <c r="B65" s="25">
        <v>44272</v>
      </c>
      <c r="C65" s="27">
        <v>402756</v>
      </c>
      <c r="D65" s="62" t="s">
        <v>766</v>
      </c>
      <c r="E65" s="113" t="s">
        <v>1074</v>
      </c>
      <c r="F65" s="78" t="s">
        <v>1075</v>
      </c>
      <c r="G65" s="114" t="s">
        <v>1075</v>
      </c>
      <c r="H65" s="27">
        <v>2</v>
      </c>
      <c r="I65" s="85">
        <v>28</v>
      </c>
      <c r="J65" s="68">
        <v>100</v>
      </c>
      <c r="K65" s="85">
        <v>9000</v>
      </c>
      <c r="L65" s="149">
        <f t="shared" si="0"/>
        <v>900000</v>
      </c>
      <c r="M65" s="151"/>
      <c r="N65" s="151"/>
      <c r="O65" s="70" t="s">
        <v>1076</v>
      </c>
      <c r="P65" s="189"/>
      <c r="Q65" s="189"/>
      <c r="R65" s="73" t="s">
        <v>770</v>
      </c>
      <c r="S65" s="26" t="s">
        <v>1069</v>
      </c>
      <c r="T65" s="26"/>
      <c r="U65" s="26"/>
      <c r="V65" s="70"/>
      <c r="W65" s="71">
        <v>44273</v>
      </c>
      <c r="X65" s="71">
        <v>44277</v>
      </c>
      <c r="Y65" s="70"/>
      <c r="Z65" s="70"/>
      <c r="AA65" s="70"/>
      <c r="AB65" s="70"/>
      <c r="AC65" s="70"/>
      <c r="AD65" s="70"/>
      <c r="AE65" s="70"/>
    </row>
    <row r="66" spans="1:31" x14ac:dyDescent="0.25">
      <c r="A66" s="62">
        <f t="shared" si="1"/>
        <v>63</v>
      </c>
      <c r="B66" s="25">
        <v>44272</v>
      </c>
      <c r="C66" s="27">
        <v>402757</v>
      </c>
      <c r="D66" s="62" t="s">
        <v>766</v>
      </c>
      <c r="E66" s="113" t="s">
        <v>1077</v>
      </c>
      <c r="F66" s="78" t="s">
        <v>1078</v>
      </c>
      <c r="G66" s="114" t="s">
        <v>1078</v>
      </c>
      <c r="H66" s="27">
        <v>5</v>
      </c>
      <c r="I66" s="85">
        <v>55</v>
      </c>
      <c r="J66" s="68">
        <v>100</v>
      </c>
      <c r="K66" s="85">
        <v>4000</v>
      </c>
      <c r="L66" s="149">
        <f t="shared" si="0"/>
        <v>400000</v>
      </c>
      <c r="M66" s="151"/>
      <c r="N66" s="151"/>
      <c r="O66" s="70" t="s">
        <v>1079</v>
      </c>
      <c r="P66" s="189"/>
      <c r="Q66" s="189"/>
      <c r="R66" s="73" t="s">
        <v>770</v>
      </c>
      <c r="S66" s="26" t="s">
        <v>1069</v>
      </c>
      <c r="T66" s="26"/>
      <c r="U66" s="26"/>
      <c r="V66" s="70"/>
      <c r="W66" s="71">
        <v>44273</v>
      </c>
      <c r="X66" s="71">
        <v>44274</v>
      </c>
      <c r="Y66" s="70"/>
      <c r="Z66" s="70" t="s">
        <v>700</v>
      </c>
      <c r="AA66" s="70" t="s">
        <v>546</v>
      </c>
      <c r="AB66" s="70"/>
      <c r="AC66" s="70"/>
      <c r="AD66" s="70"/>
      <c r="AE66" s="70"/>
    </row>
    <row r="67" spans="1:31" x14ac:dyDescent="0.25">
      <c r="A67" s="62">
        <f t="shared" si="1"/>
        <v>64</v>
      </c>
      <c r="B67" s="25">
        <v>44272</v>
      </c>
      <c r="C67" s="27">
        <v>402758</v>
      </c>
      <c r="D67" s="62" t="s">
        <v>766</v>
      </c>
      <c r="E67" s="113" t="s">
        <v>1080</v>
      </c>
      <c r="F67" s="78" t="s">
        <v>1081</v>
      </c>
      <c r="G67" s="114" t="s">
        <v>1081</v>
      </c>
      <c r="H67" s="27">
        <v>4</v>
      </c>
      <c r="I67" s="85">
        <v>30</v>
      </c>
      <c r="J67" s="68">
        <v>100</v>
      </c>
      <c r="K67" s="85">
        <v>7000</v>
      </c>
      <c r="L67" s="149">
        <f t="shared" si="0"/>
        <v>700000</v>
      </c>
      <c r="M67" s="151"/>
      <c r="N67" s="151"/>
      <c r="O67" s="70" t="s">
        <v>1082</v>
      </c>
      <c r="P67" s="189"/>
      <c r="Q67" s="189"/>
      <c r="R67" s="73" t="s">
        <v>770</v>
      </c>
      <c r="S67" s="26" t="s">
        <v>1069</v>
      </c>
      <c r="T67" s="26"/>
      <c r="U67" s="26"/>
      <c r="V67" s="70"/>
      <c r="W67" s="71">
        <v>44273</v>
      </c>
      <c r="X67" s="71">
        <v>44277</v>
      </c>
      <c r="Y67" s="70"/>
      <c r="Z67" s="70"/>
      <c r="AA67" s="70"/>
      <c r="AB67" s="70"/>
      <c r="AC67" s="70"/>
      <c r="AD67" s="70"/>
      <c r="AE67" s="70"/>
    </row>
    <row r="68" spans="1:31" x14ac:dyDescent="0.25">
      <c r="A68" s="62">
        <f t="shared" si="1"/>
        <v>65</v>
      </c>
      <c r="B68" s="25">
        <v>44272</v>
      </c>
      <c r="C68" s="27">
        <v>402759</v>
      </c>
      <c r="D68" s="62" t="s">
        <v>766</v>
      </c>
      <c r="E68" s="113" t="s">
        <v>1083</v>
      </c>
      <c r="F68" s="78" t="s">
        <v>1084</v>
      </c>
      <c r="G68" s="114" t="s">
        <v>1084</v>
      </c>
      <c r="H68" s="27">
        <v>4</v>
      </c>
      <c r="I68" s="85">
        <v>29</v>
      </c>
      <c r="J68" s="68">
        <v>100</v>
      </c>
      <c r="K68" s="85">
        <v>7000</v>
      </c>
      <c r="L68" s="149">
        <f t="shared" si="0"/>
        <v>700000</v>
      </c>
      <c r="M68" s="151"/>
      <c r="N68" s="151"/>
      <c r="O68" s="70" t="s">
        <v>1085</v>
      </c>
      <c r="P68" s="189"/>
      <c r="Q68" s="189"/>
      <c r="R68" s="73" t="s">
        <v>770</v>
      </c>
      <c r="S68" s="26" t="s">
        <v>1069</v>
      </c>
      <c r="T68" s="26"/>
      <c r="U68" s="26"/>
      <c r="V68" s="70"/>
      <c r="W68" s="71">
        <v>44273</v>
      </c>
      <c r="X68" s="71">
        <v>44277</v>
      </c>
      <c r="Y68" s="70"/>
      <c r="Z68" s="70"/>
      <c r="AA68" s="70"/>
      <c r="AB68" s="70"/>
      <c r="AC68" s="70"/>
      <c r="AD68" s="70"/>
      <c r="AE68" s="70"/>
    </row>
    <row r="69" spans="1:31" x14ac:dyDescent="0.25">
      <c r="A69" s="62">
        <f t="shared" si="1"/>
        <v>66</v>
      </c>
      <c r="B69" s="25">
        <v>44272</v>
      </c>
      <c r="C69" s="27">
        <v>402760</v>
      </c>
      <c r="D69" s="62" t="s">
        <v>766</v>
      </c>
      <c r="E69" s="113" t="s">
        <v>1086</v>
      </c>
      <c r="F69" s="78" t="s">
        <v>1087</v>
      </c>
      <c r="G69" s="114" t="s">
        <v>1087</v>
      </c>
      <c r="H69" s="27">
        <v>3</v>
      </c>
      <c r="I69" s="85">
        <v>33</v>
      </c>
      <c r="J69" s="68">
        <v>100</v>
      </c>
      <c r="K69" s="85">
        <v>7000</v>
      </c>
      <c r="L69" s="149">
        <f t="shared" ref="L69:L132" si="4">J69*K69</f>
        <v>700000</v>
      </c>
      <c r="M69" s="151"/>
      <c r="N69" s="151"/>
      <c r="O69" s="70" t="s">
        <v>1088</v>
      </c>
      <c r="P69" s="189"/>
      <c r="Q69" s="189"/>
      <c r="R69" s="73" t="s">
        <v>770</v>
      </c>
      <c r="S69" s="26" t="s">
        <v>1069</v>
      </c>
      <c r="T69" s="26"/>
      <c r="U69" s="26"/>
      <c r="V69" s="70"/>
      <c r="W69" s="71">
        <v>44273</v>
      </c>
      <c r="X69" s="71">
        <v>44278</v>
      </c>
      <c r="Y69" s="70" t="s">
        <v>517</v>
      </c>
      <c r="Z69" s="70" t="s">
        <v>700</v>
      </c>
      <c r="AA69" s="70" t="s">
        <v>519</v>
      </c>
      <c r="AB69" s="70"/>
      <c r="AC69" s="70"/>
      <c r="AD69" s="70"/>
      <c r="AE69" s="70"/>
    </row>
    <row r="70" spans="1:31" ht="15.75" thickBot="1" x14ac:dyDescent="0.3">
      <c r="A70" s="62">
        <f t="shared" ref="A70:A133" si="5">A69+1</f>
        <v>67</v>
      </c>
      <c r="B70" s="25">
        <v>44272</v>
      </c>
      <c r="C70" s="27">
        <v>402761</v>
      </c>
      <c r="D70" s="62" t="s">
        <v>766</v>
      </c>
      <c r="E70" s="113" t="s">
        <v>1089</v>
      </c>
      <c r="F70" s="78" t="s">
        <v>1090</v>
      </c>
      <c r="G70" s="114" t="s">
        <v>1090</v>
      </c>
      <c r="H70" s="27">
        <v>2</v>
      </c>
      <c r="I70" s="85">
        <v>21</v>
      </c>
      <c r="J70" s="68">
        <v>100</v>
      </c>
      <c r="K70" s="85">
        <v>9000</v>
      </c>
      <c r="L70" s="149">
        <f t="shared" si="4"/>
        <v>900000</v>
      </c>
      <c r="M70" s="151"/>
      <c r="N70" s="151"/>
      <c r="O70" s="70" t="s">
        <v>1091</v>
      </c>
      <c r="P70" s="189"/>
      <c r="Q70" s="189"/>
      <c r="R70" s="73" t="s">
        <v>770</v>
      </c>
      <c r="S70" s="26" t="s">
        <v>1069</v>
      </c>
      <c r="T70" s="26"/>
      <c r="U70" s="26"/>
      <c r="V70" s="70"/>
      <c r="W70" s="71">
        <v>44273</v>
      </c>
      <c r="X70" s="71">
        <v>44277</v>
      </c>
      <c r="Y70" s="70"/>
      <c r="Z70" s="70"/>
      <c r="AA70" s="70"/>
      <c r="AB70" s="70"/>
      <c r="AC70" s="58"/>
      <c r="AD70" s="58"/>
      <c r="AE70" s="58"/>
    </row>
    <row r="71" spans="1:31" x14ac:dyDescent="0.25">
      <c r="A71" s="62">
        <f t="shared" si="5"/>
        <v>68</v>
      </c>
      <c r="B71" s="25">
        <v>44272</v>
      </c>
      <c r="C71" s="27">
        <v>402783</v>
      </c>
      <c r="D71" s="62" t="s">
        <v>766</v>
      </c>
      <c r="E71" s="113" t="s">
        <v>1092</v>
      </c>
      <c r="F71" s="78" t="s">
        <v>1093</v>
      </c>
      <c r="G71" s="114" t="s">
        <v>1093</v>
      </c>
      <c r="H71" s="27">
        <v>7</v>
      </c>
      <c r="I71" s="85"/>
      <c r="J71" s="68">
        <v>100</v>
      </c>
      <c r="K71" s="85">
        <v>5000</v>
      </c>
      <c r="L71" s="149">
        <f t="shared" si="4"/>
        <v>500000</v>
      </c>
      <c r="M71" s="151"/>
      <c r="N71" s="151"/>
      <c r="O71" s="70" t="s">
        <v>1094</v>
      </c>
      <c r="P71" s="189"/>
      <c r="Q71" s="189"/>
      <c r="R71" s="70" t="s">
        <v>780</v>
      </c>
      <c r="S71" s="26" t="s">
        <v>1095</v>
      </c>
      <c r="T71" s="26"/>
      <c r="U71" s="26"/>
      <c r="V71" s="70"/>
      <c r="W71" s="71">
        <v>44274</v>
      </c>
      <c r="X71" s="71">
        <v>44277</v>
      </c>
      <c r="Y71" s="70" t="s">
        <v>1096</v>
      </c>
      <c r="Z71" s="70" t="s">
        <v>700</v>
      </c>
      <c r="AA71" s="70" t="s">
        <v>519</v>
      </c>
      <c r="AB71" s="70"/>
      <c r="AC71" s="46"/>
      <c r="AD71" s="46"/>
      <c r="AE71" s="46"/>
    </row>
    <row r="72" spans="1:31" x14ac:dyDescent="0.25">
      <c r="A72" s="62">
        <f t="shared" si="5"/>
        <v>69</v>
      </c>
      <c r="B72" s="25">
        <v>44272</v>
      </c>
      <c r="C72" s="27">
        <v>402784</v>
      </c>
      <c r="D72" s="62" t="s">
        <v>766</v>
      </c>
      <c r="E72" s="113" t="s">
        <v>1097</v>
      </c>
      <c r="F72" s="78" t="s">
        <v>1098</v>
      </c>
      <c r="G72" s="114" t="s">
        <v>1098</v>
      </c>
      <c r="H72" s="27">
        <v>2</v>
      </c>
      <c r="I72" s="85">
        <v>112</v>
      </c>
      <c r="J72" s="85">
        <v>112</v>
      </c>
      <c r="K72" s="85">
        <v>5000</v>
      </c>
      <c r="L72" s="149">
        <f t="shared" si="4"/>
        <v>560000</v>
      </c>
      <c r="M72" s="151"/>
      <c r="N72" s="151"/>
      <c r="O72" s="70" t="s">
        <v>1099</v>
      </c>
      <c r="P72" s="189"/>
      <c r="Q72" s="189"/>
      <c r="R72" s="70" t="s">
        <v>780</v>
      </c>
      <c r="S72" s="26" t="s">
        <v>1095</v>
      </c>
      <c r="T72" s="26"/>
      <c r="U72" s="26"/>
      <c r="V72" s="70"/>
      <c r="W72" s="71">
        <v>44274</v>
      </c>
      <c r="X72" s="71">
        <v>44277</v>
      </c>
      <c r="Y72" s="70" t="s">
        <v>1100</v>
      </c>
      <c r="Z72" s="70" t="s">
        <v>700</v>
      </c>
      <c r="AA72" s="70" t="s">
        <v>519</v>
      </c>
      <c r="AB72" s="70"/>
      <c r="AC72" s="70"/>
      <c r="AD72" s="70"/>
      <c r="AE72" s="70"/>
    </row>
    <row r="73" spans="1:31" x14ac:dyDescent="0.25">
      <c r="A73" s="62">
        <f t="shared" si="5"/>
        <v>70</v>
      </c>
      <c r="B73" s="25">
        <v>44272</v>
      </c>
      <c r="C73" s="122">
        <v>402787</v>
      </c>
      <c r="D73" s="123" t="s">
        <v>766</v>
      </c>
      <c r="E73" s="124" t="s">
        <v>1109</v>
      </c>
      <c r="F73" s="125" t="s">
        <v>1110</v>
      </c>
      <c r="G73" s="126" t="s">
        <v>1110</v>
      </c>
      <c r="H73" s="122">
        <v>1</v>
      </c>
      <c r="I73" s="128">
        <v>40</v>
      </c>
      <c r="J73" s="68">
        <v>100</v>
      </c>
      <c r="K73" s="128">
        <v>9000</v>
      </c>
      <c r="L73" s="149">
        <f t="shared" si="4"/>
        <v>900000</v>
      </c>
      <c r="M73" s="154"/>
      <c r="N73" s="154"/>
      <c r="O73" s="127" t="s">
        <v>1111</v>
      </c>
      <c r="P73" s="189"/>
      <c r="Q73" s="189"/>
      <c r="R73" s="127" t="s">
        <v>780</v>
      </c>
      <c r="S73" s="129" t="s">
        <v>1112</v>
      </c>
      <c r="T73" s="26"/>
      <c r="U73" s="26"/>
      <c r="V73" s="70"/>
      <c r="W73" s="71">
        <v>44274</v>
      </c>
      <c r="X73" s="71">
        <v>44285</v>
      </c>
      <c r="Y73" s="70"/>
      <c r="Z73" s="70"/>
      <c r="AA73" s="70"/>
      <c r="AB73" s="70"/>
      <c r="AC73" s="70"/>
      <c r="AD73" s="70"/>
      <c r="AE73" s="70"/>
    </row>
    <row r="74" spans="1:31" x14ac:dyDescent="0.25">
      <c r="A74" s="62">
        <f t="shared" si="5"/>
        <v>71</v>
      </c>
      <c r="B74" s="25">
        <v>44272</v>
      </c>
      <c r="C74" s="122">
        <v>402788</v>
      </c>
      <c r="D74" s="123" t="s">
        <v>766</v>
      </c>
      <c r="E74" s="124" t="s">
        <v>1113</v>
      </c>
      <c r="F74" s="125" t="s">
        <v>1114</v>
      </c>
      <c r="G74" s="126" t="s">
        <v>1114</v>
      </c>
      <c r="H74" s="122">
        <v>1</v>
      </c>
      <c r="I74" s="128">
        <v>48</v>
      </c>
      <c r="J74" s="68">
        <v>100</v>
      </c>
      <c r="K74" s="128">
        <v>11000</v>
      </c>
      <c r="L74" s="149">
        <f t="shared" si="4"/>
        <v>1100000</v>
      </c>
      <c r="M74" s="154"/>
      <c r="N74" s="154"/>
      <c r="O74" s="127" t="s">
        <v>1115</v>
      </c>
      <c r="P74" s="189"/>
      <c r="Q74" s="189"/>
      <c r="R74" s="127" t="s">
        <v>780</v>
      </c>
      <c r="S74" s="129" t="s">
        <v>1112</v>
      </c>
      <c r="T74" s="26"/>
      <c r="U74" s="26"/>
      <c r="V74" s="70"/>
      <c r="W74" s="71">
        <v>44274</v>
      </c>
      <c r="X74" s="71">
        <v>44285</v>
      </c>
      <c r="Y74" s="70"/>
      <c r="Z74" s="70"/>
      <c r="AA74" s="70"/>
      <c r="AB74" s="70"/>
      <c r="AC74" s="70"/>
      <c r="AD74" s="70"/>
      <c r="AE74" s="70"/>
    </row>
    <row r="75" spans="1:31" x14ac:dyDescent="0.25">
      <c r="A75" s="62">
        <f t="shared" si="5"/>
        <v>72</v>
      </c>
      <c r="B75" s="25">
        <v>44272</v>
      </c>
      <c r="C75" s="122">
        <v>402789</v>
      </c>
      <c r="D75" s="123" t="s">
        <v>766</v>
      </c>
      <c r="E75" s="124" t="s">
        <v>1116</v>
      </c>
      <c r="F75" s="125" t="s">
        <v>1117</v>
      </c>
      <c r="G75" s="126" t="s">
        <v>1117</v>
      </c>
      <c r="H75" s="122">
        <v>1</v>
      </c>
      <c r="I75" s="128">
        <v>49</v>
      </c>
      <c r="J75" s="68">
        <v>100</v>
      </c>
      <c r="K75" s="128">
        <v>14000</v>
      </c>
      <c r="L75" s="149">
        <f t="shared" si="4"/>
        <v>1400000</v>
      </c>
      <c r="M75" s="154"/>
      <c r="N75" s="154"/>
      <c r="O75" s="127" t="s">
        <v>1118</v>
      </c>
      <c r="P75" s="189"/>
      <c r="Q75" s="189"/>
      <c r="R75" s="127" t="s">
        <v>780</v>
      </c>
      <c r="S75" s="129" t="s">
        <v>1112</v>
      </c>
      <c r="T75" s="26"/>
      <c r="U75" s="26"/>
      <c r="V75" s="70"/>
      <c r="W75" s="71">
        <v>44274</v>
      </c>
      <c r="X75" s="71">
        <v>44285</v>
      </c>
      <c r="Y75" s="70"/>
      <c r="Z75" s="70"/>
      <c r="AA75" s="70"/>
      <c r="AB75" s="70"/>
      <c r="AC75" s="70"/>
      <c r="AD75" s="70"/>
      <c r="AE75" s="70"/>
    </row>
    <row r="76" spans="1:31" x14ac:dyDescent="0.25">
      <c r="A76" s="62">
        <f t="shared" si="5"/>
        <v>73</v>
      </c>
      <c r="B76" s="25">
        <v>44272</v>
      </c>
      <c r="C76" s="122">
        <v>402790</v>
      </c>
      <c r="D76" s="123" t="s">
        <v>766</v>
      </c>
      <c r="E76" s="124" t="s">
        <v>1119</v>
      </c>
      <c r="F76" s="125" t="s">
        <v>1120</v>
      </c>
      <c r="G76" s="126" t="s">
        <v>1120</v>
      </c>
      <c r="H76" s="122">
        <v>1</v>
      </c>
      <c r="I76" s="128">
        <v>64</v>
      </c>
      <c r="J76" s="68">
        <v>100</v>
      </c>
      <c r="K76" s="128">
        <v>14000</v>
      </c>
      <c r="L76" s="149">
        <f t="shared" si="4"/>
        <v>1400000</v>
      </c>
      <c r="M76" s="154"/>
      <c r="N76" s="154"/>
      <c r="O76" s="127" t="s">
        <v>1121</v>
      </c>
      <c r="P76" s="189"/>
      <c r="Q76" s="189"/>
      <c r="R76" s="127" t="s">
        <v>780</v>
      </c>
      <c r="S76" s="129" t="s">
        <v>1112</v>
      </c>
      <c r="T76" s="26"/>
      <c r="U76" s="26"/>
      <c r="V76" s="70"/>
      <c r="W76" s="71">
        <v>44274</v>
      </c>
      <c r="X76" s="71">
        <v>44285</v>
      </c>
      <c r="Y76" s="70"/>
      <c r="Z76" s="70"/>
      <c r="AA76" s="70"/>
      <c r="AB76" s="70"/>
      <c r="AC76" s="70"/>
      <c r="AD76" s="70"/>
      <c r="AE76" s="70"/>
    </row>
    <row r="77" spans="1:31" ht="15.75" thickBot="1" x14ac:dyDescent="0.3">
      <c r="A77" s="62">
        <f t="shared" si="5"/>
        <v>74</v>
      </c>
      <c r="B77" s="25">
        <v>44272</v>
      </c>
      <c r="C77" s="122">
        <v>402791</v>
      </c>
      <c r="D77" s="123" t="s">
        <v>766</v>
      </c>
      <c r="E77" s="124" t="s">
        <v>1122</v>
      </c>
      <c r="F77" s="125" t="s">
        <v>1123</v>
      </c>
      <c r="G77" s="126" t="s">
        <v>1123</v>
      </c>
      <c r="H77" s="122">
        <v>1</v>
      </c>
      <c r="I77" s="128">
        <v>24</v>
      </c>
      <c r="J77" s="68">
        <v>100</v>
      </c>
      <c r="K77" s="128">
        <v>17000</v>
      </c>
      <c r="L77" s="149">
        <f t="shared" si="4"/>
        <v>1700000</v>
      </c>
      <c r="M77" s="154"/>
      <c r="N77" s="154"/>
      <c r="O77" s="127" t="s">
        <v>1124</v>
      </c>
      <c r="P77" s="189"/>
      <c r="Q77" s="189"/>
      <c r="R77" s="127" t="s">
        <v>780</v>
      </c>
      <c r="S77" s="129" t="s">
        <v>1112</v>
      </c>
      <c r="T77" s="26"/>
      <c r="U77" s="26"/>
      <c r="V77" s="70"/>
      <c r="W77" s="71">
        <v>44274</v>
      </c>
      <c r="X77" s="71">
        <v>44285</v>
      </c>
      <c r="Y77" s="70"/>
      <c r="Z77" s="70"/>
      <c r="AA77" s="70"/>
      <c r="AB77" s="70"/>
      <c r="AC77" s="70"/>
      <c r="AD77" s="70"/>
      <c r="AE77" s="70"/>
    </row>
    <row r="78" spans="1:31" ht="15.75" thickBot="1" x14ac:dyDescent="0.3">
      <c r="A78" s="62">
        <f t="shared" si="5"/>
        <v>75</v>
      </c>
      <c r="B78" s="25">
        <v>44276</v>
      </c>
      <c r="C78" s="27">
        <v>401468</v>
      </c>
      <c r="D78" s="62" t="s">
        <v>766</v>
      </c>
      <c r="E78" s="113" t="s">
        <v>820</v>
      </c>
      <c r="F78" s="66" t="s">
        <v>821</v>
      </c>
      <c r="G78" s="114" t="s">
        <v>821</v>
      </c>
      <c r="H78" s="191">
        <v>15</v>
      </c>
      <c r="I78" s="85">
        <v>214</v>
      </c>
      <c r="J78" s="85">
        <v>214</v>
      </c>
      <c r="K78" s="85">
        <v>5000</v>
      </c>
      <c r="L78" s="149">
        <f t="shared" si="4"/>
        <v>1070000</v>
      </c>
      <c r="M78" s="151"/>
      <c r="N78" s="151"/>
      <c r="O78" s="70" t="s">
        <v>822</v>
      </c>
      <c r="P78" s="189"/>
      <c r="Q78" s="189"/>
      <c r="R78" s="70"/>
      <c r="S78" s="26" t="s">
        <v>485</v>
      </c>
      <c r="T78" s="26"/>
      <c r="U78" s="26"/>
      <c r="V78" s="70"/>
      <c r="W78" s="71">
        <v>44280</v>
      </c>
      <c r="X78" s="70"/>
      <c r="Y78" s="70"/>
      <c r="Z78" s="70"/>
      <c r="AA78" s="70"/>
      <c r="AB78" s="70"/>
      <c r="AC78" s="101"/>
      <c r="AD78" s="101"/>
      <c r="AE78" s="101"/>
    </row>
    <row r="79" spans="1:31" ht="15" customHeight="1" x14ac:dyDescent="0.25">
      <c r="A79" s="62">
        <f t="shared" si="5"/>
        <v>76</v>
      </c>
      <c r="B79" s="192">
        <v>44281</v>
      </c>
      <c r="C79" s="193" t="s">
        <v>13</v>
      </c>
      <c r="D79" s="194" t="s">
        <v>483</v>
      </c>
      <c r="E79" s="194" t="s">
        <v>15</v>
      </c>
      <c r="F79" s="194" t="s">
        <v>16</v>
      </c>
      <c r="G79" s="194" t="s">
        <v>14</v>
      </c>
      <c r="H79" s="193">
        <v>15</v>
      </c>
      <c r="I79" s="193">
        <v>219</v>
      </c>
      <c r="J79" s="193">
        <v>219</v>
      </c>
      <c r="K79" s="193">
        <v>5000</v>
      </c>
      <c r="L79" s="149">
        <f t="shared" si="4"/>
        <v>1095000</v>
      </c>
      <c r="M79" s="195"/>
      <c r="N79" s="195"/>
      <c r="O79" s="193" t="s">
        <v>486</v>
      </c>
      <c r="P79" s="193" t="s">
        <v>485</v>
      </c>
      <c r="Q79" s="193">
        <v>4978</v>
      </c>
      <c r="R79" s="193"/>
      <c r="S79" s="193"/>
      <c r="T79" s="196">
        <v>44281</v>
      </c>
      <c r="U79" s="196">
        <v>44291</v>
      </c>
      <c r="V79" s="197" t="s">
        <v>517</v>
      </c>
      <c r="W79" s="198" t="s">
        <v>511</v>
      </c>
      <c r="X79" s="197" t="s">
        <v>516</v>
      </c>
      <c r="Y79" s="199">
        <v>44298</v>
      </c>
      <c r="Z79" s="200"/>
      <c r="AA79" s="197"/>
      <c r="AB79" s="197"/>
    </row>
    <row r="80" spans="1:31" ht="15" customHeight="1" x14ac:dyDescent="0.25">
      <c r="A80" s="62">
        <f t="shared" si="5"/>
        <v>77</v>
      </c>
      <c r="B80" s="192">
        <v>44281</v>
      </c>
      <c r="C80" s="193" t="s">
        <v>17</v>
      </c>
      <c r="D80" s="194" t="s">
        <v>483</v>
      </c>
      <c r="E80" s="194" t="s">
        <v>19</v>
      </c>
      <c r="F80" s="194" t="s">
        <v>20</v>
      </c>
      <c r="G80" s="194" t="s">
        <v>18</v>
      </c>
      <c r="H80" s="193">
        <v>5</v>
      </c>
      <c r="I80" s="193">
        <v>204</v>
      </c>
      <c r="J80" s="193">
        <v>204</v>
      </c>
      <c r="K80" s="193">
        <v>5500</v>
      </c>
      <c r="L80" s="149">
        <f t="shared" si="4"/>
        <v>1122000</v>
      </c>
      <c r="M80" s="195"/>
      <c r="N80" s="195"/>
      <c r="O80" s="193" t="s">
        <v>486</v>
      </c>
      <c r="P80" s="193" t="s">
        <v>485</v>
      </c>
      <c r="Q80" s="193">
        <v>4977</v>
      </c>
      <c r="R80" s="193"/>
      <c r="S80" s="193"/>
      <c r="T80" s="196">
        <v>44281</v>
      </c>
      <c r="U80" s="196">
        <v>44291</v>
      </c>
      <c r="V80" s="197" t="s">
        <v>562</v>
      </c>
      <c r="W80" s="198" t="s">
        <v>511</v>
      </c>
      <c r="X80" s="197" t="s">
        <v>516</v>
      </c>
      <c r="Y80" s="199">
        <v>44298</v>
      </c>
      <c r="Z80" s="200"/>
      <c r="AA80" s="197"/>
      <c r="AB80" s="197"/>
    </row>
    <row r="81" spans="1:28" ht="15" customHeight="1" x14ac:dyDescent="0.25">
      <c r="A81" s="62">
        <f t="shared" si="5"/>
        <v>78</v>
      </c>
      <c r="B81" s="192">
        <v>44281</v>
      </c>
      <c r="C81" s="193" t="s">
        <v>21</v>
      </c>
      <c r="D81" s="194" t="s">
        <v>483</v>
      </c>
      <c r="E81" s="194" t="s">
        <v>23</v>
      </c>
      <c r="F81" s="194" t="s">
        <v>24</v>
      </c>
      <c r="G81" s="194" t="s">
        <v>22</v>
      </c>
      <c r="H81" s="193">
        <v>6</v>
      </c>
      <c r="I81" s="193">
        <v>212</v>
      </c>
      <c r="J81" s="193">
        <v>212</v>
      </c>
      <c r="K81" s="193">
        <v>10200</v>
      </c>
      <c r="L81" s="149">
        <f t="shared" si="4"/>
        <v>2162400</v>
      </c>
      <c r="M81" s="195"/>
      <c r="N81" s="195"/>
      <c r="O81" s="193" t="s">
        <v>486</v>
      </c>
      <c r="P81" s="193" t="s">
        <v>485</v>
      </c>
      <c r="Q81" s="193">
        <v>4976</v>
      </c>
      <c r="R81" s="193"/>
      <c r="S81" s="193"/>
      <c r="T81" s="196">
        <v>44281</v>
      </c>
      <c r="U81" s="196">
        <v>44291</v>
      </c>
      <c r="V81" s="197" t="s">
        <v>515</v>
      </c>
      <c r="W81" s="198" t="s">
        <v>511</v>
      </c>
      <c r="X81" s="197" t="s">
        <v>516</v>
      </c>
      <c r="Y81" s="199">
        <v>44298</v>
      </c>
      <c r="Z81" s="200"/>
      <c r="AA81" s="197"/>
      <c r="AB81" s="197"/>
    </row>
    <row r="82" spans="1:28" ht="15" customHeight="1" x14ac:dyDescent="0.25">
      <c r="A82" s="62">
        <f t="shared" si="5"/>
        <v>79</v>
      </c>
      <c r="B82" s="192">
        <v>44281</v>
      </c>
      <c r="C82" s="193" t="s">
        <v>25</v>
      </c>
      <c r="D82" s="194" t="s">
        <v>483</v>
      </c>
      <c r="E82" s="194" t="s">
        <v>27</v>
      </c>
      <c r="F82" s="194" t="s">
        <v>28</v>
      </c>
      <c r="G82" s="194" t="s">
        <v>26</v>
      </c>
      <c r="H82" s="193">
        <v>6</v>
      </c>
      <c r="I82" s="193">
        <v>303</v>
      </c>
      <c r="J82" s="193">
        <v>303</v>
      </c>
      <c r="K82" s="193">
        <v>9000</v>
      </c>
      <c r="L82" s="149">
        <f t="shared" si="4"/>
        <v>2727000</v>
      </c>
      <c r="M82" s="195"/>
      <c r="N82" s="195"/>
      <c r="O82" s="193" t="s">
        <v>486</v>
      </c>
      <c r="P82" s="193" t="s">
        <v>485</v>
      </c>
      <c r="Q82" s="193">
        <v>4974</v>
      </c>
      <c r="R82" s="193"/>
      <c r="S82" s="193"/>
      <c r="T82" s="201">
        <v>44281</v>
      </c>
      <c r="U82" s="201">
        <v>44291</v>
      </c>
      <c r="V82" s="202" t="s">
        <v>517</v>
      </c>
      <c r="W82" s="198" t="s">
        <v>700</v>
      </c>
      <c r="X82" s="197"/>
      <c r="Y82" s="199">
        <v>44298</v>
      </c>
      <c r="Z82" s="200"/>
      <c r="AA82" s="197"/>
      <c r="AB82" s="197"/>
    </row>
    <row r="83" spans="1:28" ht="15" customHeight="1" x14ac:dyDescent="0.25">
      <c r="A83" s="62">
        <f t="shared" si="5"/>
        <v>80</v>
      </c>
      <c r="B83" s="192">
        <v>44281</v>
      </c>
      <c r="C83" s="193" t="s">
        <v>29</v>
      </c>
      <c r="D83" s="194" t="s">
        <v>483</v>
      </c>
      <c r="E83" s="194" t="s">
        <v>31</v>
      </c>
      <c r="F83" s="194" t="s">
        <v>32</v>
      </c>
      <c r="G83" s="194" t="s">
        <v>30</v>
      </c>
      <c r="H83" s="193">
        <v>7</v>
      </c>
      <c r="I83" s="193">
        <v>293</v>
      </c>
      <c r="J83" s="193">
        <v>293</v>
      </c>
      <c r="K83" s="193">
        <v>9000</v>
      </c>
      <c r="L83" s="149">
        <f t="shared" si="4"/>
        <v>2637000</v>
      </c>
      <c r="M83" s="195"/>
      <c r="N83" s="195"/>
      <c r="O83" s="193" t="s">
        <v>486</v>
      </c>
      <c r="P83" s="193" t="s">
        <v>485</v>
      </c>
      <c r="Q83" s="193">
        <v>4975</v>
      </c>
      <c r="R83" s="193"/>
      <c r="S83" s="193"/>
      <c r="T83" s="201">
        <v>44281</v>
      </c>
      <c r="U83" s="201">
        <v>44291</v>
      </c>
      <c r="V83" s="202" t="s">
        <v>517</v>
      </c>
      <c r="W83" s="198" t="s">
        <v>700</v>
      </c>
      <c r="X83" s="197"/>
      <c r="Y83" s="199">
        <v>44298</v>
      </c>
      <c r="Z83" s="200"/>
      <c r="AA83" s="197"/>
      <c r="AB83" s="197"/>
    </row>
    <row r="84" spans="1:28" ht="15" customHeight="1" x14ac:dyDescent="0.25">
      <c r="A84" s="62">
        <f t="shared" si="5"/>
        <v>81</v>
      </c>
      <c r="B84" s="192">
        <v>44281</v>
      </c>
      <c r="C84" s="193" t="s">
        <v>33</v>
      </c>
      <c r="D84" s="194" t="s">
        <v>483</v>
      </c>
      <c r="E84" s="194" t="s">
        <v>35</v>
      </c>
      <c r="F84" s="194" t="s">
        <v>36</v>
      </c>
      <c r="G84" s="194" t="s">
        <v>34</v>
      </c>
      <c r="H84" s="193">
        <v>9</v>
      </c>
      <c r="I84" s="193">
        <v>391</v>
      </c>
      <c r="J84" s="193">
        <v>391</v>
      </c>
      <c r="K84" s="193">
        <v>11000</v>
      </c>
      <c r="L84" s="149">
        <f t="shared" si="4"/>
        <v>4301000</v>
      </c>
      <c r="M84" s="195"/>
      <c r="N84" s="195"/>
      <c r="O84" s="193" t="s">
        <v>486</v>
      </c>
      <c r="P84" s="193" t="s">
        <v>485</v>
      </c>
      <c r="Q84" s="193">
        <v>4973</v>
      </c>
      <c r="R84" s="193"/>
      <c r="S84" s="193"/>
      <c r="T84" s="201">
        <v>44281</v>
      </c>
      <c r="U84" s="201">
        <v>44291</v>
      </c>
      <c r="V84" s="202" t="s">
        <v>517</v>
      </c>
      <c r="W84" s="198" t="s">
        <v>700</v>
      </c>
      <c r="X84" s="197"/>
      <c r="Y84" s="199">
        <v>44298</v>
      </c>
      <c r="Z84" s="200"/>
      <c r="AA84" s="197"/>
      <c r="AB84" s="197"/>
    </row>
    <row r="85" spans="1:28" ht="15" customHeight="1" x14ac:dyDescent="0.25">
      <c r="A85" s="62">
        <f t="shared" si="5"/>
        <v>82</v>
      </c>
      <c r="B85" s="192">
        <v>44281</v>
      </c>
      <c r="C85" s="193" t="s">
        <v>37</v>
      </c>
      <c r="D85" s="194" t="s">
        <v>483</v>
      </c>
      <c r="E85" s="194" t="s">
        <v>39</v>
      </c>
      <c r="F85" s="194" t="s">
        <v>40</v>
      </c>
      <c r="G85" s="194" t="s">
        <v>38</v>
      </c>
      <c r="H85" s="193">
        <v>3</v>
      </c>
      <c r="I85" s="193">
        <v>105</v>
      </c>
      <c r="J85" s="193">
        <v>105</v>
      </c>
      <c r="K85" s="193">
        <v>7800</v>
      </c>
      <c r="L85" s="149">
        <f t="shared" si="4"/>
        <v>819000</v>
      </c>
      <c r="M85" s="195"/>
      <c r="N85" s="195"/>
      <c r="O85" s="193" t="s">
        <v>486</v>
      </c>
      <c r="P85" s="193" t="s">
        <v>485</v>
      </c>
      <c r="Q85" s="193">
        <v>4972</v>
      </c>
      <c r="R85" s="193"/>
      <c r="S85" s="193"/>
      <c r="T85" s="196">
        <v>44281</v>
      </c>
      <c r="U85" s="196">
        <v>44291</v>
      </c>
      <c r="V85" s="197" t="s">
        <v>517</v>
      </c>
      <c r="W85" s="198" t="s">
        <v>511</v>
      </c>
      <c r="X85" s="197" t="s">
        <v>516</v>
      </c>
      <c r="Y85" s="199">
        <v>44298</v>
      </c>
      <c r="Z85" s="200"/>
      <c r="AA85" s="197"/>
      <c r="AB85" s="197"/>
    </row>
    <row r="86" spans="1:28" ht="15" customHeight="1" x14ac:dyDescent="0.25">
      <c r="A86" s="62">
        <f t="shared" si="5"/>
        <v>83</v>
      </c>
      <c r="B86" s="192">
        <v>44282</v>
      </c>
      <c r="C86" s="193" t="s">
        <v>44</v>
      </c>
      <c r="D86" s="194" t="s">
        <v>483</v>
      </c>
      <c r="E86" s="194" t="s">
        <v>46</v>
      </c>
      <c r="F86" s="194" t="s">
        <v>47</v>
      </c>
      <c r="G86" s="194" t="s">
        <v>45</v>
      </c>
      <c r="H86" s="193">
        <v>20</v>
      </c>
      <c r="I86" s="193">
        <v>378</v>
      </c>
      <c r="J86" s="193">
        <v>378</v>
      </c>
      <c r="K86" s="193">
        <v>6000</v>
      </c>
      <c r="L86" s="149">
        <f t="shared" si="4"/>
        <v>2268000</v>
      </c>
      <c r="M86" s="195"/>
      <c r="N86" s="195"/>
      <c r="O86" s="193" t="s">
        <v>484</v>
      </c>
      <c r="P86" s="193" t="s">
        <v>482</v>
      </c>
      <c r="Q86" s="193"/>
      <c r="R86" s="193"/>
      <c r="S86" s="193"/>
      <c r="T86" s="196">
        <v>44282</v>
      </c>
      <c r="U86" s="196">
        <f>T86+5</f>
        <v>44287</v>
      </c>
      <c r="V86" s="197"/>
      <c r="W86" s="197" t="s">
        <v>761</v>
      </c>
      <c r="X86" s="197"/>
      <c r="Y86" s="197"/>
      <c r="Z86" s="197"/>
      <c r="AA86" s="197"/>
      <c r="AB86" s="197"/>
    </row>
    <row r="87" spans="1:28" ht="15" customHeight="1" x14ac:dyDescent="0.25">
      <c r="A87" s="62">
        <f t="shared" si="5"/>
        <v>84</v>
      </c>
      <c r="B87" s="192">
        <v>44282</v>
      </c>
      <c r="C87" s="193" t="s">
        <v>48</v>
      </c>
      <c r="D87" s="194" t="s">
        <v>483</v>
      </c>
      <c r="E87" s="194" t="s">
        <v>50</v>
      </c>
      <c r="F87" s="194" t="s">
        <v>51</v>
      </c>
      <c r="G87" s="194" t="s">
        <v>49</v>
      </c>
      <c r="H87" s="193">
        <v>16</v>
      </c>
      <c r="I87" s="193">
        <v>288</v>
      </c>
      <c r="J87" s="193">
        <v>288</v>
      </c>
      <c r="K87" s="193">
        <v>8000</v>
      </c>
      <c r="L87" s="149">
        <f t="shared" si="4"/>
        <v>2304000</v>
      </c>
      <c r="M87" s="195"/>
      <c r="N87" s="195"/>
      <c r="O87" s="193" t="s">
        <v>484</v>
      </c>
      <c r="P87" s="193" t="s">
        <v>482</v>
      </c>
      <c r="Q87" s="193"/>
      <c r="R87" s="193"/>
      <c r="S87" s="193"/>
      <c r="T87" s="196">
        <v>44282</v>
      </c>
      <c r="U87" s="196">
        <f t="shared" ref="U87:U95" si="6">T87+5</f>
        <v>44287</v>
      </c>
      <c r="V87" s="197"/>
      <c r="W87" s="197"/>
      <c r="X87" s="197"/>
      <c r="Y87" s="197"/>
      <c r="Z87" s="197"/>
      <c r="AA87" s="197"/>
      <c r="AB87" s="197"/>
    </row>
    <row r="88" spans="1:28" ht="15" customHeight="1" x14ac:dyDescent="0.25">
      <c r="A88" s="62">
        <f t="shared" si="5"/>
        <v>85</v>
      </c>
      <c r="B88" s="192">
        <v>44282</v>
      </c>
      <c r="C88" s="193" t="s">
        <v>52</v>
      </c>
      <c r="D88" s="194" t="s">
        <v>483</v>
      </c>
      <c r="E88" s="194" t="s">
        <v>54</v>
      </c>
      <c r="F88" s="194" t="s">
        <v>55</v>
      </c>
      <c r="G88" s="194" t="s">
        <v>53</v>
      </c>
      <c r="H88" s="193">
        <v>18</v>
      </c>
      <c r="I88" s="193">
        <v>375</v>
      </c>
      <c r="J88" s="193">
        <v>375</v>
      </c>
      <c r="K88" s="193">
        <v>9000</v>
      </c>
      <c r="L88" s="149">
        <f t="shared" si="4"/>
        <v>3375000</v>
      </c>
      <c r="M88" s="195"/>
      <c r="N88" s="195"/>
      <c r="O88" s="193" t="s">
        <v>484</v>
      </c>
      <c r="P88" s="193" t="s">
        <v>482</v>
      </c>
      <c r="Q88" s="193"/>
      <c r="R88" s="193"/>
      <c r="S88" s="193"/>
      <c r="T88" s="196">
        <v>44282</v>
      </c>
      <c r="U88" s="196">
        <f t="shared" si="6"/>
        <v>44287</v>
      </c>
      <c r="V88" s="197"/>
      <c r="W88" s="197"/>
      <c r="X88" s="197"/>
      <c r="Y88" s="197"/>
      <c r="Z88" s="197"/>
      <c r="AA88" s="197"/>
      <c r="AB88" s="197"/>
    </row>
    <row r="89" spans="1:28" ht="15" customHeight="1" x14ac:dyDescent="0.25">
      <c r="A89" s="62">
        <f t="shared" si="5"/>
        <v>86</v>
      </c>
      <c r="B89" s="192">
        <v>44282</v>
      </c>
      <c r="C89" s="193" t="s">
        <v>56</v>
      </c>
      <c r="D89" s="194" t="s">
        <v>483</v>
      </c>
      <c r="E89" s="194" t="s">
        <v>58</v>
      </c>
      <c r="F89" s="194" t="s">
        <v>59</v>
      </c>
      <c r="G89" s="194" t="s">
        <v>57</v>
      </c>
      <c r="H89" s="193">
        <v>11</v>
      </c>
      <c r="I89" s="193">
        <v>213</v>
      </c>
      <c r="J89" s="193">
        <v>213</v>
      </c>
      <c r="K89" s="193">
        <v>12000</v>
      </c>
      <c r="L89" s="149">
        <f t="shared" si="4"/>
        <v>2556000</v>
      </c>
      <c r="M89" s="195"/>
      <c r="N89" s="195"/>
      <c r="O89" s="193" t="s">
        <v>484</v>
      </c>
      <c r="P89" s="193" t="s">
        <v>482</v>
      </c>
      <c r="Q89" s="193"/>
      <c r="R89" s="193"/>
      <c r="S89" s="193"/>
      <c r="T89" s="196">
        <v>44282</v>
      </c>
      <c r="U89" s="196">
        <f t="shared" si="6"/>
        <v>44287</v>
      </c>
      <c r="V89" s="197"/>
      <c r="W89" s="197"/>
      <c r="X89" s="197"/>
      <c r="Y89" s="197"/>
      <c r="Z89" s="197"/>
      <c r="AA89" s="197"/>
      <c r="AB89" s="197"/>
    </row>
    <row r="90" spans="1:28" ht="15" customHeight="1" x14ac:dyDescent="0.25">
      <c r="A90" s="62">
        <f t="shared" si="5"/>
        <v>87</v>
      </c>
      <c r="B90" s="192">
        <v>44282</v>
      </c>
      <c r="C90" s="193" t="s">
        <v>60</v>
      </c>
      <c r="D90" s="194" t="s">
        <v>483</v>
      </c>
      <c r="E90" s="194" t="s">
        <v>62</v>
      </c>
      <c r="F90" s="194" t="s">
        <v>63</v>
      </c>
      <c r="G90" s="194" t="s">
        <v>61</v>
      </c>
      <c r="H90" s="193">
        <v>6</v>
      </c>
      <c r="I90" s="193">
        <v>96</v>
      </c>
      <c r="J90" s="193">
        <v>100</v>
      </c>
      <c r="K90" s="193">
        <v>14000</v>
      </c>
      <c r="L90" s="149">
        <f t="shared" si="4"/>
        <v>1400000</v>
      </c>
      <c r="M90" s="195"/>
      <c r="N90" s="195"/>
      <c r="O90" s="193" t="s">
        <v>484</v>
      </c>
      <c r="P90" s="193" t="s">
        <v>482</v>
      </c>
      <c r="Q90" s="193"/>
      <c r="R90" s="193"/>
      <c r="S90" s="193"/>
      <c r="T90" s="196">
        <v>44282</v>
      </c>
      <c r="U90" s="196">
        <f t="shared" si="6"/>
        <v>44287</v>
      </c>
      <c r="V90" s="197"/>
      <c r="W90" s="197"/>
      <c r="X90" s="197"/>
      <c r="Y90" s="197"/>
      <c r="Z90" s="197"/>
      <c r="AA90" s="197"/>
      <c r="AB90" s="197"/>
    </row>
    <row r="91" spans="1:28" ht="15" customHeight="1" x14ac:dyDescent="0.25">
      <c r="A91" s="62">
        <f t="shared" si="5"/>
        <v>88</v>
      </c>
      <c r="B91" s="192">
        <v>44282</v>
      </c>
      <c r="C91" s="193" t="s">
        <v>64</v>
      </c>
      <c r="D91" s="194" t="s">
        <v>483</v>
      </c>
      <c r="E91" s="194" t="s">
        <v>66</v>
      </c>
      <c r="F91" s="194" t="s">
        <v>67</v>
      </c>
      <c r="G91" s="194" t="s">
        <v>65</v>
      </c>
      <c r="H91" s="193">
        <v>5</v>
      </c>
      <c r="I91" s="193">
        <v>100</v>
      </c>
      <c r="J91" s="193">
        <v>100</v>
      </c>
      <c r="K91" s="193">
        <v>7000</v>
      </c>
      <c r="L91" s="149">
        <f t="shared" si="4"/>
        <v>700000</v>
      </c>
      <c r="M91" s="195"/>
      <c r="N91" s="195"/>
      <c r="O91" s="193" t="s">
        <v>484</v>
      </c>
      <c r="P91" s="193" t="s">
        <v>482</v>
      </c>
      <c r="Q91" s="193"/>
      <c r="R91" s="193"/>
      <c r="S91" s="193"/>
      <c r="T91" s="196">
        <v>44282</v>
      </c>
      <c r="U91" s="196">
        <f t="shared" si="6"/>
        <v>44287</v>
      </c>
      <c r="V91" s="197"/>
      <c r="W91" s="197"/>
      <c r="X91" s="197"/>
      <c r="Y91" s="197"/>
      <c r="Z91" s="197"/>
      <c r="AA91" s="197"/>
      <c r="AB91" s="197"/>
    </row>
    <row r="92" spans="1:28" ht="15" customHeight="1" x14ac:dyDescent="0.25">
      <c r="A92" s="62">
        <f t="shared" si="5"/>
        <v>89</v>
      </c>
      <c r="B92" s="192">
        <v>44282</v>
      </c>
      <c r="C92" s="193" t="s">
        <v>68</v>
      </c>
      <c r="D92" s="194" t="s">
        <v>483</v>
      </c>
      <c r="E92" s="194" t="s">
        <v>70</v>
      </c>
      <c r="F92" s="194" t="s">
        <v>71</v>
      </c>
      <c r="G92" s="194" t="s">
        <v>69</v>
      </c>
      <c r="H92" s="193">
        <v>8</v>
      </c>
      <c r="I92" s="193">
        <v>156</v>
      </c>
      <c r="J92" s="193">
        <v>156</v>
      </c>
      <c r="K92" s="193">
        <v>9000</v>
      </c>
      <c r="L92" s="149">
        <f t="shared" si="4"/>
        <v>1404000</v>
      </c>
      <c r="M92" s="195"/>
      <c r="N92" s="195"/>
      <c r="O92" s="193" t="s">
        <v>484</v>
      </c>
      <c r="P92" s="193" t="s">
        <v>482</v>
      </c>
      <c r="Q92" s="193"/>
      <c r="R92" s="193"/>
      <c r="S92" s="193"/>
      <c r="T92" s="196">
        <v>44282</v>
      </c>
      <c r="U92" s="196">
        <f t="shared" si="6"/>
        <v>44287</v>
      </c>
      <c r="V92" s="197"/>
      <c r="W92" s="197"/>
      <c r="X92" s="197"/>
      <c r="Y92" s="197"/>
      <c r="Z92" s="197"/>
      <c r="AA92" s="197"/>
      <c r="AB92" s="197"/>
    </row>
    <row r="93" spans="1:28" ht="15" customHeight="1" x14ac:dyDescent="0.25">
      <c r="A93" s="62">
        <f t="shared" si="5"/>
        <v>90</v>
      </c>
      <c r="B93" s="192">
        <v>44282</v>
      </c>
      <c r="C93" s="193" t="s">
        <v>72</v>
      </c>
      <c r="D93" s="194" t="s">
        <v>483</v>
      </c>
      <c r="E93" s="194" t="s">
        <v>74</v>
      </c>
      <c r="F93" s="194" t="s">
        <v>75</v>
      </c>
      <c r="G93" s="194" t="s">
        <v>73</v>
      </c>
      <c r="H93" s="193">
        <v>8</v>
      </c>
      <c r="I93" s="193">
        <v>152</v>
      </c>
      <c r="J93" s="193">
        <v>152</v>
      </c>
      <c r="K93" s="193">
        <v>12000</v>
      </c>
      <c r="L93" s="149">
        <f t="shared" si="4"/>
        <v>1824000</v>
      </c>
      <c r="M93" s="195"/>
      <c r="N93" s="195"/>
      <c r="O93" s="193" t="s">
        <v>484</v>
      </c>
      <c r="P93" s="193" t="s">
        <v>482</v>
      </c>
      <c r="Q93" s="193"/>
      <c r="R93" s="193"/>
      <c r="S93" s="193"/>
      <c r="T93" s="196">
        <v>44282</v>
      </c>
      <c r="U93" s="196">
        <f t="shared" si="6"/>
        <v>44287</v>
      </c>
      <c r="V93" s="197"/>
      <c r="W93" s="197"/>
      <c r="X93" s="197"/>
      <c r="Y93" s="197"/>
      <c r="Z93" s="197"/>
      <c r="AA93" s="197"/>
      <c r="AB93" s="197"/>
    </row>
    <row r="94" spans="1:28" ht="15" customHeight="1" x14ac:dyDescent="0.25">
      <c r="A94" s="62">
        <f t="shared" si="5"/>
        <v>91</v>
      </c>
      <c r="B94" s="192">
        <v>44282</v>
      </c>
      <c r="C94" s="193" t="s">
        <v>76</v>
      </c>
      <c r="D94" s="194" t="s">
        <v>483</v>
      </c>
      <c r="E94" s="194" t="s">
        <v>78</v>
      </c>
      <c r="F94" s="194" t="s">
        <v>79</v>
      </c>
      <c r="G94" s="194" t="s">
        <v>77</v>
      </c>
      <c r="H94" s="193">
        <v>5</v>
      </c>
      <c r="I94" s="193">
        <v>93</v>
      </c>
      <c r="J94" s="193">
        <v>100</v>
      </c>
      <c r="K94" s="193">
        <v>9000</v>
      </c>
      <c r="L94" s="149">
        <f t="shared" si="4"/>
        <v>900000</v>
      </c>
      <c r="M94" s="195"/>
      <c r="N94" s="195"/>
      <c r="O94" s="193" t="s">
        <v>484</v>
      </c>
      <c r="P94" s="193" t="s">
        <v>482</v>
      </c>
      <c r="Q94" s="193"/>
      <c r="R94" s="193"/>
      <c r="S94" s="193"/>
      <c r="T94" s="196">
        <v>44282</v>
      </c>
      <c r="U94" s="196">
        <f t="shared" si="6"/>
        <v>44287</v>
      </c>
      <c r="V94" s="197"/>
      <c r="W94" s="197"/>
      <c r="X94" s="197"/>
      <c r="Y94" s="197"/>
      <c r="Z94" s="197"/>
      <c r="AA94" s="197"/>
      <c r="AB94" s="197"/>
    </row>
    <row r="95" spans="1:28" ht="15" customHeight="1" x14ac:dyDescent="0.25">
      <c r="A95" s="62">
        <f t="shared" si="5"/>
        <v>92</v>
      </c>
      <c r="B95" s="192">
        <v>44282</v>
      </c>
      <c r="C95" s="193" t="s">
        <v>80</v>
      </c>
      <c r="D95" s="194" t="s">
        <v>483</v>
      </c>
      <c r="E95" s="194" t="s">
        <v>82</v>
      </c>
      <c r="F95" s="194" t="s">
        <v>83</v>
      </c>
      <c r="G95" s="194" t="s">
        <v>81</v>
      </c>
      <c r="H95" s="193">
        <v>8</v>
      </c>
      <c r="I95" s="193">
        <v>136</v>
      </c>
      <c r="J95" s="193">
        <v>136</v>
      </c>
      <c r="K95" s="193">
        <v>8000</v>
      </c>
      <c r="L95" s="149">
        <f t="shared" si="4"/>
        <v>1088000</v>
      </c>
      <c r="M95" s="195"/>
      <c r="N95" s="195"/>
      <c r="O95" s="193" t="s">
        <v>484</v>
      </c>
      <c r="P95" s="193" t="s">
        <v>482</v>
      </c>
      <c r="Q95" s="193"/>
      <c r="R95" s="193"/>
      <c r="S95" s="193"/>
      <c r="T95" s="196">
        <v>44282</v>
      </c>
      <c r="U95" s="196">
        <f t="shared" si="6"/>
        <v>44287</v>
      </c>
      <c r="V95" s="197"/>
      <c r="W95" s="197"/>
      <c r="X95" s="197"/>
      <c r="Y95" s="197"/>
      <c r="Z95" s="197"/>
      <c r="AA95" s="197"/>
      <c r="AB95" s="197"/>
    </row>
    <row r="96" spans="1:28" ht="15" customHeight="1" x14ac:dyDescent="0.25">
      <c r="A96" s="62">
        <f t="shared" si="5"/>
        <v>93</v>
      </c>
      <c r="B96" s="192">
        <v>44284</v>
      </c>
      <c r="C96" s="193" t="s">
        <v>115</v>
      </c>
      <c r="D96" s="194" t="s">
        <v>483</v>
      </c>
      <c r="E96" s="194" t="s">
        <v>117</v>
      </c>
      <c r="F96" s="194" t="s">
        <v>118</v>
      </c>
      <c r="G96" s="194" t="s">
        <v>116</v>
      </c>
      <c r="H96" s="193">
        <v>3</v>
      </c>
      <c r="I96" s="193">
        <v>133</v>
      </c>
      <c r="J96" s="193">
        <v>133</v>
      </c>
      <c r="K96" s="193">
        <v>9000</v>
      </c>
      <c r="L96" s="149">
        <f t="shared" si="4"/>
        <v>1197000</v>
      </c>
      <c r="M96" s="195"/>
      <c r="N96" s="195"/>
      <c r="O96" s="193" t="s">
        <v>486</v>
      </c>
      <c r="P96" s="193" t="s">
        <v>485</v>
      </c>
      <c r="Q96" s="193">
        <v>5005</v>
      </c>
      <c r="R96" s="193"/>
      <c r="S96" s="193"/>
      <c r="T96" s="196">
        <v>44288</v>
      </c>
      <c r="U96" s="196">
        <v>44299</v>
      </c>
      <c r="V96" s="197"/>
      <c r="W96" s="197"/>
      <c r="X96" s="197"/>
      <c r="Y96" s="197"/>
      <c r="Z96" s="197"/>
      <c r="AA96" s="197"/>
      <c r="AB96" s="197"/>
    </row>
    <row r="97" spans="1:28" ht="15" customHeight="1" x14ac:dyDescent="0.25">
      <c r="A97" s="62">
        <f t="shared" si="5"/>
        <v>94</v>
      </c>
      <c r="B97" s="192">
        <v>44284</v>
      </c>
      <c r="C97" s="193" t="s">
        <v>119</v>
      </c>
      <c r="D97" s="194" t="s">
        <v>483</v>
      </c>
      <c r="E97" s="194" t="s">
        <v>121</v>
      </c>
      <c r="F97" s="194" t="s">
        <v>122</v>
      </c>
      <c r="G97" s="194" t="s">
        <v>120</v>
      </c>
      <c r="H97" s="193">
        <v>2</v>
      </c>
      <c r="I97" s="193">
        <v>86</v>
      </c>
      <c r="J97" s="193">
        <v>100</v>
      </c>
      <c r="K97" s="193">
        <v>14000</v>
      </c>
      <c r="L97" s="149">
        <f t="shared" si="4"/>
        <v>1400000</v>
      </c>
      <c r="M97" s="195"/>
      <c r="N97" s="195"/>
      <c r="O97" s="193" t="s">
        <v>486</v>
      </c>
      <c r="P97" s="193" t="s">
        <v>485</v>
      </c>
      <c r="Q97" s="193">
        <v>5003</v>
      </c>
      <c r="R97" s="193"/>
      <c r="S97" s="193"/>
      <c r="T97" s="196">
        <v>44288</v>
      </c>
      <c r="U97" s="196">
        <v>44302</v>
      </c>
      <c r="V97" s="197"/>
      <c r="W97" s="197"/>
      <c r="X97" s="197"/>
      <c r="Y97" s="197"/>
      <c r="Z97" s="197"/>
      <c r="AA97" s="197"/>
      <c r="AB97" s="197"/>
    </row>
    <row r="98" spans="1:28" ht="15" customHeight="1" x14ac:dyDescent="0.25">
      <c r="A98" s="62">
        <f t="shared" si="5"/>
        <v>95</v>
      </c>
      <c r="B98" s="192">
        <v>44284</v>
      </c>
      <c r="C98" s="193" t="s">
        <v>123</v>
      </c>
      <c r="D98" s="194" t="s">
        <v>483</v>
      </c>
      <c r="E98" s="194" t="s">
        <v>125</v>
      </c>
      <c r="F98" s="194" t="s">
        <v>126</v>
      </c>
      <c r="G98" s="194" t="s">
        <v>124</v>
      </c>
      <c r="H98" s="193">
        <v>3</v>
      </c>
      <c r="I98" s="193">
        <v>145</v>
      </c>
      <c r="J98" s="193">
        <v>145</v>
      </c>
      <c r="K98" s="193">
        <v>5000</v>
      </c>
      <c r="L98" s="149">
        <f t="shared" si="4"/>
        <v>725000</v>
      </c>
      <c r="M98" s="195"/>
      <c r="N98" s="195"/>
      <c r="O98" s="193" t="s">
        <v>486</v>
      </c>
      <c r="P98" s="193" t="s">
        <v>485</v>
      </c>
      <c r="Q98" s="193">
        <v>5009</v>
      </c>
      <c r="R98" s="193"/>
      <c r="S98" s="193"/>
      <c r="T98" s="196">
        <v>44286</v>
      </c>
      <c r="U98" s="196">
        <v>44292</v>
      </c>
      <c r="V98" s="197" t="s">
        <v>517</v>
      </c>
      <c r="W98" s="198" t="s">
        <v>511</v>
      </c>
      <c r="X98" s="197" t="s">
        <v>516</v>
      </c>
      <c r="Y98" s="199">
        <v>44298</v>
      </c>
      <c r="Z98" s="200"/>
      <c r="AA98" s="197"/>
      <c r="AB98" s="197"/>
    </row>
    <row r="99" spans="1:28" ht="15" customHeight="1" x14ac:dyDescent="0.25">
      <c r="A99" s="62">
        <f t="shared" si="5"/>
        <v>96</v>
      </c>
      <c r="B99" s="192">
        <v>44284</v>
      </c>
      <c r="C99" s="193" t="s">
        <v>127</v>
      </c>
      <c r="D99" s="194" t="s">
        <v>483</v>
      </c>
      <c r="E99" s="194" t="s">
        <v>129</v>
      </c>
      <c r="F99" s="194" t="s">
        <v>130</v>
      </c>
      <c r="G99" s="194" t="s">
        <v>128</v>
      </c>
      <c r="H99" s="193">
        <v>1</v>
      </c>
      <c r="I99" s="193">
        <v>64</v>
      </c>
      <c r="J99" s="193">
        <v>100</v>
      </c>
      <c r="K99" s="193">
        <v>9000</v>
      </c>
      <c r="L99" s="149">
        <f t="shared" si="4"/>
        <v>900000</v>
      </c>
      <c r="M99" s="195"/>
      <c r="N99" s="195"/>
      <c r="O99" s="193" t="s">
        <v>486</v>
      </c>
      <c r="P99" s="193" t="s">
        <v>485</v>
      </c>
      <c r="Q99" s="193">
        <v>5008</v>
      </c>
      <c r="R99" s="193"/>
      <c r="S99" s="193"/>
      <c r="T99" s="196">
        <v>44286</v>
      </c>
      <c r="U99" s="196">
        <v>44292</v>
      </c>
      <c r="V99" s="197" t="s">
        <v>517</v>
      </c>
      <c r="W99" s="198" t="s">
        <v>511</v>
      </c>
      <c r="X99" s="197" t="s">
        <v>516</v>
      </c>
      <c r="Y99" s="199">
        <v>44298</v>
      </c>
      <c r="Z99" s="200"/>
      <c r="AA99" s="197"/>
      <c r="AB99" s="197"/>
    </row>
    <row r="100" spans="1:28" ht="15" customHeight="1" x14ac:dyDescent="0.25">
      <c r="A100" s="62">
        <f t="shared" si="5"/>
        <v>97</v>
      </c>
      <c r="B100" s="192">
        <v>44284</v>
      </c>
      <c r="C100" s="193" t="s">
        <v>131</v>
      </c>
      <c r="D100" s="194" t="s">
        <v>483</v>
      </c>
      <c r="E100" s="194" t="s">
        <v>133</v>
      </c>
      <c r="F100" s="194" t="s">
        <v>134</v>
      </c>
      <c r="G100" s="194" t="s">
        <v>132</v>
      </c>
      <c r="H100" s="193">
        <v>2</v>
      </c>
      <c r="I100" s="193">
        <v>92</v>
      </c>
      <c r="J100" s="193">
        <v>100</v>
      </c>
      <c r="K100" s="193">
        <v>11500</v>
      </c>
      <c r="L100" s="149">
        <f t="shared" si="4"/>
        <v>1150000</v>
      </c>
      <c r="M100" s="195"/>
      <c r="N100" s="195"/>
      <c r="O100" s="193" t="s">
        <v>486</v>
      </c>
      <c r="P100" s="193" t="s">
        <v>485</v>
      </c>
      <c r="Q100" s="193">
        <v>5007</v>
      </c>
      <c r="R100" s="193"/>
      <c r="S100" s="193"/>
      <c r="T100" s="196">
        <v>44286</v>
      </c>
      <c r="U100" s="196">
        <v>44296</v>
      </c>
      <c r="V100" s="197"/>
      <c r="W100" s="197"/>
      <c r="X100" s="197"/>
      <c r="Y100" s="197"/>
      <c r="Z100" s="197"/>
      <c r="AA100" s="197"/>
      <c r="AB100" s="197"/>
    </row>
    <row r="101" spans="1:28" ht="15" customHeight="1" x14ac:dyDescent="0.25">
      <c r="A101" s="62">
        <f t="shared" si="5"/>
        <v>98</v>
      </c>
      <c r="B101" s="192">
        <v>44284</v>
      </c>
      <c r="C101" s="193" t="s">
        <v>135</v>
      </c>
      <c r="D101" s="194" t="s">
        <v>483</v>
      </c>
      <c r="E101" s="194" t="s">
        <v>137</v>
      </c>
      <c r="F101" s="194" t="s">
        <v>138</v>
      </c>
      <c r="G101" s="194" t="s">
        <v>136</v>
      </c>
      <c r="H101" s="193">
        <v>2</v>
      </c>
      <c r="I101" s="193">
        <v>80</v>
      </c>
      <c r="J101" s="193">
        <v>100</v>
      </c>
      <c r="K101" s="193">
        <v>11000</v>
      </c>
      <c r="L101" s="149">
        <f t="shared" si="4"/>
        <v>1100000</v>
      </c>
      <c r="M101" s="195"/>
      <c r="N101" s="195"/>
      <c r="O101" s="193" t="s">
        <v>486</v>
      </c>
      <c r="P101" s="193" t="s">
        <v>485</v>
      </c>
      <c r="Q101" s="193">
        <v>5002</v>
      </c>
      <c r="R101" s="193"/>
      <c r="S101" s="193"/>
      <c r="T101" s="196">
        <v>44288</v>
      </c>
      <c r="U101" s="196">
        <v>44301</v>
      </c>
      <c r="V101" s="197"/>
      <c r="W101" s="197"/>
      <c r="X101" s="197"/>
      <c r="Y101" s="197"/>
      <c r="Z101" s="197"/>
      <c r="AA101" s="197"/>
      <c r="AB101" s="197"/>
    </row>
    <row r="102" spans="1:28" ht="15" customHeight="1" x14ac:dyDescent="0.25">
      <c r="A102" s="62">
        <f t="shared" si="5"/>
        <v>99</v>
      </c>
      <c r="B102" s="192">
        <v>44284</v>
      </c>
      <c r="C102" s="193" t="s">
        <v>139</v>
      </c>
      <c r="D102" s="194" t="s">
        <v>483</v>
      </c>
      <c r="E102" s="194" t="s">
        <v>141</v>
      </c>
      <c r="F102" s="194" t="s">
        <v>142</v>
      </c>
      <c r="G102" s="194" t="s">
        <v>140</v>
      </c>
      <c r="H102" s="193">
        <v>2</v>
      </c>
      <c r="I102" s="193">
        <v>66</v>
      </c>
      <c r="J102" s="193">
        <v>100</v>
      </c>
      <c r="K102" s="193">
        <v>10800</v>
      </c>
      <c r="L102" s="149">
        <f t="shared" si="4"/>
        <v>1080000</v>
      </c>
      <c r="M102" s="195"/>
      <c r="N102" s="195"/>
      <c r="O102" s="193" t="s">
        <v>486</v>
      </c>
      <c r="P102" s="193" t="s">
        <v>485</v>
      </c>
      <c r="Q102" s="193">
        <v>5013</v>
      </c>
      <c r="R102" s="193"/>
      <c r="S102" s="193"/>
      <c r="T102" s="196">
        <v>44288</v>
      </c>
      <c r="U102" s="196">
        <v>44299</v>
      </c>
      <c r="V102" s="197"/>
      <c r="W102" s="197"/>
      <c r="X102" s="197"/>
      <c r="Y102" s="197"/>
      <c r="Z102" s="197"/>
      <c r="AA102" s="197"/>
      <c r="AB102" s="197"/>
    </row>
    <row r="103" spans="1:28" ht="15" customHeight="1" x14ac:dyDescent="0.25">
      <c r="A103" s="62">
        <f t="shared" si="5"/>
        <v>100</v>
      </c>
      <c r="B103" s="192">
        <v>44284</v>
      </c>
      <c r="C103" s="193" t="s">
        <v>143</v>
      </c>
      <c r="D103" s="194" t="s">
        <v>483</v>
      </c>
      <c r="E103" s="194" t="s">
        <v>145</v>
      </c>
      <c r="F103" s="194" t="s">
        <v>146</v>
      </c>
      <c r="G103" s="194" t="s">
        <v>144</v>
      </c>
      <c r="H103" s="193">
        <v>3</v>
      </c>
      <c r="I103" s="193">
        <v>102</v>
      </c>
      <c r="J103" s="193">
        <v>102</v>
      </c>
      <c r="K103" s="193">
        <v>9000</v>
      </c>
      <c r="L103" s="149">
        <f t="shared" si="4"/>
        <v>918000</v>
      </c>
      <c r="M103" s="195"/>
      <c r="N103" s="195"/>
      <c r="O103" s="193" t="s">
        <v>486</v>
      </c>
      <c r="P103" s="193" t="s">
        <v>485</v>
      </c>
      <c r="Q103" s="193">
        <v>5006</v>
      </c>
      <c r="R103" s="193"/>
      <c r="S103" s="193"/>
      <c r="T103" s="196">
        <v>44288</v>
      </c>
      <c r="U103" s="196">
        <v>44302</v>
      </c>
      <c r="V103" s="197"/>
      <c r="W103" s="197"/>
      <c r="X103" s="197"/>
      <c r="Y103" s="197"/>
      <c r="Z103" s="197"/>
      <c r="AA103" s="197"/>
      <c r="AB103" s="197"/>
    </row>
    <row r="104" spans="1:28" ht="15" customHeight="1" x14ac:dyDescent="0.25">
      <c r="A104" s="62">
        <f t="shared" si="5"/>
        <v>101</v>
      </c>
      <c r="B104" s="192">
        <v>44284</v>
      </c>
      <c r="C104" s="193" t="s">
        <v>147</v>
      </c>
      <c r="D104" s="194" t="s">
        <v>483</v>
      </c>
      <c r="E104" s="194" t="s">
        <v>149</v>
      </c>
      <c r="F104" s="194" t="s">
        <v>150</v>
      </c>
      <c r="G104" s="194" t="s">
        <v>148</v>
      </c>
      <c r="H104" s="193">
        <v>1</v>
      </c>
      <c r="I104" s="193">
        <v>25</v>
      </c>
      <c r="J104" s="193">
        <v>100</v>
      </c>
      <c r="K104" s="193">
        <v>8000</v>
      </c>
      <c r="L104" s="149">
        <f t="shared" si="4"/>
        <v>800000</v>
      </c>
      <c r="M104" s="195"/>
      <c r="N104" s="195"/>
      <c r="O104" s="193" t="s">
        <v>486</v>
      </c>
      <c r="P104" s="193" t="s">
        <v>485</v>
      </c>
      <c r="Q104" s="193">
        <v>5012</v>
      </c>
      <c r="R104" s="193"/>
      <c r="S104" s="193"/>
      <c r="T104" s="196">
        <v>44291</v>
      </c>
      <c r="U104" s="196">
        <v>44300</v>
      </c>
      <c r="V104" s="197"/>
      <c r="W104" s="197"/>
      <c r="X104" s="197"/>
      <c r="Y104" s="197"/>
      <c r="Z104" s="197"/>
      <c r="AA104" s="197"/>
      <c r="AB104" s="197"/>
    </row>
    <row r="105" spans="1:28" ht="15" customHeight="1" x14ac:dyDescent="0.25">
      <c r="A105" s="62">
        <f t="shared" si="5"/>
        <v>102</v>
      </c>
      <c r="B105" s="192">
        <v>44284</v>
      </c>
      <c r="C105" s="193" t="s">
        <v>151</v>
      </c>
      <c r="D105" s="194" t="s">
        <v>483</v>
      </c>
      <c r="E105" s="194" t="s">
        <v>152</v>
      </c>
      <c r="F105" s="194" t="s">
        <v>153</v>
      </c>
      <c r="G105" s="194" t="s">
        <v>10</v>
      </c>
      <c r="H105" s="193">
        <v>2</v>
      </c>
      <c r="I105" s="193">
        <v>62</v>
      </c>
      <c r="J105" s="193">
        <v>100</v>
      </c>
      <c r="K105" s="193">
        <v>6000</v>
      </c>
      <c r="L105" s="149">
        <f t="shared" si="4"/>
        <v>600000</v>
      </c>
      <c r="M105" s="195"/>
      <c r="N105" s="195"/>
      <c r="O105" s="193" t="s">
        <v>486</v>
      </c>
      <c r="P105" s="193" t="s">
        <v>485</v>
      </c>
      <c r="Q105" s="193">
        <v>5014</v>
      </c>
      <c r="R105" s="193"/>
      <c r="S105" s="193"/>
      <c r="T105" s="196">
        <v>44288</v>
      </c>
      <c r="U105" s="196">
        <v>44295</v>
      </c>
      <c r="V105" s="197" t="s">
        <v>765</v>
      </c>
      <c r="W105" s="197" t="s">
        <v>511</v>
      </c>
      <c r="X105" s="197" t="s">
        <v>516</v>
      </c>
      <c r="Y105" s="197"/>
      <c r="Z105" s="197" t="s">
        <v>545</v>
      </c>
      <c r="AA105" s="197"/>
      <c r="AB105" s="197"/>
    </row>
    <row r="106" spans="1:28" ht="15" customHeight="1" x14ac:dyDescent="0.25">
      <c r="A106" s="62">
        <f t="shared" si="5"/>
        <v>103</v>
      </c>
      <c r="B106" s="192">
        <v>44284</v>
      </c>
      <c r="C106" s="193" t="s">
        <v>154</v>
      </c>
      <c r="D106" s="194" t="s">
        <v>483</v>
      </c>
      <c r="E106" s="194" t="s">
        <v>156</v>
      </c>
      <c r="F106" s="194" t="s">
        <v>157</v>
      </c>
      <c r="G106" s="194" t="s">
        <v>155</v>
      </c>
      <c r="H106" s="193">
        <v>1</v>
      </c>
      <c r="I106" s="193">
        <v>29</v>
      </c>
      <c r="J106" s="193">
        <v>100</v>
      </c>
      <c r="K106" s="193">
        <v>8500</v>
      </c>
      <c r="L106" s="149">
        <f t="shared" si="4"/>
        <v>850000</v>
      </c>
      <c r="M106" s="195"/>
      <c r="N106" s="195"/>
      <c r="O106" s="193" t="s">
        <v>486</v>
      </c>
      <c r="P106" s="193" t="s">
        <v>485</v>
      </c>
      <c r="Q106" s="193">
        <v>5011</v>
      </c>
      <c r="R106" s="193"/>
      <c r="S106" s="193"/>
      <c r="T106" s="196">
        <v>44291</v>
      </c>
      <c r="U106" s="196">
        <v>44301</v>
      </c>
      <c r="V106" s="197"/>
      <c r="W106" s="197"/>
      <c r="X106" s="197"/>
      <c r="Y106" s="197"/>
      <c r="Z106" s="197"/>
      <c r="AA106" s="197"/>
      <c r="AB106" s="197"/>
    </row>
    <row r="107" spans="1:28" ht="15" customHeight="1" x14ac:dyDescent="0.25">
      <c r="A107" s="62">
        <f t="shared" si="5"/>
        <v>104</v>
      </c>
      <c r="B107" s="192">
        <v>44284</v>
      </c>
      <c r="C107" s="193" t="s">
        <v>158</v>
      </c>
      <c r="D107" s="194" t="s">
        <v>483</v>
      </c>
      <c r="E107" s="194" t="s">
        <v>160</v>
      </c>
      <c r="F107" s="194" t="s">
        <v>161</v>
      </c>
      <c r="G107" s="194" t="s">
        <v>159</v>
      </c>
      <c r="H107" s="193">
        <v>1</v>
      </c>
      <c r="I107" s="193">
        <v>25</v>
      </c>
      <c r="J107" s="193">
        <v>100</v>
      </c>
      <c r="K107" s="193">
        <v>7500</v>
      </c>
      <c r="L107" s="149">
        <f t="shared" si="4"/>
        <v>750000</v>
      </c>
      <c r="M107" s="195"/>
      <c r="N107" s="195"/>
      <c r="O107" s="193" t="s">
        <v>486</v>
      </c>
      <c r="P107" s="193" t="s">
        <v>485</v>
      </c>
      <c r="Q107" s="193">
        <v>5010</v>
      </c>
      <c r="R107" s="193"/>
      <c r="S107" s="193"/>
      <c r="T107" s="196">
        <v>44291</v>
      </c>
      <c r="U107" s="196">
        <v>44302</v>
      </c>
      <c r="V107" s="197"/>
      <c r="W107" s="197"/>
      <c r="X107" s="197"/>
      <c r="Y107" s="197"/>
      <c r="Z107" s="197"/>
      <c r="AA107" s="197"/>
      <c r="AB107" s="197"/>
    </row>
    <row r="108" spans="1:28" ht="15" customHeight="1" x14ac:dyDescent="0.25">
      <c r="A108" s="62">
        <f t="shared" si="5"/>
        <v>105</v>
      </c>
      <c r="B108" s="192">
        <v>44284</v>
      </c>
      <c r="C108" s="193" t="s">
        <v>165</v>
      </c>
      <c r="D108" s="194" t="s">
        <v>483</v>
      </c>
      <c r="E108" s="194" t="s">
        <v>163</v>
      </c>
      <c r="F108" s="194" t="s">
        <v>164</v>
      </c>
      <c r="G108" s="194" t="s">
        <v>38</v>
      </c>
      <c r="H108" s="193">
        <v>2</v>
      </c>
      <c r="I108" s="193">
        <v>110</v>
      </c>
      <c r="J108" s="193">
        <v>110</v>
      </c>
      <c r="K108" s="193">
        <v>7800</v>
      </c>
      <c r="L108" s="149">
        <f t="shared" si="4"/>
        <v>858000</v>
      </c>
      <c r="M108" s="195"/>
      <c r="N108" s="195"/>
      <c r="O108" s="193" t="s">
        <v>486</v>
      </c>
      <c r="P108" s="193" t="s">
        <v>485</v>
      </c>
      <c r="Q108" s="193">
        <v>5015</v>
      </c>
      <c r="R108" s="193"/>
      <c r="S108" s="193"/>
      <c r="T108" s="196">
        <v>44288</v>
      </c>
      <c r="U108" s="196">
        <v>44298</v>
      </c>
      <c r="V108" s="197"/>
      <c r="W108" s="197"/>
      <c r="X108" s="197"/>
      <c r="Y108" s="197"/>
      <c r="Z108" s="197"/>
      <c r="AA108" s="197"/>
      <c r="AB108" s="197"/>
    </row>
    <row r="109" spans="1:28" ht="15" customHeight="1" x14ac:dyDescent="0.25">
      <c r="A109" s="62">
        <f t="shared" si="5"/>
        <v>106</v>
      </c>
      <c r="B109" s="192">
        <v>44284</v>
      </c>
      <c r="C109" s="193" t="s">
        <v>166</v>
      </c>
      <c r="D109" s="194" t="s">
        <v>483</v>
      </c>
      <c r="E109" s="194" t="s">
        <v>167</v>
      </c>
      <c r="F109" s="194" t="s">
        <v>168</v>
      </c>
      <c r="G109" s="194" t="s">
        <v>162</v>
      </c>
      <c r="H109" s="193">
        <v>1</v>
      </c>
      <c r="I109" s="193">
        <v>46</v>
      </c>
      <c r="J109" s="193">
        <v>100</v>
      </c>
      <c r="K109" s="193">
        <v>14400</v>
      </c>
      <c r="L109" s="149">
        <f t="shared" si="4"/>
        <v>1440000</v>
      </c>
      <c r="M109" s="195"/>
      <c r="N109" s="195"/>
      <c r="O109" s="193" t="s">
        <v>486</v>
      </c>
      <c r="P109" s="193" t="s">
        <v>485</v>
      </c>
      <c r="Q109" s="193">
        <v>5001</v>
      </c>
      <c r="R109" s="193"/>
      <c r="S109" s="193"/>
      <c r="T109" s="196">
        <v>44288</v>
      </c>
      <c r="U109" s="196">
        <v>44300</v>
      </c>
      <c r="V109" s="197"/>
      <c r="W109" s="197"/>
      <c r="X109" s="197"/>
      <c r="Y109" s="197"/>
      <c r="Z109" s="197"/>
      <c r="AA109" s="197"/>
      <c r="AB109" s="197"/>
    </row>
    <row r="110" spans="1:28" ht="15" customHeight="1" x14ac:dyDescent="0.25">
      <c r="A110" s="62">
        <f t="shared" si="5"/>
        <v>107</v>
      </c>
      <c r="B110" s="192">
        <v>44284</v>
      </c>
      <c r="C110" s="193" t="s">
        <v>169</v>
      </c>
      <c r="D110" s="194" t="s">
        <v>483</v>
      </c>
      <c r="E110" s="194" t="s">
        <v>171</v>
      </c>
      <c r="F110" s="194" t="s">
        <v>172</v>
      </c>
      <c r="G110" s="194" t="s">
        <v>170</v>
      </c>
      <c r="H110" s="193">
        <v>2</v>
      </c>
      <c r="I110" s="193">
        <v>122</v>
      </c>
      <c r="J110" s="193">
        <v>122</v>
      </c>
      <c r="K110" s="193">
        <v>9000</v>
      </c>
      <c r="L110" s="149">
        <f t="shared" si="4"/>
        <v>1098000</v>
      </c>
      <c r="M110" s="195"/>
      <c r="N110" s="195"/>
      <c r="O110" s="193" t="s">
        <v>486</v>
      </c>
      <c r="P110" s="193" t="s">
        <v>485</v>
      </c>
      <c r="Q110" s="193">
        <v>5004</v>
      </c>
      <c r="R110" s="193"/>
      <c r="S110" s="193"/>
      <c r="T110" s="196">
        <v>44288</v>
      </c>
      <c r="U110" s="196">
        <v>44296</v>
      </c>
      <c r="V110" s="197"/>
      <c r="W110" s="197"/>
      <c r="X110" s="197"/>
      <c r="Y110" s="197"/>
      <c r="Z110" s="197"/>
      <c r="AA110" s="197"/>
      <c r="AB110" s="197"/>
    </row>
    <row r="111" spans="1:28" ht="15" customHeight="1" x14ac:dyDescent="0.25">
      <c r="A111" s="62">
        <f t="shared" si="5"/>
        <v>108</v>
      </c>
      <c r="B111" s="192">
        <v>44285</v>
      </c>
      <c r="C111" s="193" t="s">
        <v>192</v>
      </c>
      <c r="D111" s="194" t="s">
        <v>483</v>
      </c>
      <c r="E111" s="194" t="s">
        <v>194</v>
      </c>
      <c r="F111" s="194" t="s">
        <v>195</v>
      </c>
      <c r="G111" s="194" t="s">
        <v>193</v>
      </c>
      <c r="H111" s="193">
        <v>2</v>
      </c>
      <c r="I111" s="193">
        <v>36</v>
      </c>
      <c r="J111" s="193">
        <v>100</v>
      </c>
      <c r="K111" s="193">
        <v>10200</v>
      </c>
      <c r="L111" s="149">
        <f t="shared" si="4"/>
        <v>1020000</v>
      </c>
      <c r="M111" s="195"/>
      <c r="N111" s="195"/>
      <c r="O111" s="193" t="s">
        <v>486</v>
      </c>
      <c r="P111" s="193" t="s">
        <v>485</v>
      </c>
      <c r="Q111" s="193">
        <v>5043</v>
      </c>
      <c r="R111" s="193"/>
      <c r="S111" s="193"/>
      <c r="T111" s="196">
        <v>44288</v>
      </c>
      <c r="U111" s="196">
        <v>44302</v>
      </c>
      <c r="V111" s="197"/>
      <c r="W111" s="197"/>
      <c r="X111" s="197"/>
      <c r="Y111" s="197"/>
      <c r="Z111" s="197"/>
      <c r="AA111" s="197"/>
      <c r="AB111" s="197"/>
    </row>
    <row r="112" spans="1:28" ht="15" customHeight="1" x14ac:dyDescent="0.25">
      <c r="A112" s="62">
        <f t="shared" si="5"/>
        <v>109</v>
      </c>
      <c r="B112" s="192">
        <v>44285</v>
      </c>
      <c r="C112" s="193" t="s">
        <v>196</v>
      </c>
      <c r="D112" s="194" t="s">
        <v>483</v>
      </c>
      <c r="E112" s="194" t="s">
        <v>197</v>
      </c>
      <c r="F112" s="194" t="s">
        <v>198</v>
      </c>
      <c r="G112" s="194" t="s">
        <v>18</v>
      </c>
      <c r="H112" s="193">
        <v>9</v>
      </c>
      <c r="I112" s="193">
        <v>413</v>
      </c>
      <c r="J112" s="193">
        <v>413</v>
      </c>
      <c r="K112" s="193">
        <v>5500</v>
      </c>
      <c r="L112" s="149">
        <f t="shared" si="4"/>
        <v>2271500</v>
      </c>
      <c r="M112" s="195"/>
      <c r="N112" s="195"/>
      <c r="O112" s="193" t="s">
        <v>486</v>
      </c>
      <c r="P112" s="193" t="s">
        <v>485</v>
      </c>
      <c r="Q112" s="193">
        <v>5042</v>
      </c>
      <c r="R112" s="193"/>
      <c r="S112" s="193"/>
      <c r="T112" s="196">
        <v>44291</v>
      </c>
      <c r="U112" s="196">
        <v>44295</v>
      </c>
      <c r="V112" s="197" t="s">
        <v>758</v>
      </c>
      <c r="W112" s="198" t="s">
        <v>511</v>
      </c>
      <c r="X112" s="197" t="s">
        <v>546</v>
      </c>
      <c r="Y112" s="199">
        <v>44298</v>
      </c>
      <c r="Z112" s="200"/>
      <c r="AA112" s="197"/>
      <c r="AB112" s="197"/>
    </row>
    <row r="113" spans="1:28" ht="15" customHeight="1" x14ac:dyDescent="0.25">
      <c r="A113" s="62">
        <f t="shared" si="5"/>
        <v>110</v>
      </c>
      <c r="B113" s="192">
        <v>44285</v>
      </c>
      <c r="C113" s="193" t="s">
        <v>199</v>
      </c>
      <c r="D113" s="194" t="s">
        <v>483</v>
      </c>
      <c r="E113" s="194" t="s">
        <v>152</v>
      </c>
      <c r="F113" s="194" t="s">
        <v>153</v>
      </c>
      <c r="G113" s="194" t="s">
        <v>10</v>
      </c>
      <c r="H113" s="193">
        <v>2</v>
      </c>
      <c r="I113" s="193">
        <v>50</v>
      </c>
      <c r="J113" s="193">
        <v>100</v>
      </c>
      <c r="K113" s="193">
        <v>6000</v>
      </c>
      <c r="L113" s="149">
        <f t="shared" si="4"/>
        <v>600000</v>
      </c>
      <c r="M113" s="195"/>
      <c r="N113" s="195"/>
      <c r="O113" s="193" t="s">
        <v>486</v>
      </c>
      <c r="P113" s="193" t="s">
        <v>485</v>
      </c>
      <c r="Q113" s="193">
        <v>5044</v>
      </c>
      <c r="R113" s="193"/>
      <c r="S113" s="193"/>
      <c r="T113" s="196">
        <v>44288</v>
      </c>
      <c r="U113" s="196">
        <v>44295</v>
      </c>
      <c r="V113" s="197" t="s">
        <v>765</v>
      </c>
      <c r="W113" s="197" t="s">
        <v>511</v>
      </c>
      <c r="X113" s="197" t="s">
        <v>516</v>
      </c>
      <c r="Y113" s="197"/>
      <c r="Z113" s="197" t="s">
        <v>545</v>
      </c>
      <c r="AA113" s="197"/>
      <c r="AB113" s="197"/>
    </row>
    <row r="114" spans="1:28" ht="15" customHeight="1" x14ac:dyDescent="0.25">
      <c r="A114" s="62">
        <f t="shared" si="5"/>
        <v>111</v>
      </c>
      <c r="B114" s="192">
        <v>44285</v>
      </c>
      <c r="C114" s="193" t="s">
        <v>200</v>
      </c>
      <c r="D114" s="194" t="s">
        <v>483</v>
      </c>
      <c r="E114" s="194" t="s">
        <v>163</v>
      </c>
      <c r="F114" s="194" t="s">
        <v>164</v>
      </c>
      <c r="G114" s="194" t="s">
        <v>38</v>
      </c>
      <c r="H114" s="193">
        <v>2</v>
      </c>
      <c r="I114" s="193">
        <v>76</v>
      </c>
      <c r="J114" s="193">
        <v>100</v>
      </c>
      <c r="K114" s="193">
        <v>7800</v>
      </c>
      <c r="L114" s="149">
        <f t="shared" si="4"/>
        <v>780000</v>
      </c>
      <c r="M114" s="195"/>
      <c r="N114" s="195"/>
      <c r="O114" s="193" t="s">
        <v>486</v>
      </c>
      <c r="P114" s="193" t="s">
        <v>485</v>
      </c>
      <c r="Q114" s="193">
        <v>5047</v>
      </c>
      <c r="R114" s="193"/>
      <c r="S114" s="193"/>
      <c r="T114" s="196">
        <v>44288</v>
      </c>
      <c r="U114" s="196">
        <v>44298</v>
      </c>
      <c r="V114" s="197"/>
      <c r="W114" s="197"/>
      <c r="X114" s="197"/>
      <c r="Y114" s="197"/>
      <c r="Z114" s="197"/>
      <c r="AA114" s="197"/>
      <c r="AB114" s="197"/>
    </row>
    <row r="115" spans="1:28" ht="15" customHeight="1" x14ac:dyDescent="0.25">
      <c r="A115" s="62">
        <f t="shared" si="5"/>
        <v>112</v>
      </c>
      <c r="B115" s="192">
        <v>44285</v>
      </c>
      <c r="C115" s="193" t="s">
        <v>201</v>
      </c>
      <c r="D115" s="194" t="s">
        <v>483</v>
      </c>
      <c r="E115" s="194" t="s">
        <v>202</v>
      </c>
      <c r="F115" s="194" t="s">
        <v>203</v>
      </c>
      <c r="G115" s="194" t="s">
        <v>140</v>
      </c>
      <c r="H115" s="193">
        <v>2</v>
      </c>
      <c r="I115" s="193">
        <v>26</v>
      </c>
      <c r="J115" s="193">
        <v>100</v>
      </c>
      <c r="K115" s="193">
        <v>10800</v>
      </c>
      <c r="L115" s="149">
        <f t="shared" si="4"/>
        <v>1080000</v>
      </c>
      <c r="M115" s="195"/>
      <c r="N115" s="195"/>
      <c r="O115" s="193" t="s">
        <v>486</v>
      </c>
      <c r="P115" s="193" t="s">
        <v>485</v>
      </c>
      <c r="Q115" s="193">
        <v>5045</v>
      </c>
      <c r="R115" s="193"/>
      <c r="S115" s="193"/>
      <c r="T115" s="196">
        <v>44288</v>
      </c>
      <c r="U115" s="196">
        <v>44299</v>
      </c>
      <c r="V115" s="197"/>
      <c r="W115" s="197"/>
      <c r="X115" s="197"/>
      <c r="Y115" s="197"/>
      <c r="Z115" s="197"/>
      <c r="AA115" s="197"/>
      <c r="AB115" s="197"/>
    </row>
    <row r="116" spans="1:28" ht="15" customHeight="1" x14ac:dyDescent="0.25">
      <c r="A116" s="62">
        <f t="shared" si="5"/>
        <v>113</v>
      </c>
      <c r="B116" s="192">
        <v>44285</v>
      </c>
      <c r="C116" s="193" t="s">
        <v>204</v>
      </c>
      <c r="D116" s="194" t="s">
        <v>483</v>
      </c>
      <c r="E116" s="194" t="s">
        <v>23</v>
      </c>
      <c r="F116" s="194" t="s">
        <v>24</v>
      </c>
      <c r="G116" s="194" t="s">
        <v>22</v>
      </c>
      <c r="H116" s="193">
        <v>7</v>
      </c>
      <c r="I116" s="193">
        <v>258</v>
      </c>
      <c r="J116" s="193">
        <v>258</v>
      </c>
      <c r="K116" s="193">
        <v>10200</v>
      </c>
      <c r="L116" s="149">
        <f t="shared" si="4"/>
        <v>2631600</v>
      </c>
      <c r="M116" s="195"/>
      <c r="N116" s="195"/>
      <c r="O116" s="193" t="s">
        <v>486</v>
      </c>
      <c r="P116" s="193" t="s">
        <v>485</v>
      </c>
      <c r="Q116" s="193">
        <v>5041</v>
      </c>
      <c r="R116" s="193"/>
      <c r="S116" s="193"/>
      <c r="T116" s="196">
        <v>44291</v>
      </c>
      <c r="U116" s="196">
        <v>44300</v>
      </c>
      <c r="V116" s="197"/>
      <c r="W116" s="197"/>
      <c r="X116" s="197"/>
      <c r="Y116" s="197"/>
      <c r="Z116" s="197"/>
      <c r="AA116" s="197"/>
      <c r="AB116" s="197"/>
    </row>
    <row r="117" spans="1:28" ht="15" customHeight="1" x14ac:dyDescent="0.25">
      <c r="A117" s="62">
        <f t="shared" si="5"/>
        <v>114</v>
      </c>
      <c r="B117" s="192">
        <v>44285</v>
      </c>
      <c r="C117" s="193" t="s">
        <v>205</v>
      </c>
      <c r="D117" s="194" t="s">
        <v>483</v>
      </c>
      <c r="E117" s="194" t="s">
        <v>167</v>
      </c>
      <c r="F117" s="194" t="s">
        <v>168</v>
      </c>
      <c r="G117" s="194" t="s">
        <v>162</v>
      </c>
      <c r="H117" s="193">
        <v>2</v>
      </c>
      <c r="I117" s="193">
        <v>34</v>
      </c>
      <c r="J117" s="193">
        <v>100</v>
      </c>
      <c r="K117" s="193">
        <v>14400</v>
      </c>
      <c r="L117" s="149">
        <f t="shared" si="4"/>
        <v>1440000</v>
      </c>
      <c r="M117" s="195"/>
      <c r="N117" s="195"/>
      <c r="O117" s="193" t="s">
        <v>486</v>
      </c>
      <c r="P117" s="193" t="s">
        <v>485</v>
      </c>
      <c r="Q117" s="193">
        <v>5046</v>
      </c>
      <c r="R117" s="193"/>
      <c r="S117" s="193"/>
      <c r="T117" s="196">
        <v>44288</v>
      </c>
      <c r="U117" s="196">
        <v>44300</v>
      </c>
      <c r="V117" s="197"/>
      <c r="W117" s="197"/>
      <c r="X117" s="197"/>
      <c r="Y117" s="197"/>
      <c r="Z117" s="197"/>
      <c r="AA117" s="197"/>
      <c r="AB117" s="197"/>
    </row>
    <row r="118" spans="1:28" ht="15" customHeight="1" x14ac:dyDescent="0.25">
      <c r="A118" s="62">
        <f t="shared" si="5"/>
        <v>115</v>
      </c>
      <c r="B118" s="192"/>
      <c r="C118" s="193"/>
      <c r="D118" s="194"/>
      <c r="E118" s="194"/>
      <c r="F118" s="194"/>
      <c r="G118" s="194"/>
      <c r="H118" s="193"/>
      <c r="I118" s="193"/>
      <c r="J118" s="193"/>
      <c r="K118" s="193"/>
      <c r="L118" s="149">
        <f t="shared" si="4"/>
        <v>0</v>
      </c>
      <c r="M118" s="195"/>
      <c r="N118" s="195"/>
      <c r="O118" s="193"/>
      <c r="P118" s="193"/>
      <c r="Q118" s="193"/>
      <c r="R118" s="193"/>
      <c r="S118" s="193"/>
      <c r="T118" s="196"/>
      <c r="U118" s="196"/>
      <c r="V118" s="197"/>
      <c r="W118" s="197"/>
      <c r="X118" s="197"/>
      <c r="Y118" s="197"/>
      <c r="Z118" s="197"/>
      <c r="AA118" s="197"/>
      <c r="AB118" s="197"/>
    </row>
    <row r="119" spans="1:28" ht="15" customHeight="1" x14ac:dyDescent="0.25">
      <c r="A119" s="62">
        <f t="shared" si="5"/>
        <v>116</v>
      </c>
      <c r="B119" s="192">
        <v>44287</v>
      </c>
      <c r="C119" s="193" t="s">
        <v>251</v>
      </c>
      <c r="D119" s="194" t="s">
        <v>483</v>
      </c>
      <c r="E119" s="194" t="s">
        <v>252</v>
      </c>
      <c r="F119" s="194" t="s">
        <v>16</v>
      </c>
      <c r="G119" s="194" t="s">
        <v>14</v>
      </c>
      <c r="H119" s="193">
        <v>8</v>
      </c>
      <c r="I119" s="193">
        <v>402</v>
      </c>
      <c r="J119" s="193">
        <v>402</v>
      </c>
      <c r="K119" s="193">
        <v>5000</v>
      </c>
      <c r="L119" s="149">
        <f t="shared" si="4"/>
        <v>2010000</v>
      </c>
      <c r="M119" s="195"/>
      <c r="N119" s="195"/>
      <c r="O119" s="193" t="s">
        <v>486</v>
      </c>
      <c r="P119" s="193" t="s">
        <v>485</v>
      </c>
      <c r="Q119" s="203">
        <v>5091</v>
      </c>
      <c r="R119" s="193"/>
      <c r="S119" s="193"/>
      <c r="T119" s="196">
        <v>44292</v>
      </c>
      <c r="U119" s="196">
        <v>44300</v>
      </c>
      <c r="V119" s="197"/>
      <c r="W119" s="197"/>
      <c r="X119" s="197"/>
      <c r="Y119" s="197"/>
      <c r="Z119" s="197"/>
      <c r="AA119" s="197"/>
      <c r="AB119" s="197"/>
    </row>
    <row r="120" spans="1:28" ht="15" customHeight="1" x14ac:dyDescent="0.25">
      <c r="A120" s="62">
        <f t="shared" si="5"/>
        <v>117</v>
      </c>
      <c r="B120" s="192">
        <v>44287</v>
      </c>
      <c r="C120" s="193" t="s">
        <v>253</v>
      </c>
      <c r="D120" s="194" t="s">
        <v>483</v>
      </c>
      <c r="E120" s="194" t="s">
        <v>31</v>
      </c>
      <c r="F120" s="194" t="s">
        <v>32</v>
      </c>
      <c r="G120" s="194" t="s">
        <v>30</v>
      </c>
      <c r="H120" s="193">
        <v>4</v>
      </c>
      <c r="I120" s="193">
        <v>137</v>
      </c>
      <c r="J120" s="193">
        <v>137</v>
      </c>
      <c r="K120" s="193">
        <v>9000</v>
      </c>
      <c r="L120" s="149">
        <f t="shared" si="4"/>
        <v>1233000</v>
      </c>
      <c r="M120" s="195"/>
      <c r="N120" s="195"/>
      <c r="O120" s="193" t="s">
        <v>486</v>
      </c>
      <c r="P120" s="193" t="s">
        <v>485</v>
      </c>
      <c r="Q120" s="203">
        <v>5092</v>
      </c>
      <c r="R120" s="193"/>
      <c r="S120" s="193"/>
      <c r="T120" s="196">
        <v>44292</v>
      </c>
      <c r="U120" s="196">
        <v>44301</v>
      </c>
      <c r="V120" s="197"/>
      <c r="W120" s="197"/>
      <c r="X120" s="197"/>
      <c r="Y120" s="197"/>
      <c r="Z120" s="197"/>
      <c r="AA120" s="197"/>
      <c r="AB120" s="197"/>
    </row>
    <row r="121" spans="1:28" ht="15" customHeight="1" x14ac:dyDescent="0.25">
      <c r="A121" s="62">
        <f t="shared" si="5"/>
        <v>118</v>
      </c>
      <c r="B121" s="192">
        <v>44287</v>
      </c>
      <c r="C121" s="193" t="s">
        <v>254</v>
      </c>
      <c r="D121" s="194" t="s">
        <v>483</v>
      </c>
      <c r="E121" s="194" t="s">
        <v>255</v>
      </c>
      <c r="F121" s="194" t="s">
        <v>256</v>
      </c>
      <c r="G121" s="194" t="s">
        <v>34</v>
      </c>
      <c r="H121" s="193">
        <v>10</v>
      </c>
      <c r="I121" s="193">
        <v>503</v>
      </c>
      <c r="J121" s="193">
        <v>503</v>
      </c>
      <c r="K121" s="193">
        <v>9000</v>
      </c>
      <c r="L121" s="149">
        <f t="shared" si="4"/>
        <v>4527000</v>
      </c>
      <c r="M121" s="195"/>
      <c r="N121" s="195"/>
      <c r="O121" s="193" t="s">
        <v>486</v>
      </c>
      <c r="P121" s="193" t="s">
        <v>485</v>
      </c>
      <c r="Q121" s="203">
        <v>5077</v>
      </c>
      <c r="R121" s="193"/>
      <c r="S121" s="193"/>
      <c r="T121" s="196">
        <v>44292</v>
      </c>
      <c r="U121" s="196">
        <v>44298</v>
      </c>
      <c r="V121" s="197"/>
      <c r="W121" s="197"/>
      <c r="X121" s="197"/>
      <c r="Y121" s="197"/>
      <c r="Z121" s="197"/>
      <c r="AA121" s="197"/>
      <c r="AB121" s="197"/>
    </row>
    <row r="122" spans="1:28" ht="15" customHeight="1" x14ac:dyDescent="0.25">
      <c r="A122" s="62">
        <f t="shared" si="5"/>
        <v>119</v>
      </c>
      <c r="B122" s="192">
        <v>44287</v>
      </c>
      <c r="C122" s="193" t="s">
        <v>257</v>
      </c>
      <c r="D122" s="194" t="s">
        <v>483</v>
      </c>
      <c r="E122" s="194" t="s">
        <v>117</v>
      </c>
      <c r="F122" s="194" t="s">
        <v>118</v>
      </c>
      <c r="G122" s="194" t="s">
        <v>116</v>
      </c>
      <c r="H122" s="193">
        <v>4</v>
      </c>
      <c r="I122" s="193">
        <v>192</v>
      </c>
      <c r="J122" s="193">
        <v>192</v>
      </c>
      <c r="K122" s="193">
        <v>9000</v>
      </c>
      <c r="L122" s="149">
        <f t="shared" si="4"/>
        <v>1728000</v>
      </c>
      <c r="M122" s="195"/>
      <c r="N122" s="195"/>
      <c r="O122" s="193" t="s">
        <v>486</v>
      </c>
      <c r="P122" s="193" t="s">
        <v>485</v>
      </c>
      <c r="Q122" s="203">
        <v>5076</v>
      </c>
      <c r="R122" s="193"/>
      <c r="S122" s="193"/>
      <c r="T122" s="196">
        <v>44292</v>
      </c>
      <c r="U122" s="196">
        <v>44303</v>
      </c>
      <c r="V122" s="197"/>
      <c r="W122" s="197"/>
      <c r="X122" s="197"/>
      <c r="Y122" s="197"/>
      <c r="Z122" s="197"/>
      <c r="AA122" s="197"/>
      <c r="AB122" s="197"/>
    </row>
    <row r="123" spans="1:28" ht="15" customHeight="1" x14ac:dyDescent="0.25">
      <c r="A123" s="62">
        <f t="shared" si="5"/>
        <v>120</v>
      </c>
      <c r="B123" s="192">
        <v>44287</v>
      </c>
      <c r="C123" s="193" t="s">
        <v>258</v>
      </c>
      <c r="D123" s="194" t="s">
        <v>483</v>
      </c>
      <c r="E123" s="194" t="s">
        <v>197</v>
      </c>
      <c r="F123" s="194" t="s">
        <v>198</v>
      </c>
      <c r="G123" s="194" t="s">
        <v>18</v>
      </c>
      <c r="H123" s="193">
        <v>2</v>
      </c>
      <c r="I123" s="193">
        <v>164</v>
      </c>
      <c r="J123" s="193">
        <v>164</v>
      </c>
      <c r="K123" s="193">
        <v>5500</v>
      </c>
      <c r="L123" s="149">
        <f t="shared" si="4"/>
        <v>902000</v>
      </c>
      <c r="M123" s="195"/>
      <c r="N123" s="195"/>
      <c r="O123" s="193" t="s">
        <v>486</v>
      </c>
      <c r="P123" s="193" t="s">
        <v>485</v>
      </c>
      <c r="Q123" s="193">
        <v>5093</v>
      </c>
      <c r="R123" s="193"/>
      <c r="S123" s="193"/>
      <c r="T123" s="196">
        <v>44291</v>
      </c>
      <c r="U123" s="196">
        <v>44295</v>
      </c>
      <c r="V123" s="197" t="s">
        <v>758</v>
      </c>
      <c r="W123" s="198" t="s">
        <v>511</v>
      </c>
      <c r="X123" s="197" t="s">
        <v>546</v>
      </c>
      <c r="Y123" s="199">
        <v>44298</v>
      </c>
      <c r="Z123" s="200"/>
      <c r="AA123" s="197"/>
      <c r="AB123" s="197"/>
    </row>
    <row r="124" spans="1:28" ht="15" customHeight="1" x14ac:dyDescent="0.25">
      <c r="A124" s="62">
        <f t="shared" si="5"/>
        <v>121</v>
      </c>
      <c r="B124" s="192">
        <v>44287</v>
      </c>
      <c r="C124" s="193" t="s">
        <v>259</v>
      </c>
      <c r="D124" s="194" t="s">
        <v>483</v>
      </c>
      <c r="E124" s="194" t="s">
        <v>171</v>
      </c>
      <c r="F124" s="194" t="s">
        <v>172</v>
      </c>
      <c r="G124" s="194" t="s">
        <v>170</v>
      </c>
      <c r="H124" s="193">
        <v>3</v>
      </c>
      <c r="I124" s="193">
        <v>115</v>
      </c>
      <c r="J124" s="193">
        <v>115</v>
      </c>
      <c r="K124" s="193">
        <v>9000</v>
      </c>
      <c r="L124" s="149">
        <f t="shared" si="4"/>
        <v>1035000</v>
      </c>
      <c r="M124" s="195"/>
      <c r="N124" s="195"/>
      <c r="O124" s="193" t="s">
        <v>486</v>
      </c>
      <c r="P124" s="193" t="s">
        <v>485</v>
      </c>
      <c r="Q124" s="203">
        <v>5078</v>
      </c>
      <c r="R124" s="193"/>
      <c r="S124" s="193"/>
      <c r="T124" s="196">
        <v>44292</v>
      </c>
      <c r="U124" s="196">
        <v>44300</v>
      </c>
      <c r="V124" s="197"/>
      <c r="W124" s="197"/>
      <c r="X124" s="197"/>
      <c r="Y124" s="197"/>
      <c r="Z124" s="197"/>
      <c r="AA124" s="197"/>
      <c r="AB124" s="197"/>
    </row>
    <row r="125" spans="1:28" ht="15" customHeight="1" x14ac:dyDescent="0.25">
      <c r="A125" s="62">
        <f t="shared" si="5"/>
        <v>122</v>
      </c>
      <c r="B125" s="192">
        <v>44287</v>
      </c>
      <c r="C125" s="193" t="s">
        <v>260</v>
      </c>
      <c r="D125" s="194" t="s">
        <v>483</v>
      </c>
      <c r="E125" s="194" t="s">
        <v>27</v>
      </c>
      <c r="F125" s="194" t="s">
        <v>28</v>
      </c>
      <c r="G125" s="194" t="s">
        <v>26</v>
      </c>
      <c r="H125" s="193">
        <v>5</v>
      </c>
      <c r="I125" s="193">
        <v>274</v>
      </c>
      <c r="J125" s="193">
        <v>274</v>
      </c>
      <c r="K125" s="193">
        <v>9000</v>
      </c>
      <c r="L125" s="149">
        <f t="shared" si="4"/>
        <v>2466000</v>
      </c>
      <c r="M125" s="195"/>
      <c r="N125" s="195"/>
      <c r="O125" s="193" t="s">
        <v>486</v>
      </c>
      <c r="P125" s="193" t="s">
        <v>485</v>
      </c>
      <c r="Q125" s="203">
        <v>5090</v>
      </c>
      <c r="R125" s="193"/>
      <c r="S125" s="193"/>
      <c r="T125" s="196">
        <v>44292</v>
      </c>
      <c r="U125" s="196">
        <v>44300</v>
      </c>
      <c r="V125" s="197"/>
      <c r="W125" s="197"/>
      <c r="X125" s="197"/>
      <c r="Y125" s="197"/>
      <c r="Z125" s="197"/>
      <c r="AA125" s="197"/>
      <c r="AB125" s="197"/>
    </row>
    <row r="126" spans="1:28" ht="15" customHeight="1" x14ac:dyDescent="0.25">
      <c r="A126" s="62">
        <f t="shared" si="5"/>
        <v>123</v>
      </c>
      <c r="B126" s="192">
        <v>44287</v>
      </c>
      <c r="C126" s="193" t="s">
        <v>261</v>
      </c>
      <c r="D126" s="194" t="s">
        <v>483</v>
      </c>
      <c r="E126" s="194" t="s">
        <v>121</v>
      </c>
      <c r="F126" s="194" t="s">
        <v>122</v>
      </c>
      <c r="G126" s="194" t="s">
        <v>120</v>
      </c>
      <c r="H126" s="193">
        <v>3</v>
      </c>
      <c r="I126" s="193">
        <v>141</v>
      </c>
      <c r="J126" s="193">
        <v>141</v>
      </c>
      <c r="K126" s="193">
        <v>14000</v>
      </c>
      <c r="L126" s="149">
        <f t="shared" si="4"/>
        <v>1974000</v>
      </c>
      <c r="M126" s="195"/>
      <c r="N126" s="195"/>
      <c r="O126" s="193" t="s">
        <v>486</v>
      </c>
      <c r="P126" s="193" t="s">
        <v>485</v>
      </c>
      <c r="Q126" s="203">
        <v>5086</v>
      </c>
      <c r="R126" s="193"/>
      <c r="S126" s="193"/>
      <c r="T126" s="196">
        <v>44292</v>
      </c>
      <c r="U126" s="196">
        <v>44306</v>
      </c>
      <c r="V126" s="197"/>
      <c r="W126" s="197"/>
      <c r="X126" s="197"/>
      <c r="Y126" s="197"/>
      <c r="Z126" s="197"/>
      <c r="AA126" s="197"/>
      <c r="AB126" s="197"/>
    </row>
    <row r="127" spans="1:28" ht="15" customHeight="1" x14ac:dyDescent="0.25">
      <c r="A127" s="62">
        <f t="shared" si="5"/>
        <v>124</v>
      </c>
      <c r="B127" s="192">
        <v>44287</v>
      </c>
      <c r="C127" s="193" t="s">
        <v>262</v>
      </c>
      <c r="D127" s="194" t="s">
        <v>483</v>
      </c>
      <c r="E127" s="194" t="s">
        <v>137</v>
      </c>
      <c r="F127" s="194" t="s">
        <v>138</v>
      </c>
      <c r="G127" s="194" t="s">
        <v>136</v>
      </c>
      <c r="H127" s="193">
        <v>5</v>
      </c>
      <c r="I127" s="193">
        <v>200</v>
      </c>
      <c r="J127" s="193">
        <v>200</v>
      </c>
      <c r="K127" s="193">
        <v>11000</v>
      </c>
      <c r="L127" s="149">
        <f t="shared" si="4"/>
        <v>2200000</v>
      </c>
      <c r="M127" s="195"/>
      <c r="N127" s="195"/>
      <c r="O127" s="193" t="s">
        <v>486</v>
      </c>
      <c r="P127" s="193" t="s">
        <v>485</v>
      </c>
      <c r="Q127" s="203">
        <v>5088</v>
      </c>
      <c r="R127" s="193"/>
      <c r="S127" s="193"/>
      <c r="T127" s="196">
        <v>44292</v>
      </c>
      <c r="U127" s="196">
        <v>44305</v>
      </c>
      <c r="V127" s="197"/>
      <c r="W127" s="197"/>
      <c r="X127" s="197"/>
      <c r="Y127" s="197"/>
      <c r="Z127" s="197"/>
      <c r="AA127" s="197"/>
      <c r="AB127" s="197"/>
    </row>
    <row r="128" spans="1:28" ht="15" customHeight="1" x14ac:dyDescent="0.25">
      <c r="A128" s="62">
        <f t="shared" si="5"/>
        <v>125</v>
      </c>
      <c r="B128" s="192">
        <v>44287</v>
      </c>
      <c r="C128" s="193" t="s">
        <v>263</v>
      </c>
      <c r="D128" s="194" t="s">
        <v>483</v>
      </c>
      <c r="E128" s="194" t="s">
        <v>163</v>
      </c>
      <c r="F128" s="194" t="s">
        <v>164</v>
      </c>
      <c r="G128" s="194" t="s">
        <v>38</v>
      </c>
      <c r="H128" s="193">
        <v>3</v>
      </c>
      <c r="I128" s="193">
        <v>159</v>
      </c>
      <c r="J128" s="193">
        <v>159</v>
      </c>
      <c r="K128" s="193">
        <v>7800</v>
      </c>
      <c r="L128" s="149">
        <f t="shared" si="4"/>
        <v>1240200</v>
      </c>
      <c r="M128" s="195"/>
      <c r="N128" s="195"/>
      <c r="O128" s="193" t="s">
        <v>486</v>
      </c>
      <c r="P128" s="193" t="s">
        <v>485</v>
      </c>
      <c r="Q128" s="193">
        <v>5075</v>
      </c>
      <c r="R128" s="193"/>
      <c r="S128" s="193"/>
      <c r="T128" s="196">
        <v>44288</v>
      </c>
      <c r="U128" s="196">
        <v>44298</v>
      </c>
      <c r="V128" s="197"/>
      <c r="W128" s="197"/>
      <c r="X128" s="197"/>
      <c r="Y128" s="197"/>
      <c r="Z128" s="197"/>
      <c r="AA128" s="197"/>
      <c r="AB128" s="197"/>
    </row>
    <row r="129" spans="1:28" ht="15" customHeight="1" x14ac:dyDescent="0.25">
      <c r="A129" s="62">
        <f t="shared" si="5"/>
        <v>126</v>
      </c>
      <c r="B129" s="192">
        <v>44287</v>
      </c>
      <c r="C129" s="193" t="s">
        <v>264</v>
      </c>
      <c r="D129" s="194" t="s">
        <v>483</v>
      </c>
      <c r="E129" s="194" t="s">
        <v>23</v>
      </c>
      <c r="F129" s="194" t="s">
        <v>24</v>
      </c>
      <c r="G129" s="194" t="s">
        <v>22</v>
      </c>
      <c r="H129" s="193">
        <v>3</v>
      </c>
      <c r="I129" s="193">
        <v>179</v>
      </c>
      <c r="J129" s="193">
        <v>179</v>
      </c>
      <c r="K129" s="193">
        <v>10200</v>
      </c>
      <c r="L129" s="149">
        <f t="shared" si="4"/>
        <v>1825800</v>
      </c>
      <c r="M129" s="195"/>
      <c r="N129" s="195"/>
      <c r="O129" s="193" t="s">
        <v>486</v>
      </c>
      <c r="P129" s="193" t="s">
        <v>485</v>
      </c>
      <c r="Q129" s="193">
        <v>5087</v>
      </c>
      <c r="R129" s="193"/>
      <c r="S129" s="193"/>
      <c r="T129" s="196">
        <v>44291</v>
      </c>
      <c r="U129" s="196">
        <v>44300</v>
      </c>
      <c r="V129" s="197"/>
      <c r="W129" s="197"/>
      <c r="X129" s="197"/>
      <c r="Y129" s="197"/>
      <c r="Z129" s="197"/>
      <c r="AA129" s="197"/>
      <c r="AB129" s="197"/>
    </row>
    <row r="130" spans="1:28" ht="15" customHeight="1" x14ac:dyDescent="0.25">
      <c r="A130" s="62">
        <f t="shared" si="5"/>
        <v>127</v>
      </c>
      <c r="B130" s="192">
        <v>44287</v>
      </c>
      <c r="C130" s="193" t="s">
        <v>265</v>
      </c>
      <c r="D130" s="194" t="s">
        <v>483</v>
      </c>
      <c r="E130" s="194" t="s">
        <v>152</v>
      </c>
      <c r="F130" s="194" t="s">
        <v>153</v>
      </c>
      <c r="G130" s="194" t="s">
        <v>10</v>
      </c>
      <c r="H130" s="193">
        <v>2</v>
      </c>
      <c r="I130" s="193">
        <v>110</v>
      </c>
      <c r="J130" s="193">
        <v>110</v>
      </c>
      <c r="K130" s="193">
        <v>6000</v>
      </c>
      <c r="L130" s="149">
        <f t="shared" si="4"/>
        <v>660000</v>
      </c>
      <c r="M130" s="195"/>
      <c r="N130" s="195"/>
      <c r="O130" s="193" t="s">
        <v>486</v>
      </c>
      <c r="P130" s="193" t="s">
        <v>485</v>
      </c>
      <c r="Q130" s="193">
        <v>5104</v>
      </c>
      <c r="R130" s="193"/>
      <c r="S130" s="193"/>
      <c r="T130" s="196">
        <v>44288</v>
      </c>
      <c r="U130" s="196">
        <v>44295</v>
      </c>
      <c r="V130" s="197" t="s">
        <v>765</v>
      </c>
      <c r="W130" s="197" t="s">
        <v>511</v>
      </c>
      <c r="X130" s="197" t="s">
        <v>516</v>
      </c>
      <c r="Y130" s="197"/>
      <c r="Z130" s="197" t="s">
        <v>545</v>
      </c>
      <c r="AA130" s="197"/>
      <c r="AB130" s="197"/>
    </row>
    <row r="131" spans="1:28" ht="15" customHeight="1" x14ac:dyDescent="0.25">
      <c r="A131" s="62">
        <f t="shared" si="5"/>
        <v>128</v>
      </c>
      <c r="B131" s="192">
        <v>44287</v>
      </c>
      <c r="C131" s="193" t="s">
        <v>268</v>
      </c>
      <c r="D131" s="194" t="s">
        <v>483</v>
      </c>
      <c r="E131" s="194" t="s">
        <v>270</v>
      </c>
      <c r="F131" s="194" t="s">
        <v>271</v>
      </c>
      <c r="G131" s="194" t="s">
        <v>269</v>
      </c>
      <c r="H131" s="193">
        <v>9</v>
      </c>
      <c r="I131" s="193">
        <v>399</v>
      </c>
      <c r="J131" s="193">
        <v>399</v>
      </c>
      <c r="K131" s="193">
        <v>17000</v>
      </c>
      <c r="L131" s="149">
        <f t="shared" si="4"/>
        <v>6783000</v>
      </c>
      <c r="M131" s="195"/>
      <c r="N131" s="195"/>
      <c r="O131" s="193" t="s">
        <v>486</v>
      </c>
      <c r="P131" s="193" t="s">
        <v>496</v>
      </c>
      <c r="Q131" s="204" t="s">
        <v>498</v>
      </c>
      <c r="R131" s="193"/>
      <c r="S131" s="193"/>
      <c r="T131" s="196">
        <v>44287</v>
      </c>
      <c r="U131" s="196">
        <f>T131+7</f>
        <v>44294</v>
      </c>
      <c r="V131" s="197"/>
      <c r="W131" s="197"/>
      <c r="X131" s="197"/>
      <c r="Y131" s="197"/>
      <c r="Z131" s="197"/>
      <c r="AA131" s="197"/>
      <c r="AB131" s="197"/>
    </row>
    <row r="132" spans="1:28" ht="15" customHeight="1" x14ac:dyDescent="0.25">
      <c r="A132" s="62">
        <f t="shared" si="5"/>
        <v>129</v>
      </c>
      <c r="B132" s="192">
        <v>44287</v>
      </c>
      <c r="C132" s="193" t="s">
        <v>272</v>
      </c>
      <c r="D132" s="194" t="s">
        <v>483</v>
      </c>
      <c r="E132" s="194" t="s">
        <v>274</v>
      </c>
      <c r="F132" s="194" t="s">
        <v>275</v>
      </c>
      <c r="G132" s="194" t="s">
        <v>273</v>
      </c>
      <c r="H132" s="193">
        <v>5</v>
      </c>
      <c r="I132" s="193">
        <v>209</v>
      </c>
      <c r="J132" s="193">
        <v>209</v>
      </c>
      <c r="K132" s="193">
        <v>9000</v>
      </c>
      <c r="L132" s="149">
        <f t="shared" si="4"/>
        <v>1881000</v>
      </c>
      <c r="M132" s="195"/>
      <c r="N132" s="195"/>
      <c r="O132" s="193" t="s">
        <v>486</v>
      </c>
      <c r="P132" s="193" t="s">
        <v>496</v>
      </c>
      <c r="Q132" s="204" t="s">
        <v>497</v>
      </c>
      <c r="R132" s="193"/>
      <c r="S132" s="193"/>
      <c r="T132" s="196">
        <v>44287</v>
      </c>
      <c r="U132" s="196">
        <f>T132+7</f>
        <v>44294</v>
      </c>
      <c r="V132" s="197"/>
      <c r="W132" s="197"/>
      <c r="X132" s="197"/>
      <c r="Y132" s="197"/>
      <c r="Z132" s="197"/>
      <c r="AA132" s="197"/>
      <c r="AB132" s="197"/>
    </row>
    <row r="133" spans="1:28" ht="15" customHeight="1" x14ac:dyDescent="0.25">
      <c r="A133" s="62">
        <f t="shared" si="5"/>
        <v>130</v>
      </c>
      <c r="B133" s="192">
        <v>44287</v>
      </c>
      <c r="C133" s="193" t="s">
        <v>276</v>
      </c>
      <c r="D133" s="194" t="s">
        <v>483</v>
      </c>
      <c r="E133" s="194" t="s">
        <v>129</v>
      </c>
      <c r="F133" s="194" t="s">
        <v>130</v>
      </c>
      <c r="G133" s="194" t="s">
        <v>128</v>
      </c>
      <c r="H133" s="193">
        <v>3</v>
      </c>
      <c r="I133" s="193">
        <v>88</v>
      </c>
      <c r="J133" s="193">
        <v>100</v>
      </c>
      <c r="K133" s="193">
        <v>9000</v>
      </c>
      <c r="L133" s="149">
        <f t="shared" ref="L133:L196" si="7">J133*K133</f>
        <v>900000</v>
      </c>
      <c r="M133" s="195"/>
      <c r="N133" s="195"/>
      <c r="O133" s="193" t="s">
        <v>486</v>
      </c>
      <c r="P133" s="193" t="s">
        <v>485</v>
      </c>
      <c r="Q133" s="193">
        <v>5103</v>
      </c>
      <c r="R133" s="193"/>
      <c r="S133" s="193"/>
      <c r="T133" s="196">
        <v>44294</v>
      </c>
      <c r="U133" s="196">
        <v>44305</v>
      </c>
      <c r="V133" s="197"/>
      <c r="W133" s="197"/>
      <c r="X133" s="197"/>
      <c r="Y133" s="197"/>
      <c r="Z133" s="197"/>
      <c r="AA133" s="197"/>
      <c r="AB133" s="197"/>
    </row>
    <row r="134" spans="1:28" ht="15" customHeight="1" x14ac:dyDescent="0.25">
      <c r="A134" s="62">
        <f t="shared" ref="A134:A197" si="8">A133+1</f>
        <v>131</v>
      </c>
      <c r="B134" s="192">
        <v>44287</v>
      </c>
      <c r="C134" s="193" t="s">
        <v>277</v>
      </c>
      <c r="D134" s="194" t="s">
        <v>483</v>
      </c>
      <c r="E134" s="194" t="s">
        <v>145</v>
      </c>
      <c r="F134" s="194" t="s">
        <v>146</v>
      </c>
      <c r="G134" s="194" t="s">
        <v>144</v>
      </c>
      <c r="H134" s="193">
        <v>2</v>
      </c>
      <c r="I134" s="193">
        <v>79</v>
      </c>
      <c r="J134" s="193">
        <v>100</v>
      </c>
      <c r="K134" s="193">
        <v>9000</v>
      </c>
      <c r="L134" s="149">
        <f t="shared" si="7"/>
        <v>900000</v>
      </c>
      <c r="M134" s="195"/>
      <c r="N134" s="195"/>
      <c r="O134" s="193" t="s">
        <v>486</v>
      </c>
      <c r="P134" s="193" t="s">
        <v>485</v>
      </c>
      <c r="Q134" s="203">
        <v>5095</v>
      </c>
      <c r="R134" s="193"/>
      <c r="S134" s="193"/>
      <c r="T134" s="196">
        <v>44292</v>
      </c>
      <c r="U134" s="196">
        <v>44303</v>
      </c>
      <c r="V134" s="197"/>
      <c r="W134" s="197"/>
      <c r="X134" s="197"/>
      <c r="Y134" s="197"/>
      <c r="Z134" s="197"/>
      <c r="AA134" s="197"/>
      <c r="AB134" s="197"/>
    </row>
    <row r="135" spans="1:28" ht="15" customHeight="1" x14ac:dyDescent="0.25">
      <c r="A135" s="62">
        <f t="shared" si="8"/>
        <v>132</v>
      </c>
      <c r="B135" s="192">
        <v>44287</v>
      </c>
      <c r="C135" s="193" t="s">
        <v>278</v>
      </c>
      <c r="D135" s="194" t="s">
        <v>483</v>
      </c>
      <c r="E135" s="194" t="s">
        <v>133</v>
      </c>
      <c r="F135" s="194" t="s">
        <v>134</v>
      </c>
      <c r="G135" s="194" t="s">
        <v>132</v>
      </c>
      <c r="H135" s="193">
        <v>1</v>
      </c>
      <c r="I135" s="193">
        <v>23</v>
      </c>
      <c r="J135" s="193">
        <v>100</v>
      </c>
      <c r="K135" s="193">
        <v>11500</v>
      </c>
      <c r="L135" s="149">
        <f t="shared" si="7"/>
        <v>1150000</v>
      </c>
      <c r="M135" s="195"/>
      <c r="N135" s="195"/>
      <c r="O135" s="193" t="s">
        <v>486</v>
      </c>
      <c r="P135" s="193" t="s">
        <v>485</v>
      </c>
      <c r="Q135" s="193">
        <v>5107</v>
      </c>
      <c r="R135" s="193"/>
      <c r="S135" s="193"/>
      <c r="T135" s="196">
        <v>44294</v>
      </c>
      <c r="U135" s="196">
        <v>44305</v>
      </c>
      <c r="V135" s="197"/>
      <c r="W135" s="197"/>
      <c r="X135" s="197"/>
      <c r="Y135" s="197"/>
      <c r="Z135" s="197"/>
      <c r="AA135" s="197"/>
      <c r="AB135" s="197"/>
    </row>
    <row r="136" spans="1:28" ht="15" customHeight="1" x14ac:dyDescent="0.25">
      <c r="A136" s="62">
        <f t="shared" si="8"/>
        <v>133</v>
      </c>
      <c r="B136" s="192">
        <v>44287</v>
      </c>
      <c r="C136" s="193" t="s">
        <v>279</v>
      </c>
      <c r="D136" s="194" t="s">
        <v>483</v>
      </c>
      <c r="E136" s="194" t="s">
        <v>281</v>
      </c>
      <c r="F136" s="194" t="s">
        <v>282</v>
      </c>
      <c r="G136" s="194" t="s">
        <v>280</v>
      </c>
      <c r="H136" s="193">
        <v>3</v>
      </c>
      <c r="I136" s="193">
        <v>99</v>
      </c>
      <c r="J136" s="193">
        <v>100</v>
      </c>
      <c r="K136" s="193">
        <v>14000</v>
      </c>
      <c r="L136" s="149">
        <f t="shared" si="7"/>
        <v>1400000</v>
      </c>
      <c r="M136" s="195"/>
      <c r="N136" s="195"/>
      <c r="O136" s="193" t="s">
        <v>486</v>
      </c>
      <c r="P136" s="193" t="s">
        <v>485</v>
      </c>
      <c r="Q136" s="203">
        <v>5096</v>
      </c>
      <c r="R136" s="193"/>
      <c r="S136" s="193"/>
      <c r="T136" s="196">
        <v>44292</v>
      </c>
      <c r="U136" s="196">
        <v>44307</v>
      </c>
      <c r="V136" s="197"/>
      <c r="W136" s="197"/>
      <c r="X136" s="197"/>
      <c r="Y136" s="197"/>
      <c r="Z136" s="197"/>
      <c r="AA136" s="197"/>
      <c r="AB136" s="197"/>
    </row>
    <row r="137" spans="1:28" ht="15" customHeight="1" x14ac:dyDescent="0.25">
      <c r="A137" s="62">
        <f t="shared" si="8"/>
        <v>134</v>
      </c>
      <c r="B137" s="192">
        <v>44287</v>
      </c>
      <c r="C137" s="193" t="s">
        <v>283</v>
      </c>
      <c r="D137" s="194" t="s">
        <v>483</v>
      </c>
      <c r="E137" s="194" t="s">
        <v>194</v>
      </c>
      <c r="F137" s="194" t="s">
        <v>195</v>
      </c>
      <c r="G137" s="194" t="s">
        <v>193</v>
      </c>
      <c r="H137" s="193">
        <v>1</v>
      </c>
      <c r="I137" s="193">
        <v>10</v>
      </c>
      <c r="J137" s="193">
        <v>100</v>
      </c>
      <c r="K137" s="193">
        <v>10200</v>
      </c>
      <c r="L137" s="149">
        <f t="shared" si="7"/>
        <v>1020000</v>
      </c>
      <c r="M137" s="195"/>
      <c r="N137" s="195"/>
      <c r="O137" s="193" t="s">
        <v>486</v>
      </c>
      <c r="P137" s="193" t="s">
        <v>485</v>
      </c>
      <c r="Q137" s="193">
        <v>5100</v>
      </c>
      <c r="R137" s="193"/>
      <c r="S137" s="193"/>
      <c r="T137" s="196">
        <v>44288</v>
      </c>
      <c r="U137" s="196">
        <v>44302</v>
      </c>
      <c r="V137" s="197"/>
      <c r="W137" s="197"/>
      <c r="X137" s="197"/>
      <c r="Y137" s="197"/>
      <c r="Z137" s="197"/>
      <c r="AA137" s="197"/>
      <c r="AB137" s="197"/>
    </row>
    <row r="138" spans="1:28" ht="15" customHeight="1" x14ac:dyDescent="0.25">
      <c r="A138" s="62">
        <f t="shared" si="8"/>
        <v>135</v>
      </c>
      <c r="B138" s="192">
        <v>44287</v>
      </c>
      <c r="C138" s="193" t="s">
        <v>284</v>
      </c>
      <c r="D138" s="194" t="s">
        <v>483</v>
      </c>
      <c r="E138" s="194" t="s">
        <v>202</v>
      </c>
      <c r="F138" s="194" t="s">
        <v>203</v>
      </c>
      <c r="G138" s="194" t="s">
        <v>140</v>
      </c>
      <c r="H138" s="193">
        <v>1</v>
      </c>
      <c r="I138" s="193">
        <v>41</v>
      </c>
      <c r="J138" s="193">
        <v>100</v>
      </c>
      <c r="K138" s="193">
        <v>10800</v>
      </c>
      <c r="L138" s="149">
        <f t="shared" si="7"/>
        <v>1080000</v>
      </c>
      <c r="M138" s="195"/>
      <c r="N138" s="195"/>
      <c r="O138" s="193" t="s">
        <v>486</v>
      </c>
      <c r="P138" s="193" t="s">
        <v>485</v>
      </c>
      <c r="Q138" s="193">
        <v>5105</v>
      </c>
      <c r="R138" s="193"/>
      <c r="S138" s="193"/>
      <c r="T138" s="196">
        <v>44288</v>
      </c>
      <c r="U138" s="196">
        <v>44299</v>
      </c>
      <c r="V138" s="197"/>
      <c r="W138" s="197"/>
      <c r="X138" s="197"/>
      <c r="Y138" s="197"/>
      <c r="Z138" s="197"/>
      <c r="AA138" s="197"/>
      <c r="AB138" s="197"/>
    </row>
    <row r="139" spans="1:28" ht="15" customHeight="1" x14ac:dyDescent="0.25">
      <c r="A139" s="62">
        <f t="shared" si="8"/>
        <v>136</v>
      </c>
      <c r="B139" s="192">
        <v>44287</v>
      </c>
      <c r="C139" s="193" t="s">
        <v>285</v>
      </c>
      <c r="D139" s="194" t="s">
        <v>483</v>
      </c>
      <c r="E139" s="194" t="s">
        <v>167</v>
      </c>
      <c r="F139" s="194" t="s">
        <v>168</v>
      </c>
      <c r="G139" s="194" t="s">
        <v>162</v>
      </c>
      <c r="H139" s="193">
        <v>1</v>
      </c>
      <c r="I139" s="193">
        <v>31</v>
      </c>
      <c r="J139" s="193">
        <v>100</v>
      </c>
      <c r="K139" s="193">
        <v>14400</v>
      </c>
      <c r="L139" s="149">
        <f t="shared" si="7"/>
        <v>1440000</v>
      </c>
      <c r="M139" s="195"/>
      <c r="N139" s="195"/>
      <c r="O139" s="193" t="s">
        <v>486</v>
      </c>
      <c r="P139" s="193" t="s">
        <v>485</v>
      </c>
      <c r="Q139" s="193">
        <v>5101</v>
      </c>
      <c r="R139" s="193"/>
      <c r="S139" s="193"/>
      <c r="T139" s="196">
        <v>44288</v>
      </c>
      <c r="U139" s="196">
        <v>44300</v>
      </c>
      <c r="V139" s="197"/>
      <c r="W139" s="197"/>
      <c r="X139" s="197"/>
      <c r="Y139" s="197"/>
      <c r="Z139" s="197"/>
      <c r="AA139" s="197"/>
      <c r="AB139" s="197"/>
    </row>
    <row r="140" spans="1:28" ht="15" customHeight="1" x14ac:dyDescent="0.25">
      <c r="A140" s="62">
        <f t="shared" si="8"/>
        <v>137</v>
      </c>
      <c r="B140" s="192">
        <v>44287</v>
      </c>
      <c r="C140" s="193" t="s">
        <v>286</v>
      </c>
      <c r="D140" s="194" t="s">
        <v>483</v>
      </c>
      <c r="E140" s="194" t="s">
        <v>288</v>
      </c>
      <c r="F140" s="194" t="s">
        <v>289</v>
      </c>
      <c r="G140" s="194" t="s">
        <v>287</v>
      </c>
      <c r="H140" s="193">
        <v>2</v>
      </c>
      <c r="I140" s="193">
        <v>29</v>
      </c>
      <c r="J140" s="193">
        <v>100</v>
      </c>
      <c r="K140" s="193">
        <v>22200</v>
      </c>
      <c r="L140" s="149">
        <f t="shared" si="7"/>
        <v>2220000</v>
      </c>
      <c r="M140" s="195"/>
      <c r="N140" s="195"/>
      <c r="O140" s="193" t="s">
        <v>486</v>
      </c>
      <c r="P140" s="193" t="s">
        <v>485</v>
      </c>
      <c r="Q140" s="193">
        <v>5097</v>
      </c>
      <c r="R140" s="193"/>
      <c r="S140" s="193"/>
      <c r="T140" s="196">
        <v>44288</v>
      </c>
      <c r="U140" s="196">
        <v>44305</v>
      </c>
      <c r="V140" s="197"/>
      <c r="W140" s="197"/>
      <c r="X140" s="197"/>
      <c r="Y140" s="197"/>
      <c r="Z140" s="197"/>
      <c r="AA140" s="197"/>
      <c r="AB140" s="197"/>
    </row>
    <row r="141" spans="1:28" ht="15" customHeight="1" x14ac:dyDescent="0.25">
      <c r="A141" s="62">
        <f t="shared" si="8"/>
        <v>138</v>
      </c>
      <c r="B141" s="192">
        <v>44287</v>
      </c>
      <c r="C141" s="193" t="s">
        <v>290</v>
      </c>
      <c r="D141" s="194" t="s">
        <v>483</v>
      </c>
      <c r="E141" s="194" t="s">
        <v>156</v>
      </c>
      <c r="F141" s="194" t="s">
        <v>157</v>
      </c>
      <c r="G141" s="194" t="s">
        <v>155</v>
      </c>
      <c r="H141" s="193">
        <v>2</v>
      </c>
      <c r="I141" s="193">
        <v>60</v>
      </c>
      <c r="J141" s="193">
        <v>100</v>
      </c>
      <c r="K141" s="193">
        <v>8500</v>
      </c>
      <c r="L141" s="149">
        <f t="shared" si="7"/>
        <v>850000</v>
      </c>
      <c r="M141" s="195"/>
      <c r="N141" s="195"/>
      <c r="O141" s="193" t="s">
        <v>486</v>
      </c>
      <c r="P141" s="193" t="s">
        <v>485</v>
      </c>
      <c r="Q141" s="193">
        <v>5106</v>
      </c>
      <c r="R141" s="193"/>
      <c r="S141" s="193"/>
      <c r="T141" s="196">
        <v>44291</v>
      </c>
      <c r="U141" s="196">
        <v>44301</v>
      </c>
      <c r="V141" s="197"/>
      <c r="W141" s="197"/>
      <c r="X141" s="197"/>
      <c r="Y141" s="197"/>
      <c r="Z141" s="197"/>
      <c r="AA141" s="197"/>
      <c r="AB141" s="197"/>
    </row>
    <row r="142" spans="1:28" ht="15" customHeight="1" x14ac:dyDescent="0.25">
      <c r="A142" s="62">
        <f t="shared" si="8"/>
        <v>139</v>
      </c>
      <c r="B142" s="192">
        <v>44287</v>
      </c>
      <c r="C142" s="193" t="s">
        <v>291</v>
      </c>
      <c r="D142" s="194" t="s">
        <v>483</v>
      </c>
      <c r="E142" s="194" t="s">
        <v>149</v>
      </c>
      <c r="F142" s="194" t="s">
        <v>150</v>
      </c>
      <c r="G142" s="194" t="s">
        <v>148</v>
      </c>
      <c r="H142" s="193">
        <v>2</v>
      </c>
      <c r="I142" s="193">
        <v>61</v>
      </c>
      <c r="J142" s="193">
        <v>100</v>
      </c>
      <c r="K142" s="193">
        <v>8000</v>
      </c>
      <c r="L142" s="149">
        <f t="shared" si="7"/>
        <v>800000</v>
      </c>
      <c r="M142" s="195"/>
      <c r="N142" s="195"/>
      <c r="O142" s="193" t="s">
        <v>486</v>
      </c>
      <c r="P142" s="193" t="s">
        <v>485</v>
      </c>
      <c r="Q142" s="193">
        <v>5108</v>
      </c>
      <c r="R142" s="193"/>
      <c r="S142" s="193"/>
      <c r="T142" s="196">
        <v>44291</v>
      </c>
      <c r="U142" s="196">
        <v>44300</v>
      </c>
      <c r="V142" s="197"/>
      <c r="W142" s="197"/>
      <c r="X142" s="197"/>
      <c r="Y142" s="197"/>
      <c r="Z142" s="197"/>
      <c r="AA142" s="197"/>
      <c r="AB142" s="197"/>
    </row>
    <row r="143" spans="1:28" ht="15" customHeight="1" x14ac:dyDescent="0.25">
      <c r="A143" s="62">
        <f t="shared" si="8"/>
        <v>140</v>
      </c>
      <c r="B143" s="192">
        <v>44287</v>
      </c>
      <c r="C143" s="193" t="s">
        <v>292</v>
      </c>
      <c r="D143" s="194" t="s">
        <v>483</v>
      </c>
      <c r="E143" s="194" t="s">
        <v>133</v>
      </c>
      <c r="F143" s="194" t="s">
        <v>134</v>
      </c>
      <c r="G143" s="194" t="s">
        <v>132</v>
      </c>
      <c r="H143" s="193">
        <v>4</v>
      </c>
      <c r="I143" s="193">
        <v>184</v>
      </c>
      <c r="J143" s="193">
        <v>184</v>
      </c>
      <c r="K143" s="193">
        <v>11500</v>
      </c>
      <c r="L143" s="149">
        <f t="shared" si="7"/>
        <v>2116000</v>
      </c>
      <c r="M143" s="195"/>
      <c r="N143" s="195"/>
      <c r="O143" s="193" t="s">
        <v>486</v>
      </c>
      <c r="P143" s="193" t="s">
        <v>485</v>
      </c>
      <c r="Q143" s="193">
        <v>5102</v>
      </c>
      <c r="R143" s="193"/>
      <c r="S143" s="193"/>
      <c r="T143" s="196">
        <v>44294</v>
      </c>
      <c r="U143" s="196">
        <v>44305</v>
      </c>
      <c r="V143" s="197"/>
      <c r="W143" s="197"/>
      <c r="X143" s="197"/>
      <c r="Y143" s="197"/>
      <c r="Z143" s="197"/>
      <c r="AA143" s="197"/>
      <c r="AB143" s="197"/>
    </row>
    <row r="144" spans="1:28" ht="15" customHeight="1" x14ac:dyDescent="0.25">
      <c r="A144" s="62">
        <f t="shared" si="8"/>
        <v>141</v>
      </c>
      <c r="B144" s="192">
        <v>44287</v>
      </c>
      <c r="C144" s="193" t="s">
        <v>293</v>
      </c>
      <c r="D144" s="194" t="s">
        <v>483</v>
      </c>
      <c r="E144" s="194" t="s">
        <v>266</v>
      </c>
      <c r="F144" s="194" t="s">
        <v>267</v>
      </c>
      <c r="G144" s="194" t="s">
        <v>294</v>
      </c>
      <c r="H144" s="193">
        <v>3</v>
      </c>
      <c r="I144" s="193">
        <v>93</v>
      </c>
      <c r="J144" s="193">
        <v>100</v>
      </c>
      <c r="K144" s="193">
        <v>13200</v>
      </c>
      <c r="L144" s="149">
        <f t="shared" si="7"/>
        <v>1320000</v>
      </c>
      <c r="M144" s="195"/>
      <c r="N144" s="195"/>
      <c r="O144" s="193" t="s">
        <v>486</v>
      </c>
      <c r="P144" s="193" t="s">
        <v>485</v>
      </c>
      <c r="Q144" s="193">
        <v>5107</v>
      </c>
      <c r="R144" s="193"/>
      <c r="S144" s="193"/>
      <c r="T144" s="196">
        <v>44291</v>
      </c>
      <c r="U144" s="196">
        <v>44303</v>
      </c>
      <c r="V144" s="197"/>
      <c r="W144" s="197"/>
      <c r="X144" s="197"/>
      <c r="Y144" s="197"/>
      <c r="Z144" s="197"/>
      <c r="AA144" s="197"/>
      <c r="AB144" s="197"/>
    </row>
    <row r="145" spans="1:28" ht="15" customHeight="1" x14ac:dyDescent="0.25">
      <c r="A145" s="62">
        <f t="shared" si="8"/>
        <v>142</v>
      </c>
      <c r="B145" s="192">
        <v>44287</v>
      </c>
      <c r="C145" s="193" t="s">
        <v>295</v>
      </c>
      <c r="D145" s="194" t="s">
        <v>483</v>
      </c>
      <c r="E145" s="194" t="s">
        <v>125</v>
      </c>
      <c r="F145" s="194" t="s">
        <v>126</v>
      </c>
      <c r="G145" s="194" t="s">
        <v>124</v>
      </c>
      <c r="H145" s="193">
        <v>7</v>
      </c>
      <c r="I145" s="193">
        <v>385</v>
      </c>
      <c r="J145" s="193">
        <v>385</v>
      </c>
      <c r="K145" s="193">
        <v>5000</v>
      </c>
      <c r="L145" s="149">
        <f t="shared" si="7"/>
        <v>1925000</v>
      </c>
      <c r="M145" s="195"/>
      <c r="N145" s="195"/>
      <c r="O145" s="193" t="s">
        <v>486</v>
      </c>
      <c r="P145" s="193" t="s">
        <v>485</v>
      </c>
      <c r="Q145" s="193">
        <v>5098</v>
      </c>
      <c r="R145" s="193"/>
      <c r="S145" s="193"/>
      <c r="T145" s="196">
        <v>44291</v>
      </c>
      <c r="U145" s="196">
        <v>44303</v>
      </c>
      <c r="V145" s="197"/>
      <c r="W145" s="197"/>
      <c r="X145" s="197"/>
      <c r="Y145" s="197"/>
      <c r="Z145" s="197"/>
      <c r="AA145" s="197"/>
      <c r="AB145" s="197"/>
    </row>
    <row r="146" spans="1:28" ht="15" customHeight="1" x14ac:dyDescent="0.25">
      <c r="A146" s="62">
        <f t="shared" si="8"/>
        <v>143</v>
      </c>
      <c r="B146" s="192">
        <v>44287</v>
      </c>
      <c r="C146" s="193" t="s">
        <v>296</v>
      </c>
      <c r="D146" s="194" t="s">
        <v>483</v>
      </c>
      <c r="E146" s="194" t="s">
        <v>160</v>
      </c>
      <c r="F146" s="194" t="s">
        <v>161</v>
      </c>
      <c r="G146" s="194" t="s">
        <v>159</v>
      </c>
      <c r="H146" s="193">
        <v>3</v>
      </c>
      <c r="I146" s="193">
        <v>61</v>
      </c>
      <c r="J146" s="193">
        <v>100</v>
      </c>
      <c r="K146" s="193">
        <v>7500</v>
      </c>
      <c r="L146" s="149">
        <f t="shared" si="7"/>
        <v>750000</v>
      </c>
      <c r="M146" s="195"/>
      <c r="N146" s="195"/>
      <c r="O146" s="193" t="s">
        <v>486</v>
      </c>
      <c r="P146" s="193" t="s">
        <v>485</v>
      </c>
      <c r="Q146" s="193">
        <v>5099</v>
      </c>
      <c r="R146" s="193"/>
      <c r="S146" s="193"/>
      <c r="T146" s="196">
        <v>44291</v>
      </c>
      <c r="U146" s="196">
        <v>44302</v>
      </c>
      <c r="V146" s="197"/>
      <c r="W146" s="197"/>
      <c r="X146" s="197"/>
      <c r="Y146" s="197"/>
      <c r="Z146" s="197"/>
      <c r="AA146" s="197"/>
      <c r="AB146" s="197"/>
    </row>
    <row r="147" spans="1:28" ht="15" customHeight="1" x14ac:dyDescent="0.25">
      <c r="A147" s="62">
        <f t="shared" si="8"/>
        <v>144</v>
      </c>
      <c r="B147" s="192">
        <v>44287</v>
      </c>
      <c r="C147" s="193" t="s">
        <v>297</v>
      </c>
      <c r="D147" s="194" t="s">
        <v>483</v>
      </c>
      <c r="E147" s="194" t="s">
        <v>299</v>
      </c>
      <c r="F147" s="194" t="s">
        <v>300</v>
      </c>
      <c r="G147" s="194" t="s">
        <v>298</v>
      </c>
      <c r="H147" s="193">
        <v>38</v>
      </c>
      <c r="I147" s="193">
        <v>755</v>
      </c>
      <c r="J147" s="193">
        <v>755</v>
      </c>
      <c r="K147" s="193">
        <v>5000</v>
      </c>
      <c r="L147" s="149">
        <f t="shared" si="7"/>
        <v>3775000</v>
      </c>
      <c r="M147" s="195"/>
      <c r="N147" s="195"/>
      <c r="O147" s="193" t="s">
        <v>486</v>
      </c>
      <c r="P147" s="193" t="s">
        <v>495</v>
      </c>
      <c r="Q147" s="193">
        <v>15135878</v>
      </c>
      <c r="R147" s="193"/>
      <c r="S147" s="193"/>
      <c r="T147" s="196">
        <v>44287</v>
      </c>
      <c r="U147" s="196">
        <v>44291</v>
      </c>
      <c r="V147" s="197" t="s">
        <v>762</v>
      </c>
      <c r="W147" s="197" t="s">
        <v>511</v>
      </c>
      <c r="X147" s="197"/>
      <c r="Y147" s="197"/>
      <c r="Z147" s="197" t="s">
        <v>545</v>
      </c>
      <c r="AA147" s="197"/>
      <c r="AB147" s="197"/>
    </row>
    <row r="148" spans="1:28" ht="15" customHeight="1" x14ac:dyDescent="0.25">
      <c r="A148" s="62">
        <f t="shared" si="8"/>
        <v>145</v>
      </c>
      <c r="B148" s="192">
        <v>44287</v>
      </c>
      <c r="C148" s="193" t="s">
        <v>301</v>
      </c>
      <c r="D148" s="194" t="s">
        <v>483</v>
      </c>
      <c r="E148" s="194" t="s">
        <v>303</v>
      </c>
      <c r="F148" s="194" t="s">
        <v>304</v>
      </c>
      <c r="G148" s="194" t="s">
        <v>302</v>
      </c>
      <c r="H148" s="193">
        <v>34</v>
      </c>
      <c r="I148" s="193">
        <v>638</v>
      </c>
      <c r="J148" s="193">
        <v>638</v>
      </c>
      <c r="K148" s="193">
        <v>5000</v>
      </c>
      <c r="L148" s="149">
        <f t="shared" si="7"/>
        <v>3190000</v>
      </c>
      <c r="M148" s="195"/>
      <c r="N148" s="195"/>
      <c r="O148" s="193" t="s">
        <v>486</v>
      </c>
      <c r="P148" s="193" t="s">
        <v>495</v>
      </c>
      <c r="Q148" s="193">
        <v>15135877</v>
      </c>
      <c r="R148" s="193"/>
      <c r="S148" s="193"/>
      <c r="T148" s="196">
        <v>44287</v>
      </c>
      <c r="U148" s="196">
        <v>44291</v>
      </c>
      <c r="V148" s="197" t="s">
        <v>764</v>
      </c>
      <c r="W148" s="197" t="s">
        <v>511</v>
      </c>
      <c r="X148" s="197"/>
      <c r="Y148" s="197"/>
      <c r="Z148" s="197" t="s">
        <v>545</v>
      </c>
      <c r="AA148" s="197"/>
      <c r="AB148" s="197"/>
    </row>
    <row r="149" spans="1:28" ht="15" customHeight="1" x14ac:dyDescent="0.25">
      <c r="A149" s="62">
        <f t="shared" si="8"/>
        <v>146</v>
      </c>
      <c r="B149" s="192">
        <v>44287</v>
      </c>
      <c r="C149" s="193" t="s">
        <v>305</v>
      </c>
      <c r="D149" s="194" t="s">
        <v>483</v>
      </c>
      <c r="E149" s="194" t="s">
        <v>307</v>
      </c>
      <c r="F149" s="194" t="s">
        <v>308</v>
      </c>
      <c r="G149" s="194" t="s">
        <v>306</v>
      </c>
      <c r="H149" s="193">
        <v>4</v>
      </c>
      <c r="I149" s="193">
        <v>139</v>
      </c>
      <c r="J149" s="193">
        <v>139</v>
      </c>
      <c r="K149" s="193">
        <v>10000</v>
      </c>
      <c r="L149" s="149">
        <f t="shared" si="7"/>
        <v>1390000</v>
      </c>
      <c r="M149" s="195"/>
      <c r="N149" s="195"/>
      <c r="O149" s="193" t="s">
        <v>486</v>
      </c>
      <c r="P149" s="193" t="s">
        <v>495</v>
      </c>
      <c r="Q149" s="193">
        <v>15135876</v>
      </c>
      <c r="R149" s="193"/>
      <c r="S149" s="193"/>
      <c r="T149" s="196">
        <v>44287</v>
      </c>
      <c r="U149" s="196">
        <v>44291</v>
      </c>
      <c r="V149" s="197" t="s">
        <v>763</v>
      </c>
      <c r="W149" s="197" t="s">
        <v>511</v>
      </c>
      <c r="X149" s="197"/>
      <c r="Y149" s="197"/>
      <c r="Z149" s="197"/>
      <c r="AA149" s="197"/>
      <c r="AB149" s="197"/>
    </row>
    <row r="150" spans="1:28" ht="15" customHeight="1" x14ac:dyDescent="0.25">
      <c r="A150" s="62">
        <f t="shared" si="8"/>
        <v>147</v>
      </c>
      <c r="B150" s="192">
        <v>44287</v>
      </c>
      <c r="C150" s="193" t="s">
        <v>309</v>
      </c>
      <c r="D150" s="194" t="s">
        <v>483</v>
      </c>
      <c r="E150" s="194" t="s">
        <v>311</v>
      </c>
      <c r="F150" s="194" t="s">
        <v>312</v>
      </c>
      <c r="G150" s="194" t="s">
        <v>310</v>
      </c>
      <c r="H150" s="193">
        <v>12</v>
      </c>
      <c r="I150" s="193">
        <v>157</v>
      </c>
      <c r="J150" s="193">
        <v>157</v>
      </c>
      <c r="K150" s="193">
        <v>10000</v>
      </c>
      <c r="L150" s="149">
        <f t="shared" si="7"/>
        <v>1570000</v>
      </c>
      <c r="M150" s="195"/>
      <c r="N150" s="195"/>
      <c r="O150" s="193" t="s">
        <v>486</v>
      </c>
      <c r="P150" s="193" t="s">
        <v>495</v>
      </c>
      <c r="Q150" s="193">
        <v>15135875</v>
      </c>
      <c r="R150" s="193"/>
      <c r="S150" s="193"/>
      <c r="T150" s="196">
        <v>44287</v>
      </c>
      <c r="U150" s="196">
        <v>44291</v>
      </c>
      <c r="V150" s="197"/>
      <c r="W150" s="197"/>
      <c r="X150" s="197"/>
      <c r="Y150" s="197"/>
      <c r="Z150" s="197"/>
      <c r="AA150" s="197"/>
      <c r="AB150" s="197"/>
    </row>
    <row r="151" spans="1:28" ht="15" customHeight="1" x14ac:dyDescent="0.25">
      <c r="A151" s="62">
        <f t="shared" si="8"/>
        <v>148</v>
      </c>
      <c r="B151" s="192">
        <v>44287</v>
      </c>
      <c r="C151" s="193" t="s">
        <v>313</v>
      </c>
      <c r="D151" s="194" t="s">
        <v>483</v>
      </c>
      <c r="E151" s="194" t="s">
        <v>315</v>
      </c>
      <c r="F151" s="194" t="s">
        <v>316</v>
      </c>
      <c r="G151" s="194" t="s">
        <v>314</v>
      </c>
      <c r="H151" s="193">
        <v>35</v>
      </c>
      <c r="I151" s="193">
        <v>591</v>
      </c>
      <c r="J151" s="193">
        <v>591</v>
      </c>
      <c r="K151" s="193">
        <v>12000</v>
      </c>
      <c r="L151" s="149">
        <f t="shared" si="7"/>
        <v>7092000</v>
      </c>
      <c r="M151" s="195"/>
      <c r="N151" s="195"/>
      <c r="O151" s="193" t="s">
        <v>491</v>
      </c>
      <c r="P151" s="193" t="s">
        <v>490</v>
      </c>
      <c r="Q151" s="193" t="s">
        <v>503</v>
      </c>
      <c r="R151" s="193"/>
      <c r="S151" s="193"/>
      <c r="T151" s="196">
        <v>44288</v>
      </c>
      <c r="U151" s="196">
        <v>44291</v>
      </c>
      <c r="V151" s="197"/>
      <c r="W151" s="197"/>
      <c r="X151" s="197"/>
      <c r="Y151" s="197"/>
      <c r="Z151" s="197"/>
      <c r="AA151" s="197"/>
      <c r="AB151" s="197"/>
    </row>
    <row r="152" spans="1:28" ht="15" customHeight="1" x14ac:dyDescent="0.25">
      <c r="A152" s="62">
        <f t="shared" si="8"/>
        <v>149</v>
      </c>
      <c r="B152" s="192">
        <v>44287</v>
      </c>
      <c r="C152" s="193" t="s">
        <v>317</v>
      </c>
      <c r="D152" s="194" t="s">
        <v>483</v>
      </c>
      <c r="E152" s="194" t="s">
        <v>319</v>
      </c>
      <c r="F152" s="194" t="s">
        <v>320</v>
      </c>
      <c r="G152" s="194" t="s">
        <v>318</v>
      </c>
      <c r="H152" s="193">
        <v>26</v>
      </c>
      <c r="I152" s="193">
        <v>437</v>
      </c>
      <c r="J152" s="193">
        <v>437</v>
      </c>
      <c r="K152" s="193">
        <v>6000</v>
      </c>
      <c r="L152" s="149">
        <f t="shared" si="7"/>
        <v>2622000</v>
      </c>
      <c r="M152" s="195"/>
      <c r="N152" s="195"/>
      <c r="O152" s="193" t="s">
        <v>491</v>
      </c>
      <c r="P152" s="193" t="s">
        <v>490</v>
      </c>
      <c r="Q152" s="193" t="s">
        <v>503</v>
      </c>
      <c r="R152" s="193"/>
      <c r="S152" s="193"/>
      <c r="T152" s="196">
        <v>44288</v>
      </c>
      <c r="U152" s="196">
        <v>44291</v>
      </c>
      <c r="V152" s="197"/>
      <c r="W152" s="197"/>
      <c r="X152" s="197"/>
      <c r="Y152" s="197"/>
      <c r="Z152" s="197"/>
      <c r="AA152" s="197"/>
      <c r="AB152" s="197"/>
    </row>
    <row r="153" spans="1:28" ht="15" customHeight="1" x14ac:dyDescent="0.25">
      <c r="A153" s="62">
        <f t="shared" si="8"/>
        <v>150</v>
      </c>
      <c r="B153" s="192">
        <v>44287</v>
      </c>
      <c r="C153" s="193" t="s">
        <v>321</v>
      </c>
      <c r="D153" s="194" t="s">
        <v>483</v>
      </c>
      <c r="E153" s="194" t="s">
        <v>323</v>
      </c>
      <c r="F153" s="194" t="s">
        <v>324</v>
      </c>
      <c r="G153" s="194" t="s">
        <v>322</v>
      </c>
      <c r="H153" s="193">
        <v>24</v>
      </c>
      <c r="I153" s="193">
        <v>390</v>
      </c>
      <c r="J153" s="193">
        <v>390</v>
      </c>
      <c r="K153" s="193">
        <v>10000</v>
      </c>
      <c r="L153" s="149">
        <f t="shared" si="7"/>
        <v>3900000</v>
      </c>
      <c r="M153" s="195"/>
      <c r="N153" s="195"/>
      <c r="O153" s="193" t="s">
        <v>491</v>
      </c>
      <c r="P153" s="193" t="s">
        <v>490</v>
      </c>
      <c r="Q153" s="193" t="s">
        <v>503</v>
      </c>
      <c r="R153" s="193"/>
      <c r="S153" s="193"/>
      <c r="T153" s="196">
        <v>44288</v>
      </c>
      <c r="U153" s="196">
        <v>44291</v>
      </c>
      <c r="V153" s="197" t="s">
        <v>547</v>
      </c>
      <c r="W153" s="198" t="s">
        <v>518</v>
      </c>
      <c r="X153" s="197" t="s">
        <v>519</v>
      </c>
      <c r="Y153" s="199">
        <v>44298</v>
      </c>
      <c r="Z153" s="200"/>
      <c r="AA153" s="197"/>
      <c r="AB153" s="197"/>
    </row>
    <row r="154" spans="1:28" ht="15" customHeight="1" x14ac:dyDescent="0.25">
      <c r="A154" s="62">
        <f t="shared" si="8"/>
        <v>151</v>
      </c>
      <c r="B154" s="192">
        <v>44287</v>
      </c>
      <c r="C154" s="193" t="s">
        <v>325</v>
      </c>
      <c r="D154" s="194" t="s">
        <v>483</v>
      </c>
      <c r="E154" s="194" t="s">
        <v>327</v>
      </c>
      <c r="F154" s="194" t="s">
        <v>328</v>
      </c>
      <c r="G154" s="194" t="s">
        <v>326</v>
      </c>
      <c r="H154" s="193">
        <v>24</v>
      </c>
      <c r="I154" s="193">
        <v>372</v>
      </c>
      <c r="J154" s="193">
        <v>372</v>
      </c>
      <c r="K154" s="193">
        <v>8000</v>
      </c>
      <c r="L154" s="149">
        <f t="shared" si="7"/>
        <v>2976000</v>
      </c>
      <c r="M154" s="195"/>
      <c r="N154" s="195"/>
      <c r="O154" s="193" t="s">
        <v>491</v>
      </c>
      <c r="P154" s="193" t="s">
        <v>490</v>
      </c>
      <c r="Q154" s="193" t="s">
        <v>503</v>
      </c>
      <c r="R154" s="193"/>
      <c r="S154" s="193"/>
      <c r="T154" s="196">
        <v>44288</v>
      </c>
      <c r="U154" s="196">
        <v>44291</v>
      </c>
      <c r="V154" s="197" t="s">
        <v>517</v>
      </c>
      <c r="W154" s="198" t="s">
        <v>518</v>
      </c>
      <c r="X154" s="197" t="s">
        <v>519</v>
      </c>
      <c r="Y154" s="199">
        <v>44298</v>
      </c>
      <c r="Z154" s="200"/>
      <c r="AA154" s="197"/>
      <c r="AB154" s="197"/>
    </row>
    <row r="155" spans="1:28" ht="15" customHeight="1" x14ac:dyDescent="0.25">
      <c r="A155" s="62">
        <f t="shared" si="8"/>
        <v>152</v>
      </c>
      <c r="B155" s="192">
        <v>44287</v>
      </c>
      <c r="C155" s="193" t="s">
        <v>329</v>
      </c>
      <c r="D155" s="194" t="s">
        <v>483</v>
      </c>
      <c r="E155" s="194" t="s">
        <v>331</v>
      </c>
      <c r="F155" s="194" t="s">
        <v>332</v>
      </c>
      <c r="G155" s="194" t="s">
        <v>330</v>
      </c>
      <c r="H155" s="193">
        <v>29</v>
      </c>
      <c r="I155" s="193">
        <v>484</v>
      </c>
      <c r="J155" s="193">
        <v>484</v>
      </c>
      <c r="K155" s="193">
        <v>5000</v>
      </c>
      <c r="L155" s="149">
        <f t="shared" si="7"/>
        <v>2420000</v>
      </c>
      <c r="M155" s="195"/>
      <c r="N155" s="195"/>
      <c r="O155" s="193" t="s">
        <v>491</v>
      </c>
      <c r="P155" s="193" t="s">
        <v>521</v>
      </c>
      <c r="Q155" s="193" t="s">
        <v>503</v>
      </c>
      <c r="R155" s="193"/>
      <c r="S155" s="193"/>
      <c r="T155" s="196">
        <v>44288</v>
      </c>
      <c r="U155" s="196">
        <v>44291</v>
      </c>
      <c r="V155" s="197"/>
      <c r="W155" s="197"/>
      <c r="X155" s="197"/>
      <c r="Y155" s="197"/>
      <c r="Z155" s="197"/>
      <c r="AA155" s="197"/>
      <c r="AB155" s="197"/>
    </row>
    <row r="156" spans="1:28" ht="15" customHeight="1" x14ac:dyDescent="0.25">
      <c r="A156" s="62">
        <f t="shared" si="8"/>
        <v>153</v>
      </c>
      <c r="B156" s="192">
        <v>44288</v>
      </c>
      <c r="C156" s="193" t="s">
        <v>333</v>
      </c>
      <c r="D156" s="194" t="s">
        <v>483</v>
      </c>
      <c r="E156" s="194" t="s">
        <v>334</v>
      </c>
      <c r="F156" s="194" t="s">
        <v>335</v>
      </c>
      <c r="G156" s="194" t="s">
        <v>43</v>
      </c>
      <c r="H156" s="193">
        <v>20</v>
      </c>
      <c r="I156" s="193">
        <v>359</v>
      </c>
      <c r="J156" s="193">
        <v>359</v>
      </c>
      <c r="K156" s="193">
        <v>6000</v>
      </c>
      <c r="L156" s="149">
        <f t="shared" si="7"/>
        <v>2154000</v>
      </c>
      <c r="M156" s="195"/>
      <c r="N156" s="195"/>
      <c r="O156" s="193" t="s">
        <v>491</v>
      </c>
      <c r="P156" s="193" t="s">
        <v>501</v>
      </c>
      <c r="Q156" s="193" t="s">
        <v>502</v>
      </c>
      <c r="R156" s="193"/>
      <c r="S156" s="193"/>
      <c r="T156" s="196">
        <v>44288</v>
      </c>
      <c r="U156" s="196">
        <v>44291</v>
      </c>
      <c r="V156" s="197"/>
      <c r="W156" s="197"/>
      <c r="X156" s="197"/>
      <c r="Y156" s="197"/>
      <c r="Z156" s="197"/>
      <c r="AA156" s="197"/>
      <c r="AB156" s="197"/>
    </row>
    <row r="157" spans="1:28" ht="15" customHeight="1" x14ac:dyDescent="0.25">
      <c r="A157" s="62">
        <f t="shared" si="8"/>
        <v>154</v>
      </c>
      <c r="B157" s="192">
        <v>44288</v>
      </c>
      <c r="C157" s="193" t="s">
        <v>336</v>
      </c>
      <c r="D157" s="194" t="s">
        <v>483</v>
      </c>
      <c r="E157" s="194" t="s">
        <v>338</v>
      </c>
      <c r="F157" s="194" t="s">
        <v>339</v>
      </c>
      <c r="G157" s="194" t="s">
        <v>337</v>
      </c>
      <c r="H157" s="193">
        <v>19</v>
      </c>
      <c r="I157" s="193">
        <v>334</v>
      </c>
      <c r="J157" s="193">
        <v>334</v>
      </c>
      <c r="K157" s="193">
        <v>9000</v>
      </c>
      <c r="L157" s="149">
        <f t="shared" si="7"/>
        <v>3006000</v>
      </c>
      <c r="M157" s="195"/>
      <c r="N157" s="195"/>
      <c r="O157" s="193" t="s">
        <v>491</v>
      </c>
      <c r="P157" s="193" t="s">
        <v>501</v>
      </c>
      <c r="Q157" s="193" t="s">
        <v>502</v>
      </c>
      <c r="R157" s="193"/>
      <c r="S157" s="193"/>
      <c r="T157" s="196">
        <v>44288</v>
      </c>
      <c r="U157" s="196">
        <v>44291</v>
      </c>
      <c r="V157" s="197"/>
      <c r="W157" s="197"/>
      <c r="X157" s="197"/>
      <c r="Y157" s="197"/>
      <c r="Z157" s="197"/>
      <c r="AA157" s="197"/>
      <c r="AB157" s="197"/>
    </row>
    <row r="158" spans="1:28" ht="15" customHeight="1" x14ac:dyDescent="0.25">
      <c r="A158" s="62">
        <f t="shared" si="8"/>
        <v>155</v>
      </c>
      <c r="B158" s="192">
        <v>44288</v>
      </c>
      <c r="C158" s="193" t="s">
        <v>340</v>
      </c>
      <c r="D158" s="194" t="s">
        <v>483</v>
      </c>
      <c r="E158" s="194" t="s">
        <v>342</v>
      </c>
      <c r="F158" s="194" t="s">
        <v>343</v>
      </c>
      <c r="G158" s="194" t="s">
        <v>341</v>
      </c>
      <c r="H158" s="193">
        <v>16</v>
      </c>
      <c r="I158" s="193">
        <v>293</v>
      </c>
      <c r="J158" s="193">
        <v>293</v>
      </c>
      <c r="K158" s="193">
        <v>6000</v>
      </c>
      <c r="L158" s="149">
        <f t="shared" si="7"/>
        <v>1758000</v>
      </c>
      <c r="M158" s="195"/>
      <c r="N158" s="195"/>
      <c r="O158" s="193" t="s">
        <v>491</v>
      </c>
      <c r="P158" s="193" t="s">
        <v>501</v>
      </c>
      <c r="Q158" s="193" t="s">
        <v>502</v>
      </c>
      <c r="R158" s="193"/>
      <c r="S158" s="193"/>
      <c r="T158" s="196">
        <v>44288</v>
      </c>
      <c r="U158" s="196">
        <v>44291</v>
      </c>
      <c r="V158" s="197" t="s">
        <v>753</v>
      </c>
      <c r="W158" s="198" t="s">
        <v>518</v>
      </c>
      <c r="X158" s="197"/>
      <c r="Y158" s="199">
        <v>44298</v>
      </c>
      <c r="Z158" s="200" t="s">
        <v>545</v>
      </c>
      <c r="AA158" s="197"/>
      <c r="AB158" s="197"/>
    </row>
    <row r="159" spans="1:28" ht="15" customHeight="1" x14ac:dyDescent="0.25">
      <c r="A159" s="62">
        <f t="shared" si="8"/>
        <v>156</v>
      </c>
      <c r="B159" s="192">
        <v>44288</v>
      </c>
      <c r="C159" s="193" t="s">
        <v>344</v>
      </c>
      <c r="D159" s="194" t="s">
        <v>483</v>
      </c>
      <c r="E159" s="194" t="s">
        <v>346</v>
      </c>
      <c r="F159" s="194" t="s">
        <v>347</v>
      </c>
      <c r="G159" s="194" t="s">
        <v>345</v>
      </c>
      <c r="H159" s="193">
        <v>16</v>
      </c>
      <c r="I159" s="193">
        <v>275</v>
      </c>
      <c r="J159" s="193">
        <v>275</v>
      </c>
      <c r="K159" s="193">
        <v>6000</v>
      </c>
      <c r="L159" s="149">
        <f t="shared" si="7"/>
        <v>1650000</v>
      </c>
      <c r="M159" s="195"/>
      <c r="N159" s="195"/>
      <c r="O159" s="193" t="s">
        <v>491</v>
      </c>
      <c r="P159" s="193" t="s">
        <v>501</v>
      </c>
      <c r="Q159" s="193" t="s">
        <v>502</v>
      </c>
      <c r="R159" s="193"/>
      <c r="S159" s="193"/>
      <c r="T159" s="196">
        <v>44288</v>
      </c>
      <c r="U159" s="196">
        <v>44291</v>
      </c>
      <c r="V159" s="197"/>
      <c r="W159" s="197"/>
      <c r="X159" s="197"/>
      <c r="Y159" s="197"/>
      <c r="Z159" s="197"/>
      <c r="AA159" s="197"/>
      <c r="AB159" s="197"/>
    </row>
    <row r="160" spans="1:28" ht="15" customHeight="1" x14ac:dyDescent="0.25">
      <c r="A160" s="62">
        <f t="shared" si="8"/>
        <v>157</v>
      </c>
      <c r="B160" s="192">
        <v>44288</v>
      </c>
      <c r="C160" s="193" t="s">
        <v>348</v>
      </c>
      <c r="D160" s="194" t="s">
        <v>483</v>
      </c>
      <c r="E160" s="194" t="s">
        <v>349</v>
      </c>
      <c r="F160" s="194" t="s">
        <v>350</v>
      </c>
      <c r="G160" s="205" t="s">
        <v>9</v>
      </c>
      <c r="H160" s="193">
        <v>22</v>
      </c>
      <c r="I160" s="193">
        <v>382</v>
      </c>
      <c r="J160" s="193">
        <v>382</v>
      </c>
      <c r="K160" s="193">
        <v>7000</v>
      </c>
      <c r="L160" s="149">
        <f t="shared" si="7"/>
        <v>2674000</v>
      </c>
      <c r="M160" s="195"/>
      <c r="N160" s="195"/>
      <c r="O160" s="193" t="s">
        <v>491</v>
      </c>
      <c r="P160" s="193" t="s">
        <v>520</v>
      </c>
      <c r="Q160" s="193" t="s">
        <v>502</v>
      </c>
      <c r="R160" s="193"/>
      <c r="S160" s="193"/>
      <c r="T160" s="196">
        <v>44288</v>
      </c>
      <c r="U160" s="196">
        <v>44291</v>
      </c>
      <c r="V160" s="197"/>
      <c r="W160" s="197"/>
      <c r="X160" s="197"/>
      <c r="Y160" s="197"/>
      <c r="Z160" s="197"/>
      <c r="AA160" s="197"/>
      <c r="AB160" s="197"/>
    </row>
    <row r="161" spans="1:28" ht="15" customHeight="1" x14ac:dyDescent="0.25">
      <c r="A161" s="62">
        <f t="shared" si="8"/>
        <v>158</v>
      </c>
      <c r="B161" s="192">
        <v>44288</v>
      </c>
      <c r="C161" s="193" t="s">
        <v>351</v>
      </c>
      <c r="D161" s="194" t="s">
        <v>483</v>
      </c>
      <c r="E161" s="194" t="s">
        <v>353</v>
      </c>
      <c r="F161" s="194" t="s">
        <v>354</v>
      </c>
      <c r="G161" s="205" t="s">
        <v>352</v>
      </c>
      <c r="H161" s="193">
        <v>18</v>
      </c>
      <c r="I161" s="193">
        <v>287</v>
      </c>
      <c r="J161" s="193">
        <v>287</v>
      </c>
      <c r="K161" s="193">
        <v>9000</v>
      </c>
      <c r="L161" s="149">
        <f t="shared" si="7"/>
        <v>2583000</v>
      </c>
      <c r="M161" s="195"/>
      <c r="N161" s="195"/>
      <c r="O161" s="193" t="s">
        <v>491</v>
      </c>
      <c r="P161" s="193" t="s">
        <v>520</v>
      </c>
      <c r="Q161" s="193" t="s">
        <v>502</v>
      </c>
      <c r="R161" s="193"/>
      <c r="S161" s="193"/>
      <c r="T161" s="196">
        <v>44288</v>
      </c>
      <c r="U161" s="196">
        <v>44291</v>
      </c>
      <c r="V161" s="197" t="s">
        <v>742</v>
      </c>
      <c r="W161" s="198" t="s">
        <v>518</v>
      </c>
      <c r="X161" s="197"/>
      <c r="Y161" s="199">
        <v>44298</v>
      </c>
      <c r="Z161" s="200" t="s">
        <v>545</v>
      </c>
      <c r="AA161" s="197"/>
      <c r="AB161" s="197"/>
    </row>
    <row r="162" spans="1:28" ht="15" customHeight="1" x14ac:dyDescent="0.25">
      <c r="A162" s="62">
        <f t="shared" si="8"/>
        <v>159</v>
      </c>
      <c r="B162" s="192">
        <v>44288</v>
      </c>
      <c r="C162" s="193" t="s">
        <v>355</v>
      </c>
      <c r="D162" s="194" t="s">
        <v>483</v>
      </c>
      <c r="E162" s="194" t="s">
        <v>357</v>
      </c>
      <c r="F162" s="194" t="s">
        <v>358</v>
      </c>
      <c r="G162" s="205" t="s">
        <v>356</v>
      </c>
      <c r="H162" s="193">
        <v>33</v>
      </c>
      <c r="I162" s="193">
        <v>633</v>
      </c>
      <c r="J162" s="193">
        <v>633</v>
      </c>
      <c r="K162" s="193">
        <v>6000</v>
      </c>
      <c r="L162" s="149">
        <f t="shared" si="7"/>
        <v>3798000</v>
      </c>
      <c r="M162" s="195"/>
      <c r="N162" s="195"/>
      <c r="O162" s="193" t="s">
        <v>491</v>
      </c>
      <c r="P162" s="193" t="s">
        <v>520</v>
      </c>
      <c r="Q162" s="193" t="s">
        <v>502</v>
      </c>
      <c r="R162" s="193"/>
      <c r="S162" s="193"/>
      <c r="T162" s="196">
        <v>44288</v>
      </c>
      <c r="U162" s="196">
        <v>44292</v>
      </c>
      <c r="V162" s="197" t="s">
        <v>740</v>
      </c>
      <c r="W162" s="198" t="s">
        <v>518</v>
      </c>
      <c r="X162" s="197"/>
      <c r="Y162" s="199">
        <v>44298</v>
      </c>
      <c r="Z162" s="200" t="s">
        <v>545</v>
      </c>
      <c r="AA162" s="197"/>
      <c r="AB162" s="197"/>
    </row>
    <row r="163" spans="1:28" ht="15" customHeight="1" x14ac:dyDescent="0.25">
      <c r="A163" s="62">
        <f t="shared" si="8"/>
        <v>160</v>
      </c>
      <c r="B163" s="192">
        <v>44288</v>
      </c>
      <c r="C163" s="193" t="s">
        <v>359</v>
      </c>
      <c r="D163" s="194" t="s">
        <v>483</v>
      </c>
      <c r="E163" s="194" t="s">
        <v>361</v>
      </c>
      <c r="F163" s="194" t="s">
        <v>362</v>
      </c>
      <c r="G163" s="205" t="s">
        <v>360</v>
      </c>
      <c r="H163" s="193">
        <v>28</v>
      </c>
      <c r="I163" s="193">
        <v>481</v>
      </c>
      <c r="J163" s="193">
        <v>481</v>
      </c>
      <c r="K163" s="193">
        <v>7000</v>
      </c>
      <c r="L163" s="149">
        <f t="shared" si="7"/>
        <v>3367000</v>
      </c>
      <c r="M163" s="195"/>
      <c r="N163" s="195"/>
      <c r="O163" s="193" t="s">
        <v>491</v>
      </c>
      <c r="P163" s="193" t="s">
        <v>520</v>
      </c>
      <c r="Q163" s="193" t="s">
        <v>502</v>
      </c>
      <c r="R163" s="193"/>
      <c r="S163" s="193"/>
      <c r="T163" s="196">
        <v>44288</v>
      </c>
      <c r="U163" s="196">
        <v>44291</v>
      </c>
      <c r="V163" s="197" t="s">
        <v>743</v>
      </c>
      <c r="W163" s="198" t="s">
        <v>518</v>
      </c>
      <c r="X163" s="197"/>
      <c r="Y163" s="199">
        <v>44298</v>
      </c>
      <c r="Z163" s="200" t="s">
        <v>545</v>
      </c>
      <c r="AA163" s="197"/>
      <c r="AB163" s="197"/>
    </row>
    <row r="164" spans="1:28" ht="15" customHeight="1" x14ac:dyDescent="0.25">
      <c r="A164" s="62">
        <f t="shared" si="8"/>
        <v>161</v>
      </c>
      <c r="B164" s="192">
        <v>44288</v>
      </c>
      <c r="C164" s="193" t="s">
        <v>363</v>
      </c>
      <c r="D164" s="194" t="s">
        <v>483</v>
      </c>
      <c r="E164" s="194" t="s">
        <v>365</v>
      </c>
      <c r="F164" s="194" t="s">
        <v>366</v>
      </c>
      <c r="G164" s="205" t="s">
        <v>364</v>
      </c>
      <c r="H164" s="193">
        <v>15</v>
      </c>
      <c r="I164" s="193">
        <v>282</v>
      </c>
      <c r="J164" s="193">
        <v>282</v>
      </c>
      <c r="K164" s="193">
        <v>7000</v>
      </c>
      <c r="L164" s="149">
        <f t="shared" si="7"/>
        <v>1974000</v>
      </c>
      <c r="M164" s="195"/>
      <c r="N164" s="195"/>
      <c r="O164" s="193" t="s">
        <v>491</v>
      </c>
      <c r="P164" s="193" t="s">
        <v>520</v>
      </c>
      <c r="Q164" s="193" t="s">
        <v>502</v>
      </c>
      <c r="R164" s="193"/>
      <c r="S164" s="193"/>
      <c r="T164" s="196">
        <v>44288</v>
      </c>
      <c r="U164" s="196">
        <v>44293</v>
      </c>
      <c r="V164" s="197" t="s">
        <v>744</v>
      </c>
      <c r="W164" s="198" t="s">
        <v>518</v>
      </c>
      <c r="X164" s="197"/>
      <c r="Y164" s="199">
        <v>44298</v>
      </c>
      <c r="Z164" s="200" t="s">
        <v>545</v>
      </c>
      <c r="AA164" s="197"/>
      <c r="AB164" s="197"/>
    </row>
    <row r="165" spans="1:28" ht="15" customHeight="1" x14ac:dyDescent="0.25">
      <c r="A165" s="62">
        <f t="shared" si="8"/>
        <v>162</v>
      </c>
      <c r="B165" s="192">
        <v>44288</v>
      </c>
      <c r="C165" s="193" t="s">
        <v>367</v>
      </c>
      <c r="D165" s="194" t="s">
        <v>483</v>
      </c>
      <c r="E165" s="194" t="s">
        <v>369</v>
      </c>
      <c r="F165" s="194" t="s">
        <v>370</v>
      </c>
      <c r="G165" s="205" t="s">
        <v>368</v>
      </c>
      <c r="H165" s="193">
        <v>49</v>
      </c>
      <c r="I165" s="193">
        <v>568</v>
      </c>
      <c r="J165" s="193">
        <v>568</v>
      </c>
      <c r="K165" s="193">
        <v>4000</v>
      </c>
      <c r="L165" s="149">
        <f t="shared" si="7"/>
        <v>2272000</v>
      </c>
      <c r="M165" s="195"/>
      <c r="N165" s="195"/>
      <c r="O165" s="193" t="s">
        <v>491</v>
      </c>
      <c r="P165" s="193" t="s">
        <v>520</v>
      </c>
      <c r="Q165" s="193" t="s">
        <v>502</v>
      </c>
      <c r="R165" s="193"/>
      <c r="S165" s="193"/>
      <c r="T165" s="196">
        <v>44288</v>
      </c>
      <c r="U165" s="196">
        <v>44291</v>
      </c>
      <c r="V165" s="197" t="s">
        <v>741</v>
      </c>
      <c r="W165" s="198" t="s">
        <v>700</v>
      </c>
      <c r="X165" s="197"/>
      <c r="Y165" s="199">
        <v>44298</v>
      </c>
      <c r="Z165" s="200" t="s">
        <v>545</v>
      </c>
      <c r="AA165" s="197"/>
      <c r="AB165" s="197"/>
    </row>
    <row r="166" spans="1:28" ht="15" customHeight="1" x14ac:dyDescent="0.25">
      <c r="A166" s="62">
        <f t="shared" si="8"/>
        <v>163</v>
      </c>
      <c r="B166" s="192">
        <v>44289</v>
      </c>
      <c r="C166" s="193" t="s">
        <v>382</v>
      </c>
      <c r="D166" s="194" t="s">
        <v>483</v>
      </c>
      <c r="E166" s="194" t="s">
        <v>384</v>
      </c>
      <c r="F166" s="194" t="s">
        <v>385</v>
      </c>
      <c r="G166" s="194" t="s">
        <v>383</v>
      </c>
      <c r="H166" s="193">
        <v>1</v>
      </c>
      <c r="I166" s="193">
        <v>96</v>
      </c>
      <c r="J166" s="193">
        <v>100</v>
      </c>
      <c r="K166" s="193">
        <v>6000</v>
      </c>
      <c r="L166" s="149">
        <f t="shared" si="7"/>
        <v>600000</v>
      </c>
      <c r="M166" s="195"/>
      <c r="N166" s="195"/>
      <c r="O166" s="193" t="s">
        <v>487</v>
      </c>
      <c r="P166" s="193" t="s">
        <v>509</v>
      </c>
      <c r="Q166" s="193"/>
      <c r="R166" s="193"/>
      <c r="S166" s="193"/>
      <c r="T166" s="196">
        <v>44289</v>
      </c>
      <c r="U166" s="196">
        <f>T166+5</f>
        <v>44294</v>
      </c>
      <c r="V166" s="197"/>
      <c r="W166" s="197"/>
      <c r="X166" s="197"/>
      <c r="Y166" s="197"/>
      <c r="Z166" s="197"/>
      <c r="AA166" s="197"/>
      <c r="AB166" s="197"/>
    </row>
    <row r="167" spans="1:28" ht="15" customHeight="1" x14ac:dyDescent="0.25">
      <c r="A167" s="62">
        <f t="shared" si="8"/>
        <v>164</v>
      </c>
      <c r="B167" s="192">
        <v>44289</v>
      </c>
      <c r="C167" s="193" t="s">
        <v>386</v>
      </c>
      <c r="D167" s="194" t="s">
        <v>483</v>
      </c>
      <c r="E167" s="194" t="s">
        <v>50</v>
      </c>
      <c r="F167" s="194" t="s">
        <v>51</v>
      </c>
      <c r="G167" s="194" t="s">
        <v>45</v>
      </c>
      <c r="H167" s="193">
        <v>23</v>
      </c>
      <c r="I167" s="193">
        <v>386</v>
      </c>
      <c r="J167" s="193">
        <v>386</v>
      </c>
      <c r="K167" s="193">
        <v>8000</v>
      </c>
      <c r="L167" s="149">
        <f t="shared" si="7"/>
        <v>3088000</v>
      </c>
      <c r="M167" s="195"/>
      <c r="N167" s="195"/>
      <c r="O167" s="193" t="s">
        <v>487</v>
      </c>
      <c r="P167" s="193" t="s">
        <v>482</v>
      </c>
      <c r="Q167" s="193"/>
      <c r="R167" s="193"/>
      <c r="S167" s="193"/>
      <c r="T167" s="196">
        <v>44289</v>
      </c>
      <c r="U167" s="196">
        <f>T167+5</f>
        <v>44294</v>
      </c>
      <c r="V167" s="197"/>
      <c r="W167" s="197"/>
      <c r="X167" s="197"/>
      <c r="Y167" s="197"/>
      <c r="Z167" s="197"/>
      <c r="AA167" s="197"/>
      <c r="AB167" s="197"/>
    </row>
    <row r="168" spans="1:28" ht="15" customHeight="1" x14ac:dyDescent="0.25">
      <c r="A168" s="62">
        <f t="shared" si="8"/>
        <v>165</v>
      </c>
      <c r="B168" s="192">
        <v>44289</v>
      </c>
      <c r="C168" s="193" t="s">
        <v>387</v>
      </c>
      <c r="D168" s="194" t="s">
        <v>483</v>
      </c>
      <c r="E168" s="194" t="s">
        <v>46</v>
      </c>
      <c r="F168" s="194" t="s">
        <v>47</v>
      </c>
      <c r="G168" s="194" t="s">
        <v>45</v>
      </c>
      <c r="H168" s="193">
        <v>29</v>
      </c>
      <c r="I168" s="193">
        <v>526</v>
      </c>
      <c r="J168" s="193">
        <v>526</v>
      </c>
      <c r="K168" s="193">
        <v>6000</v>
      </c>
      <c r="L168" s="149">
        <f t="shared" si="7"/>
        <v>3156000</v>
      </c>
      <c r="M168" s="195"/>
      <c r="N168" s="195"/>
      <c r="O168" s="193" t="s">
        <v>487</v>
      </c>
      <c r="P168" s="193" t="s">
        <v>482</v>
      </c>
      <c r="Q168" s="193"/>
      <c r="R168" s="193"/>
      <c r="S168" s="193"/>
      <c r="T168" s="196">
        <v>44289</v>
      </c>
      <c r="U168" s="196">
        <f>T168+5</f>
        <v>44294</v>
      </c>
      <c r="V168" s="197"/>
      <c r="W168" s="197"/>
      <c r="X168" s="197"/>
      <c r="Y168" s="197"/>
      <c r="Z168" s="197"/>
      <c r="AA168" s="197"/>
      <c r="AB168" s="197"/>
    </row>
    <row r="169" spans="1:28" ht="15" customHeight="1" x14ac:dyDescent="0.25">
      <c r="A169" s="62">
        <f t="shared" si="8"/>
        <v>166</v>
      </c>
      <c r="B169" s="192">
        <v>44289</v>
      </c>
      <c r="C169" s="193" t="s">
        <v>420</v>
      </c>
      <c r="D169" s="194" t="s">
        <v>483</v>
      </c>
      <c r="E169" s="194" t="s">
        <v>421</v>
      </c>
      <c r="F169" s="194" t="s">
        <v>422</v>
      </c>
      <c r="G169" s="194" t="s">
        <v>383</v>
      </c>
      <c r="H169" s="193">
        <v>45</v>
      </c>
      <c r="I169" s="193">
        <v>904</v>
      </c>
      <c r="J169" s="193">
        <v>904</v>
      </c>
      <c r="K169" s="193">
        <v>6000</v>
      </c>
      <c r="L169" s="149">
        <f t="shared" si="7"/>
        <v>5424000</v>
      </c>
      <c r="M169" s="195"/>
      <c r="N169" s="195"/>
      <c r="O169" s="193" t="s">
        <v>487</v>
      </c>
      <c r="P169" s="193" t="s">
        <v>509</v>
      </c>
      <c r="Q169" s="193"/>
      <c r="R169" s="193"/>
      <c r="S169" s="193"/>
      <c r="T169" s="196">
        <v>44289</v>
      </c>
      <c r="U169" s="196">
        <f t="shared" ref="U169:U178" si="9">T169+5</f>
        <v>44294</v>
      </c>
      <c r="V169" s="197"/>
      <c r="W169" s="197"/>
      <c r="X169" s="197"/>
      <c r="Y169" s="197"/>
      <c r="Z169" s="197"/>
      <c r="AA169" s="197"/>
      <c r="AB169" s="197"/>
    </row>
    <row r="170" spans="1:28" ht="15" customHeight="1" x14ac:dyDescent="0.25">
      <c r="A170" s="62">
        <f t="shared" si="8"/>
        <v>167</v>
      </c>
      <c r="B170" s="192">
        <v>44289</v>
      </c>
      <c r="C170" s="193" t="s">
        <v>423</v>
      </c>
      <c r="D170" s="194" t="s">
        <v>483</v>
      </c>
      <c r="E170" s="194" t="s">
        <v>62</v>
      </c>
      <c r="F170" s="194" t="s">
        <v>63</v>
      </c>
      <c r="G170" s="194" t="s">
        <v>61</v>
      </c>
      <c r="H170" s="193">
        <v>8</v>
      </c>
      <c r="I170" s="193">
        <v>133</v>
      </c>
      <c r="J170" s="193">
        <v>133</v>
      </c>
      <c r="K170" s="193">
        <v>14000</v>
      </c>
      <c r="L170" s="149">
        <f t="shared" si="7"/>
        <v>1862000</v>
      </c>
      <c r="M170" s="195"/>
      <c r="N170" s="195"/>
      <c r="O170" s="193" t="s">
        <v>487</v>
      </c>
      <c r="P170" s="193" t="s">
        <v>482</v>
      </c>
      <c r="Q170" s="193"/>
      <c r="R170" s="193"/>
      <c r="S170" s="193"/>
      <c r="T170" s="196">
        <v>44289</v>
      </c>
      <c r="U170" s="196">
        <f t="shared" si="9"/>
        <v>44294</v>
      </c>
      <c r="V170" s="197"/>
      <c r="W170" s="197"/>
      <c r="X170" s="197"/>
      <c r="Y170" s="197"/>
      <c r="Z170" s="197"/>
      <c r="AA170" s="197"/>
      <c r="AB170" s="197"/>
    </row>
    <row r="171" spans="1:28" ht="15" customHeight="1" x14ac:dyDescent="0.25">
      <c r="A171" s="62">
        <f t="shared" si="8"/>
        <v>168</v>
      </c>
      <c r="B171" s="192">
        <v>44289</v>
      </c>
      <c r="C171" s="193" t="s">
        <v>424</v>
      </c>
      <c r="D171" s="194" t="s">
        <v>483</v>
      </c>
      <c r="E171" s="194" t="s">
        <v>66</v>
      </c>
      <c r="F171" s="194" t="s">
        <v>67</v>
      </c>
      <c r="G171" s="194" t="s">
        <v>65</v>
      </c>
      <c r="H171" s="193">
        <v>16</v>
      </c>
      <c r="I171" s="193">
        <v>300</v>
      </c>
      <c r="J171" s="193">
        <v>300</v>
      </c>
      <c r="K171" s="193">
        <v>7000</v>
      </c>
      <c r="L171" s="149">
        <f t="shared" si="7"/>
        <v>2100000</v>
      </c>
      <c r="M171" s="195"/>
      <c r="N171" s="195"/>
      <c r="O171" s="193" t="s">
        <v>487</v>
      </c>
      <c r="P171" s="193" t="s">
        <v>482</v>
      </c>
      <c r="Q171" s="193"/>
      <c r="R171" s="193"/>
      <c r="S171" s="193"/>
      <c r="T171" s="196">
        <v>44289</v>
      </c>
      <c r="U171" s="196">
        <f t="shared" si="9"/>
        <v>44294</v>
      </c>
      <c r="V171" s="197"/>
      <c r="W171" s="197"/>
      <c r="X171" s="197"/>
      <c r="Y171" s="197"/>
      <c r="Z171" s="197"/>
      <c r="AA171" s="197"/>
      <c r="AB171" s="197"/>
    </row>
    <row r="172" spans="1:28" ht="15" customHeight="1" x14ac:dyDescent="0.25">
      <c r="A172" s="62">
        <f t="shared" si="8"/>
        <v>169</v>
      </c>
      <c r="B172" s="192">
        <v>44289</v>
      </c>
      <c r="C172" s="193" t="s">
        <v>425</v>
      </c>
      <c r="D172" s="194" t="s">
        <v>483</v>
      </c>
      <c r="E172" s="194" t="s">
        <v>58</v>
      </c>
      <c r="F172" s="194" t="s">
        <v>59</v>
      </c>
      <c r="G172" s="194" t="s">
        <v>57</v>
      </c>
      <c r="H172" s="193">
        <v>19</v>
      </c>
      <c r="I172" s="193">
        <v>376</v>
      </c>
      <c r="J172" s="193">
        <v>376</v>
      </c>
      <c r="K172" s="193">
        <v>12000</v>
      </c>
      <c r="L172" s="149">
        <f t="shared" si="7"/>
        <v>4512000</v>
      </c>
      <c r="M172" s="195"/>
      <c r="N172" s="195"/>
      <c r="O172" s="193" t="s">
        <v>487</v>
      </c>
      <c r="P172" s="193" t="s">
        <v>482</v>
      </c>
      <c r="Q172" s="193"/>
      <c r="R172" s="193"/>
      <c r="S172" s="193"/>
      <c r="T172" s="196">
        <v>44289</v>
      </c>
      <c r="U172" s="196">
        <f t="shared" si="9"/>
        <v>44294</v>
      </c>
      <c r="V172" s="197"/>
      <c r="W172" s="197"/>
      <c r="X172" s="197"/>
      <c r="Y172" s="197"/>
      <c r="Z172" s="197"/>
      <c r="AA172" s="197"/>
      <c r="AB172" s="197"/>
    </row>
    <row r="173" spans="1:28" ht="15" customHeight="1" x14ac:dyDescent="0.25">
      <c r="A173" s="62">
        <f t="shared" si="8"/>
        <v>170</v>
      </c>
      <c r="B173" s="192">
        <v>44289</v>
      </c>
      <c r="C173" s="193" t="s">
        <v>426</v>
      </c>
      <c r="D173" s="194" t="s">
        <v>483</v>
      </c>
      <c r="E173" s="194" t="s">
        <v>74</v>
      </c>
      <c r="F173" s="194" t="s">
        <v>75</v>
      </c>
      <c r="G173" s="194" t="s">
        <v>45</v>
      </c>
      <c r="H173" s="193">
        <v>13</v>
      </c>
      <c r="I173" s="193">
        <v>190</v>
      </c>
      <c r="J173" s="193">
        <v>190</v>
      </c>
      <c r="K173" s="193">
        <v>6000</v>
      </c>
      <c r="L173" s="149">
        <f t="shared" si="7"/>
        <v>1140000</v>
      </c>
      <c r="M173" s="195"/>
      <c r="N173" s="195"/>
      <c r="O173" s="193" t="s">
        <v>487</v>
      </c>
      <c r="P173" s="193" t="s">
        <v>482</v>
      </c>
      <c r="Q173" s="193"/>
      <c r="R173" s="193"/>
      <c r="S173" s="193"/>
      <c r="T173" s="196">
        <v>44289</v>
      </c>
      <c r="U173" s="196">
        <v>44294</v>
      </c>
      <c r="V173" s="197"/>
      <c r="W173" s="197"/>
      <c r="X173" s="197"/>
      <c r="Y173" s="197"/>
      <c r="Z173" s="197"/>
      <c r="AA173" s="197"/>
      <c r="AB173" s="197"/>
    </row>
    <row r="174" spans="1:28" ht="15" customHeight="1" x14ac:dyDescent="0.25">
      <c r="A174" s="62">
        <f t="shared" si="8"/>
        <v>171</v>
      </c>
      <c r="B174" s="192">
        <v>44289</v>
      </c>
      <c r="C174" s="193" t="s">
        <v>427</v>
      </c>
      <c r="D174" s="194" t="s">
        <v>483</v>
      </c>
      <c r="E174" s="194" t="s">
        <v>429</v>
      </c>
      <c r="F174" s="194" t="s">
        <v>430</v>
      </c>
      <c r="G174" s="194" t="s">
        <v>428</v>
      </c>
      <c r="H174" s="193">
        <v>14</v>
      </c>
      <c r="I174" s="193">
        <v>181</v>
      </c>
      <c r="J174" s="193">
        <v>181</v>
      </c>
      <c r="K174" s="193">
        <v>6000</v>
      </c>
      <c r="L174" s="149">
        <f t="shared" si="7"/>
        <v>1086000</v>
      </c>
      <c r="M174" s="195"/>
      <c r="N174" s="195"/>
      <c r="O174" s="193" t="s">
        <v>487</v>
      </c>
      <c r="P174" s="193" t="s">
        <v>509</v>
      </c>
      <c r="Q174" s="193"/>
      <c r="R174" s="193"/>
      <c r="S174" s="193"/>
      <c r="T174" s="196">
        <v>44289</v>
      </c>
      <c r="U174" s="196">
        <f t="shared" si="9"/>
        <v>44294</v>
      </c>
      <c r="V174" s="197"/>
      <c r="W174" s="197"/>
      <c r="X174" s="197"/>
      <c r="Y174" s="197"/>
      <c r="Z174" s="197"/>
      <c r="AA174" s="197"/>
      <c r="AB174" s="197"/>
    </row>
    <row r="175" spans="1:28" ht="15" customHeight="1" x14ac:dyDescent="0.25">
      <c r="A175" s="62">
        <f t="shared" si="8"/>
        <v>172</v>
      </c>
      <c r="B175" s="192">
        <v>44289</v>
      </c>
      <c r="C175" s="193" t="s">
        <v>431</v>
      </c>
      <c r="D175" s="194" t="s">
        <v>483</v>
      </c>
      <c r="E175" s="194" t="s">
        <v>433</v>
      </c>
      <c r="F175" s="194" t="s">
        <v>434</v>
      </c>
      <c r="G175" s="194" t="s">
        <v>432</v>
      </c>
      <c r="H175" s="193">
        <v>8</v>
      </c>
      <c r="I175" s="193">
        <v>38</v>
      </c>
      <c r="J175" s="193">
        <v>100</v>
      </c>
      <c r="K175" s="193">
        <v>11000</v>
      </c>
      <c r="L175" s="149">
        <f t="shared" si="7"/>
        <v>1100000</v>
      </c>
      <c r="M175" s="195"/>
      <c r="N175" s="195"/>
      <c r="O175" s="193" t="s">
        <v>487</v>
      </c>
      <c r="P175" s="193" t="s">
        <v>509</v>
      </c>
      <c r="Q175" s="193"/>
      <c r="R175" s="193"/>
      <c r="S175" s="193"/>
      <c r="T175" s="196">
        <v>44289</v>
      </c>
      <c r="U175" s="196">
        <f t="shared" si="9"/>
        <v>44294</v>
      </c>
      <c r="V175" s="197"/>
      <c r="W175" s="197"/>
      <c r="X175" s="197"/>
      <c r="Y175" s="197"/>
      <c r="Z175" s="197"/>
      <c r="AA175" s="197"/>
      <c r="AB175" s="197"/>
    </row>
    <row r="176" spans="1:28" ht="15" customHeight="1" x14ac:dyDescent="0.25">
      <c r="A176" s="62">
        <f t="shared" si="8"/>
        <v>173</v>
      </c>
      <c r="B176" s="192">
        <v>44289</v>
      </c>
      <c r="C176" s="193" t="s">
        <v>435</v>
      </c>
      <c r="D176" s="194" t="s">
        <v>483</v>
      </c>
      <c r="E176" s="194" t="s">
        <v>437</v>
      </c>
      <c r="F176" s="194" t="s">
        <v>438</v>
      </c>
      <c r="G176" s="194" t="s">
        <v>436</v>
      </c>
      <c r="H176" s="193">
        <v>6</v>
      </c>
      <c r="I176" s="193">
        <v>21</v>
      </c>
      <c r="J176" s="193">
        <v>100</v>
      </c>
      <c r="K176" s="193">
        <v>11000</v>
      </c>
      <c r="L176" s="149">
        <f t="shared" si="7"/>
        <v>1100000</v>
      </c>
      <c r="M176" s="195"/>
      <c r="N176" s="195"/>
      <c r="O176" s="193" t="s">
        <v>487</v>
      </c>
      <c r="P176" s="193" t="s">
        <v>509</v>
      </c>
      <c r="Q176" s="193"/>
      <c r="R176" s="193"/>
      <c r="S176" s="193"/>
      <c r="T176" s="196">
        <v>44289</v>
      </c>
      <c r="U176" s="196">
        <f t="shared" si="9"/>
        <v>44294</v>
      </c>
      <c r="V176" s="197"/>
      <c r="W176" s="197"/>
      <c r="X176" s="197"/>
      <c r="Y176" s="197"/>
      <c r="Z176" s="197"/>
      <c r="AA176" s="197"/>
      <c r="AB176" s="197"/>
    </row>
    <row r="177" spans="1:29" ht="15" customHeight="1" x14ac:dyDescent="0.25">
      <c r="A177" s="62">
        <f t="shared" si="8"/>
        <v>174</v>
      </c>
      <c r="B177" s="192">
        <v>44289</v>
      </c>
      <c r="C177" s="193" t="s">
        <v>439</v>
      </c>
      <c r="D177" s="194" t="s">
        <v>483</v>
      </c>
      <c r="E177" s="194" t="s">
        <v>441</v>
      </c>
      <c r="F177" s="194" t="s">
        <v>442</v>
      </c>
      <c r="G177" s="194" t="s">
        <v>440</v>
      </c>
      <c r="H177" s="193">
        <v>19</v>
      </c>
      <c r="I177" s="193">
        <v>334</v>
      </c>
      <c r="J177" s="193">
        <v>334</v>
      </c>
      <c r="K177" s="193">
        <v>8000</v>
      </c>
      <c r="L177" s="149">
        <f t="shared" si="7"/>
        <v>2672000</v>
      </c>
      <c r="M177" s="195"/>
      <c r="N177" s="195"/>
      <c r="O177" s="193" t="s">
        <v>487</v>
      </c>
      <c r="P177" s="193" t="s">
        <v>509</v>
      </c>
      <c r="Q177" s="193"/>
      <c r="R177" s="193"/>
      <c r="S177" s="193"/>
      <c r="T177" s="196">
        <v>44289</v>
      </c>
      <c r="U177" s="196">
        <f t="shared" si="9"/>
        <v>44294</v>
      </c>
      <c r="V177" s="197"/>
      <c r="W177" s="197"/>
      <c r="X177" s="197"/>
      <c r="Y177" s="197"/>
      <c r="Z177" s="197"/>
      <c r="AA177" s="197"/>
      <c r="AB177" s="197"/>
    </row>
    <row r="178" spans="1:29" ht="15" customHeight="1" x14ac:dyDescent="0.25">
      <c r="A178" s="62">
        <f t="shared" si="8"/>
        <v>175</v>
      </c>
      <c r="B178" s="192">
        <v>44289</v>
      </c>
      <c r="C178" s="193" t="s">
        <v>443</v>
      </c>
      <c r="D178" s="194" t="s">
        <v>483</v>
      </c>
      <c r="E178" s="194" t="s">
        <v>74</v>
      </c>
      <c r="F178" s="194" t="s">
        <v>75</v>
      </c>
      <c r="G178" s="194" t="s">
        <v>45</v>
      </c>
      <c r="H178" s="193">
        <v>13</v>
      </c>
      <c r="I178" s="193">
        <v>191</v>
      </c>
      <c r="J178" s="193">
        <v>191</v>
      </c>
      <c r="K178" s="193">
        <v>6000</v>
      </c>
      <c r="L178" s="149">
        <f t="shared" si="7"/>
        <v>1146000</v>
      </c>
      <c r="M178" s="195"/>
      <c r="N178" s="195"/>
      <c r="O178" s="193" t="s">
        <v>487</v>
      </c>
      <c r="P178" s="193" t="s">
        <v>482</v>
      </c>
      <c r="Q178" s="193"/>
      <c r="R178" s="193"/>
      <c r="S178" s="193"/>
      <c r="T178" s="196">
        <v>44289</v>
      </c>
      <c r="U178" s="196">
        <f t="shared" si="9"/>
        <v>44294</v>
      </c>
      <c r="V178" s="197"/>
      <c r="W178" s="197"/>
      <c r="X178" s="197"/>
      <c r="Y178" s="197"/>
      <c r="Z178" s="197"/>
      <c r="AA178" s="197"/>
      <c r="AB178" s="197"/>
    </row>
    <row r="179" spans="1:29" ht="15" customHeight="1" x14ac:dyDescent="0.25">
      <c r="A179" s="62">
        <f t="shared" si="8"/>
        <v>176</v>
      </c>
      <c r="B179" s="192">
        <v>44290</v>
      </c>
      <c r="C179" s="193" t="s">
        <v>448</v>
      </c>
      <c r="D179" s="194" t="s">
        <v>483</v>
      </c>
      <c r="E179" s="194" t="s">
        <v>449</v>
      </c>
      <c r="F179" s="194" t="s">
        <v>450</v>
      </c>
      <c r="G179" s="194" t="s">
        <v>42</v>
      </c>
      <c r="H179" s="193">
        <v>40</v>
      </c>
      <c r="I179" s="193">
        <v>740</v>
      </c>
      <c r="J179" s="193">
        <v>740</v>
      </c>
      <c r="K179" s="193">
        <v>5000</v>
      </c>
      <c r="L179" s="149">
        <f t="shared" si="7"/>
        <v>3700000</v>
      </c>
      <c r="M179" s="195"/>
      <c r="N179" s="195"/>
      <c r="O179" s="193" t="s">
        <v>491</v>
      </c>
      <c r="P179" s="193" t="s">
        <v>504</v>
      </c>
      <c r="Q179" s="193" t="s">
        <v>505</v>
      </c>
      <c r="R179" s="193"/>
      <c r="S179" s="193"/>
      <c r="T179" s="196">
        <v>44290</v>
      </c>
      <c r="U179" s="196">
        <v>44292</v>
      </c>
      <c r="V179" s="197" t="s">
        <v>751</v>
      </c>
      <c r="W179" s="198" t="s">
        <v>700</v>
      </c>
      <c r="X179" s="197"/>
      <c r="Y179" s="199">
        <v>44298</v>
      </c>
      <c r="Z179" s="200" t="s">
        <v>545</v>
      </c>
      <c r="AA179" s="197"/>
      <c r="AB179" s="197"/>
    </row>
    <row r="180" spans="1:29" ht="15" customHeight="1" x14ac:dyDescent="0.25">
      <c r="A180" s="62">
        <f t="shared" si="8"/>
        <v>177</v>
      </c>
      <c r="B180" s="192">
        <v>44290</v>
      </c>
      <c r="C180" s="193" t="s">
        <v>451</v>
      </c>
      <c r="D180" s="194" t="s">
        <v>483</v>
      </c>
      <c r="E180" s="194" t="s">
        <v>453</v>
      </c>
      <c r="F180" s="194" t="s">
        <v>454</v>
      </c>
      <c r="G180" s="194" t="s">
        <v>452</v>
      </c>
      <c r="H180" s="193">
        <v>26</v>
      </c>
      <c r="I180" s="193">
        <v>461</v>
      </c>
      <c r="J180" s="193">
        <v>461</v>
      </c>
      <c r="K180" s="193">
        <v>7000</v>
      </c>
      <c r="L180" s="149">
        <f t="shared" si="7"/>
        <v>3227000</v>
      </c>
      <c r="M180" s="195"/>
      <c r="N180" s="195"/>
      <c r="O180" s="193" t="s">
        <v>491</v>
      </c>
      <c r="P180" s="193" t="s">
        <v>504</v>
      </c>
      <c r="Q180" s="193" t="s">
        <v>505</v>
      </c>
      <c r="R180" s="193"/>
      <c r="S180" s="193"/>
      <c r="T180" s="196">
        <v>44290</v>
      </c>
      <c r="U180" s="196">
        <v>44292</v>
      </c>
      <c r="V180" s="197" t="s">
        <v>752</v>
      </c>
      <c r="W180" s="198" t="s">
        <v>700</v>
      </c>
      <c r="X180" s="197"/>
      <c r="Y180" s="199">
        <v>44298</v>
      </c>
      <c r="Z180" s="200" t="s">
        <v>545</v>
      </c>
      <c r="AA180" s="197"/>
      <c r="AB180" s="197"/>
    </row>
    <row r="181" spans="1:29" ht="15" customHeight="1" x14ac:dyDescent="0.25">
      <c r="A181" s="62">
        <f t="shared" si="8"/>
        <v>178</v>
      </c>
      <c r="B181" s="192">
        <v>44291</v>
      </c>
      <c r="C181" s="193" t="s">
        <v>474</v>
      </c>
      <c r="D181" s="194" t="s">
        <v>483</v>
      </c>
      <c r="E181" s="194" t="s">
        <v>476</v>
      </c>
      <c r="F181" s="194" t="s">
        <v>477</v>
      </c>
      <c r="G181" s="194" t="s">
        <v>475</v>
      </c>
      <c r="H181" s="193">
        <v>6</v>
      </c>
      <c r="I181" s="193">
        <v>219</v>
      </c>
      <c r="J181" s="193">
        <v>219</v>
      </c>
      <c r="K181" s="193">
        <v>8000</v>
      </c>
      <c r="L181" s="149">
        <f t="shared" si="7"/>
        <v>1752000</v>
      </c>
      <c r="M181" s="195"/>
      <c r="N181" s="195"/>
      <c r="O181" s="193" t="s">
        <v>486</v>
      </c>
      <c r="P181" s="193" t="s">
        <v>506</v>
      </c>
      <c r="Q181" s="193">
        <v>5650</v>
      </c>
      <c r="R181" s="193"/>
      <c r="S181" s="193"/>
      <c r="T181" s="196">
        <v>44291</v>
      </c>
      <c r="U181" s="196">
        <f>T181+6</f>
        <v>44297</v>
      </c>
      <c r="V181" s="197"/>
      <c r="W181" s="197"/>
      <c r="X181" s="197"/>
      <c r="Y181" s="197"/>
      <c r="Z181" s="197"/>
      <c r="AA181" s="197"/>
      <c r="AB181" s="197"/>
    </row>
    <row r="182" spans="1:29" ht="15" customHeight="1" x14ac:dyDescent="0.25">
      <c r="A182" s="62">
        <f t="shared" si="8"/>
        <v>179</v>
      </c>
      <c r="B182" s="192">
        <v>44291</v>
      </c>
      <c r="C182" s="193" t="s">
        <v>478</v>
      </c>
      <c r="D182" s="194" t="s">
        <v>483</v>
      </c>
      <c r="E182" s="194" t="s">
        <v>480</v>
      </c>
      <c r="F182" s="194" t="s">
        <v>481</v>
      </c>
      <c r="G182" s="194" t="s">
        <v>479</v>
      </c>
      <c r="H182" s="193">
        <v>2</v>
      </c>
      <c r="I182" s="193">
        <v>58</v>
      </c>
      <c r="J182" s="193">
        <v>100</v>
      </c>
      <c r="K182" s="193">
        <v>11000</v>
      </c>
      <c r="L182" s="149">
        <f t="shared" si="7"/>
        <v>1100000</v>
      </c>
      <c r="M182" s="195"/>
      <c r="N182" s="195"/>
      <c r="O182" s="193" t="s">
        <v>486</v>
      </c>
      <c r="P182" s="193" t="s">
        <v>506</v>
      </c>
      <c r="Q182" s="193">
        <v>5651</v>
      </c>
      <c r="R182" s="193"/>
      <c r="S182" s="193"/>
      <c r="T182" s="196">
        <v>44291</v>
      </c>
      <c r="U182" s="196">
        <f>T182+6</f>
        <v>44297</v>
      </c>
      <c r="V182" s="197"/>
      <c r="W182" s="197"/>
      <c r="X182" s="197"/>
      <c r="Y182" s="197"/>
      <c r="Z182" s="197"/>
      <c r="AA182" s="197"/>
      <c r="AB182" s="197"/>
    </row>
    <row r="183" spans="1:29" x14ac:dyDescent="0.25">
      <c r="A183" s="62">
        <f t="shared" si="8"/>
        <v>180</v>
      </c>
      <c r="B183" s="21">
        <v>44292</v>
      </c>
      <c r="C183" s="20" t="s">
        <v>565</v>
      </c>
      <c r="D183" s="194" t="s">
        <v>483</v>
      </c>
      <c r="E183" s="22" t="s">
        <v>70</v>
      </c>
      <c r="F183" s="22" t="s">
        <v>585</v>
      </c>
      <c r="G183" s="22" t="s">
        <v>69</v>
      </c>
      <c r="H183" s="20">
        <v>19</v>
      </c>
      <c r="I183" s="20">
        <v>337</v>
      </c>
      <c r="J183" s="20">
        <v>337</v>
      </c>
      <c r="K183" s="20">
        <v>9000</v>
      </c>
      <c r="L183" s="149">
        <f t="shared" si="7"/>
        <v>3033000</v>
      </c>
      <c r="M183" s="142"/>
      <c r="N183" s="142"/>
      <c r="O183" s="20" t="s">
        <v>2</v>
      </c>
      <c r="P183" s="24" t="s">
        <v>599</v>
      </c>
      <c r="Q183" s="26" t="s">
        <v>482</v>
      </c>
      <c r="R183" s="19"/>
      <c r="S183" s="19"/>
      <c r="T183" s="25">
        <v>44292</v>
      </c>
      <c r="U183" s="33">
        <v>44296</v>
      </c>
      <c r="V183" s="19"/>
      <c r="W183" s="19"/>
      <c r="X183" s="19"/>
      <c r="Y183" s="19"/>
      <c r="Z183" s="19"/>
      <c r="AA183" s="19"/>
      <c r="AB183" s="19"/>
    </row>
    <row r="184" spans="1:29" x14ac:dyDescent="0.25">
      <c r="A184" s="62">
        <f t="shared" si="8"/>
        <v>181</v>
      </c>
      <c r="B184" s="21">
        <v>44292</v>
      </c>
      <c r="C184" s="20" t="s">
        <v>566</v>
      </c>
      <c r="D184" s="194" t="s">
        <v>483</v>
      </c>
      <c r="E184" s="22" t="s">
        <v>54</v>
      </c>
      <c r="F184" s="22" t="s">
        <v>586</v>
      </c>
      <c r="G184" s="22" t="s">
        <v>53</v>
      </c>
      <c r="H184" s="20">
        <v>17</v>
      </c>
      <c r="I184" s="20">
        <v>340</v>
      </c>
      <c r="J184" s="20">
        <v>340</v>
      </c>
      <c r="K184" s="20">
        <v>9000</v>
      </c>
      <c r="L184" s="149">
        <f t="shared" si="7"/>
        <v>3060000</v>
      </c>
      <c r="M184" s="142"/>
      <c r="N184" s="142"/>
      <c r="O184" s="20" t="s">
        <v>2</v>
      </c>
      <c r="P184" s="24" t="s">
        <v>599</v>
      </c>
      <c r="Q184" s="26" t="s">
        <v>482</v>
      </c>
      <c r="R184" s="19"/>
      <c r="S184" s="19"/>
      <c r="T184" s="25">
        <v>44292</v>
      </c>
      <c r="U184" s="33">
        <v>44296</v>
      </c>
      <c r="V184" s="19"/>
      <c r="W184" s="19"/>
      <c r="X184" s="19"/>
      <c r="Y184" s="19"/>
      <c r="Z184" s="19"/>
      <c r="AA184" s="19"/>
      <c r="AB184" s="19"/>
    </row>
    <row r="185" spans="1:29" x14ac:dyDescent="0.25">
      <c r="A185" s="62">
        <f t="shared" si="8"/>
        <v>182</v>
      </c>
      <c r="B185" s="21">
        <v>44292</v>
      </c>
      <c r="C185" s="20" t="s">
        <v>567</v>
      </c>
      <c r="D185" s="194" t="s">
        <v>483</v>
      </c>
      <c r="E185" s="22" t="s">
        <v>78</v>
      </c>
      <c r="F185" s="22" t="s">
        <v>587</v>
      </c>
      <c r="G185" s="22" t="s">
        <v>77</v>
      </c>
      <c r="H185" s="20">
        <v>11</v>
      </c>
      <c r="I185" s="20">
        <v>180</v>
      </c>
      <c r="J185" s="20">
        <v>180</v>
      </c>
      <c r="K185" s="20">
        <v>9000</v>
      </c>
      <c r="L185" s="149">
        <f t="shared" si="7"/>
        <v>1620000</v>
      </c>
      <c r="M185" s="142"/>
      <c r="N185" s="142"/>
      <c r="O185" s="20" t="s">
        <v>2</v>
      </c>
      <c r="P185" s="24" t="s">
        <v>599</v>
      </c>
      <c r="Q185" s="26" t="s">
        <v>482</v>
      </c>
      <c r="R185" s="19"/>
      <c r="S185" s="19"/>
      <c r="T185" s="25">
        <v>44292</v>
      </c>
      <c r="U185" s="33">
        <v>44296</v>
      </c>
      <c r="V185" s="19"/>
      <c r="W185" s="19"/>
      <c r="X185" s="19"/>
      <c r="Y185" s="19"/>
      <c r="Z185" s="19"/>
      <c r="AA185" s="19"/>
      <c r="AB185" s="19"/>
    </row>
    <row r="186" spans="1:29" x14ac:dyDescent="0.25">
      <c r="A186" s="62">
        <f t="shared" si="8"/>
        <v>183</v>
      </c>
      <c r="B186" s="21">
        <v>44292</v>
      </c>
      <c r="C186" s="20" t="s">
        <v>568</v>
      </c>
      <c r="D186" s="194" t="s">
        <v>483</v>
      </c>
      <c r="E186" s="22" t="s">
        <v>82</v>
      </c>
      <c r="F186" s="22" t="s">
        <v>588</v>
      </c>
      <c r="G186" s="22" t="s">
        <v>81</v>
      </c>
      <c r="H186" s="20">
        <v>14</v>
      </c>
      <c r="I186" s="20">
        <v>252</v>
      </c>
      <c r="J186" s="20">
        <v>252</v>
      </c>
      <c r="K186" s="20">
        <v>9000</v>
      </c>
      <c r="L186" s="149">
        <f t="shared" si="7"/>
        <v>2268000</v>
      </c>
      <c r="M186" s="142"/>
      <c r="N186" s="142"/>
      <c r="O186" s="20" t="s">
        <v>2</v>
      </c>
      <c r="P186" s="24" t="s">
        <v>599</v>
      </c>
      <c r="Q186" s="26" t="s">
        <v>482</v>
      </c>
      <c r="R186" s="19"/>
      <c r="S186" s="19"/>
      <c r="T186" s="25">
        <v>44292</v>
      </c>
      <c r="U186" s="33">
        <v>44296</v>
      </c>
      <c r="V186" s="19"/>
      <c r="W186" s="19"/>
      <c r="X186" s="19"/>
      <c r="Y186" s="19"/>
      <c r="Z186" s="19"/>
      <c r="AA186" s="19"/>
      <c r="AB186" s="19"/>
    </row>
    <row r="187" spans="1:29" x14ac:dyDescent="0.25">
      <c r="A187" s="62">
        <f t="shared" si="8"/>
        <v>184</v>
      </c>
      <c r="B187" s="21">
        <v>44292</v>
      </c>
      <c r="C187" s="20" t="s">
        <v>569</v>
      </c>
      <c r="D187" s="194" t="s">
        <v>483</v>
      </c>
      <c r="E187" s="22" t="s">
        <v>583</v>
      </c>
      <c r="F187" s="22" t="s">
        <v>589</v>
      </c>
      <c r="G187" s="22" t="s">
        <v>597</v>
      </c>
      <c r="H187" s="20">
        <v>28</v>
      </c>
      <c r="I187" s="20">
        <v>543</v>
      </c>
      <c r="J187" s="20">
        <v>543</v>
      </c>
      <c r="K187" s="20">
        <v>7000</v>
      </c>
      <c r="L187" s="149">
        <f t="shared" si="7"/>
        <v>3801000</v>
      </c>
      <c r="M187" s="142"/>
      <c r="N187" s="142"/>
      <c r="O187" s="20" t="s">
        <v>2</v>
      </c>
      <c r="P187" s="24" t="s">
        <v>599</v>
      </c>
      <c r="Q187" s="26" t="s">
        <v>482</v>
      </c>
      <c r="R187" s="19"/>
      <c r="S187" s="19"/>
      <c r="T187" s="25">
        <v>44292</v>
      </c>
      <c r="U187" s="33">
        <v>44296</v>
      </c>
      <c r="V187" s="19"/>
      <c r="W187" s="19"/>
      <c r="X187" s="19"/>
      <c r="Y187" s="19"/>
      <c r="Z187" s="19"/>
      <c r="AA187" s="19"/>
      <c r="AB187" s="19"/>
    </row>
    <row r="188" spans="1:29" x14ac:dyDescent="0.25">
      <c r="A188" s="62">
        <f t="shared" si="8"/>
        <v>185</v>
      </c>
      <c r="B188" s="21"/>
      <c r="C188" s="206"/>
      <c r="D188" s="194"/>
      <c r="E188" s="207"/>
      <c r="F188" s="207"/>
      <c r="G188" s="207"/>
      <c r="H188" s="206"/>
      <c r="I188" s="206"/>
      <c r="J188" s="206"/>
      <c r="K188" s="206"/>
      <c r="L188" s="149">
        <f t="shared" si="7"/>
        <v>0</v>
      </c>
      <c r="M188" s="208"/>
      <c r="N188" s="208"/>
      <c r="O188" s="20"/>
      <c r="P188" s="24"/>
      <c r="Q188" s="26"/>
      <c r="R188" s="19"/>
      <c r="S188" s="19"/>
      <c r="T188" s="25"/>
      <c r="U188" s="33"/>
      <c r="V188" s="19"/>
      <c r="W188" s="19"/>
      <c r="X188" s="19"/>
      <c r="Y188" s="19"/>
      <c r="Z188" s="19"/>
      <c r="AA188" s="19"/>
      <c r="AB188" s="19"/>
    </row>
    <row r="189" spans="1:29" x14ac:dyDescent="0.25">
      <c r="A189" s="62">
        <f t="shared" si="8"/>
        <v>186</v>
      </c>
      <c r="B189" s="21">
        <v>44293</v>
      </c>
      <c r="C189" s="209" t="s">
        <v>633</v>
      </c>
      <c r="D189" s="194" t="s">
        <v>483</v>
      </c>
      <c r="E189" s="194" t="s">
        <v>1</v>
      </c>
      <c r="F189" s="194" t="s">
        <v>378</v>
      </c>
      <c r="G189" s="194" t="s">
        <v>0</v>
      </c>
      <c r="H189" s="193">
        <v>23</v>
      </c>
      <c r="I189" s="210">
        <v>416</v>
      </c>
      <c r="J189" s="210">
        <v>416</v>
      </c>
      <c r="K189" s="211">
        <v>6000</v>
      </c>
      <c r="L189" s="149">
        <f t="shared" si="7"/>
        <v>2496000</v>
      </c>
      <c r="M189" s="208">
        <f>2500*I189</f>
        <v>1040000</v>
      </c>
      <c r="N189" s="208">
        <f>L189-M189</f>
        <v>1456000</v>
      </c>
      <c r="O189" s="20" t="s">
        <v>2</v>
      </c>
      <c r="P189" s="24" t="s">
        <v>662</v>
      </c>
      <c r="Q189" s="24" t="s">
        <v>663</v>
      </c>
      <c r="R189" s="19"/>
      <c r="S189" s="19"/>
      <c r="T189" s="30">
        <v>44293</v>
      </c>
      <c r="U189" s="33">
        <v>44295</v>
      </c>
      <c r="V189" s="19"/>
      <c r="W189" s="19"/>
      <c r="X189" s="19"/>
      <c r="Y189" s="19"/>
      <c r="Z189" s="19"/>
      <c r="AA189" s="19"/>
      <c r="AB189" s="19"/>
      <c r="AC189" s="19"/>
    </row>
    <row r="190" spans="1:29" x14ac:dyDescent="0.25">
      <c r="A190" s="62">
        <f t="shared" si="8"/>
        <v>187</v>
      </c>
      <c r="B190" s="21">
        <v>44293</v>
      </c>
      <c r="C190" s="209" t="s">
        <v>634</v>
      </c>
      <c r="D190" s="194" t="s">
        <v>483</v>
      </c>
      <c r="E190" s="194" t="s">
        <v>372</v>
      </c>
      <c r="F190" s="194" t="s">
        <v>373</v>
      </c>
      <c r="G190" s="194" t="s">
        <v>371</v>
      </c>
      <c r="H190" s="193">
        <v>45</v>
      </c>
      <c r="I190" s="210">
        <v>792</v>
      </c>
      <c r="J190" s="210">
        <v>792</v>
      </c>
      <c r="K190" s="211">
        <v>3000</v>
      </c>
      <c r="L190" s="149">
        <f t="shared" si="7"/>
        <v>2376000</v>
      </c>
      <c r="M190" s="208">
        <f>1500*I190</f>
        <v>1188000</v>
      </c>
      <c r="N190" s="208">
        <f>L190-M190</f>
        <v>1188000</v>
      </c>
      <c r="O190" s="20" t="s">
        <v>2</v>
      </c>
      <c r="P190" s="24" t="s">
        <v>662</v>
      </c>
      <c r="Q190" s="24" t="s">
        <v>663</v>
      </c>
      <c r="R190" s="19"/>
      <c r="S190" s="19"/>
      <c r="T190" s="30">
        <v>44293</v>
      </c>
      <c r="U190" s="33">
        <v>44295</v>
      </c>
      <c r="V190" s="19"/>
      <c r="W190" s="19"/>
      <c r="X190" s="19"/>
      <c r="Y190" s="19"/>
      <c r="Z190" s="19"/>
      <c r="AA190" s="19"/>
      <c r="AB190" s="19"/>
      <c r="AC190" s="19"/>
    </row>
    <row r="191" spans="1:29" x14ac:dyDescent="0.25">
      <c r="A191" s="62">
        <f t="shared" si="8"/>
        <v>188</v>
      </c>
      <c r="B191" s="21">
        <v>44293</v>
      </c>
      <c r="C191" s="209" t="s">
        <v>635</v>
      </c>
      <c r="D191" s="194" t="s">
        <v>483</v>
      </c>
      <c r="E191" s="194" t="s">
        <v>7</v>
      </c>
      <c r="F191" s="194" t="s">
        <v>374</v>
      </c>
      <c r="G191" s="194" t="s">
        <v>6</v>
      </c>
      <c r="H191" s="193">
        <v>13</v>
      </c>
      <c r="I191" s="210">
        <v>201</v>
      </c>
      <c r="J191" s="210">
        <v>201</v>
      </c>
      <c r="K191" s="211">
        <v>5000</v>
      </c>
      <c r="L191" s="149">
        <f t="shared" si="7"/>
        <v>1005000</v>
      </c>
      <c r="M191" s="208">
        <f>2500*I191</f>
        <v>502500</v>
      </c>
      <c r="N191" s="208">
        <f>L191-M191</f>
        <v>502500</v>
      </c>
      <c r="O191" s="20" t="s">
        <v>2</v>
      </c>
      <c r="P191" s="24" t="s">
        <v>662</v>
      </c>
      <c r="Q191" s="24" t="s">
        <v>663</v>
      </c>
      <c r="R191" s="19"/>
      <c r="S191" s="19"/>
      <c r="T191" s="30">
        <v>44293</v>
      </c>
      <c r="U191" s="33">
        <v>44295</v>
      </c>
      <c r="V191" s="19"/>
      <c r="W191" s="19"/>
      <c r="X191" s="19"/>
      <c r="Y191" s="19"/>
      <c r="Z191" s="19"/>
      <c r="AA191" s="19"/>
      <c r="AB191" s="19"/>
      <c r="AC191" s="19"/>
    </row>
    <row r="192" spans="1:29" x14ac:dyDescent="0.25">
      <c r="A192" s="62">
        <f t="shared" si="8"/>
        <v>189</v>
      </c>
      <c r="B192" s="21">
        <v>44293</v>
      </c>
      <c r="C192" s="209" t="s">
        <v>636</v>
      </c>
      <c r="D192" s="194" t="s">
        <v>483</v>
      </c>
      <c r="E192" s="194" t="s">
        <v>376</v>
      </c>
      <c r="F192" s="194" t="s">
        <v>637</v>
      </c>
      <c r="G192" s="194" t="s">
        <v>638</v>
      </c>
      <c r="H192" s="193">
        <v>17</v>
      </c>
      <c r="I192" s="210">
        <v>294</v>
      </c>
      <c r="J192" s="210">
        <v>294</v>
      </c>
      <c r="K192" s="211">
        <v>6000</v>
      </c>
      <c r="L192" s="149">
        <f t="shared" si="7"/>
        <v>1764000</v>
      </c>
      <c r="M192" s="208">
        <f>2500*I192</f>
        <v>735000</v>
      </c>
      <c r="N192" s="208">
        <f>L192-M192</f>
        <v>1029000</v>
      </c>
      <c r="O192" s="20" t="s">
        <v>2</v>
      </c>
      <c r="P192" s="24" t="s">
        <v>662</v>
      </c>
      <c r="Q192" s="24" t="s">
        <v>663</v>
      </c>
      <c r="R192" s="19"/>
      <c r="S192" s="19"/>
      <c r="T192" s="30">
        <v>44293</v>
      </c>
      <c r="U192" s="33">
        <v>44295</v>
      </c>
      <c r="V192" s="19"/>
      <c r="W192" s="19"/>
      <c r="X192" s="19"/>
      <c r="Y192" s="19"/>
      <c r="Z192" s="19"/>
      <c r="AA192" s="19"/>
      <c r="AB192" s="19"/>
      <c r="AC192" s="19"/>
    </row>
    <row r="193" spans="1:28" x14ac:dyDescent="0.25">
      <c r="A193" s="62">
        <f t="shared" si="8"/>
        <v>190</v>
      </c>
      <c r="B193" s="21">
        <v>44293</v>
      </c>
      <c r="C193" s="209" t="s">
        <v>605</v>
      </c>
      <c r="D193" s="194" t="s">
        <v>483</v>
      </c>
      <c r="E193" s="194" t="s">
        <v>27</v>
      </c>
      <c r="F193" s="194" t="s">
        <v>606</v>
      </c>
      <c r="G193" s="194" t="s">
        <v>26</v>
      </c>
      <c r="H193" s="193">
        <v>2</v>
      </c>
      <c r="I193" s="210">
        <v>114</v>
      </c>
      <c r="J193" s="210">
        <v>114</v>
      </c>
      <c r="K193" s="206">
        <v>9000</v>
      </c>
      <c r="L193" s="149">
        <f t="shared" si="7"/>
        <v>1026000</v>
      </c>
      <c r="M193" s="208"/>
      <c r="N193" s="208"/>
      <c r="O193" s="20" t="s">
        <v>660</v>
      </c>
      <c r="P193" s="24" t="s">
        <v>485</v>
      </c>
      <c r="Q193" s="27">
        <v>5171</v>
      </c>
      <c r="R193" s="19"/>
      <c r="S193" s="19"/>
      <c r="T193" s="30">
        <v>44294</v>
      </c>
      <c r="U193" s="33">
        <v>44300</v>
      </c>
      <c r="V193" s="19"/>
      <c r="W193" s="19"/>
      <c r="X193" s="19"/>
      <c r="Y193" s="19"/>
      <c r="Z193" s="19"/>
      <c r="AA193" s="19"/>
      <c r="AB193" s="19"/>
    </row>
    <row r="194" spans="1:28" x14ac:dyDescent="0.25">
      <c r="A194" s="62">
        <f t="shared" si="8"/>
        <v>191</v>
      </c>
      <c r="B194" s="21">
        <v>44293</v>
      </c>
      <c r="C194" s="209" t="s">
        <v>607</v>
      </c>
      <c r="D194" s="194" t="s">
        <v>483</v>
      </c>
      <c r="E194" s="194" t="s">
        <v>608</v>
      </c>
      <c r="F194" s="194" t="s">
        <v>32</v>
      </c>
      <c r="G194" s="194" t="s">
        <v>30</v>
      </c>
      <c r="H194" s="193">
        <v>2</v>
      </c>
      <c r="I194" s="210">
        <v>84</v>
      </c>
      <c r="J194" s="193">
        <v>100</v>
      </c>
      <c r="K194" s="206">
        <v>9000</v>
      </c>
      <c r="L194" s="149">
        <f t="shared" si="7"/>
        <v>900000</v>
      </c>
      <c r="M194" s="208"/>
      <c r="N194" s="208"/>
      <c r="O194" s="20" t="s">
        <v>660</v>
      </c>
      <c r="P194" s="24" t="s">
        <v>485</v>
      </c>
      <c r="Q194" s="27">
        <v>5170</v>
      </c>
      <c r="R194" s="19"/>
      <c r="S194" s="19"/>
      <c r="T194" s="30">
        <v>44294</v>
      </c>
      <c r="U194" s="33">
        <v>44303</v>
      </c>
      <c r="V194" s="19"/>
      <c r="W194" s="19"/>
      <c r="X194" s="19"/>
      <c r="Y194" s="19"/>
      <c r="Z194" s="19"/>
      <c r="AA194" s="19"/>
      <c r="AB194" s="19"/>
    </row>
    <row r="195" spans="1:28" x14ac:dyDescent="0.25">
      <c r="A195" s="62">
        <f t="shared" si="8"/>
        <v>192</v>
      </c>
      <c r="B195" s="21">
        <v>44293</v>
      </c>
      <c r="C195" s="209" t="s">
        <v>609</v>
      </c>
      <c r="D195" s="194" t="s">
        <v>483</v>
      </c>
      <c r="E195" s="194" t="s">
        <v>39</v>
      </c>
      <c r="F195" s="194" t="s">
        <v>610</v>
      </c>
      <c r="G195" s="194" t="s">
        <v>38</v>
      </c>
      <c r="H195" s="193">
        <v>2</v>
      </c>
      <c r="I195" s="210">
        <v>79</v>
      </c>
      <c r="J195" s="193">
        <v>100</v>
      </c>
      <c r="K195" s="206">
        <v>7800</v>
      </c>
      <c r="L195" s="149">
        <f t="shared" si="7"/>
        <v>780000</v>
      </c>
      <c r="M195" s="208"/>
      <c r="N195" s="208"/>
      <c r="O195" s="20" t="s">
        <v>660</v>
      </c>
      <c r="P195" s="24" t="s">
        <v>485</v>
      </c>
      <c r="Q195" s="27">
        <v>5164</v>
      </c>
      <c r="R195" s="19"/>
      <c r="S195" s="19"/>
      <c r="T195" s="30">
        <v>44294</v>
      </c>
      <c r="U195" s="33">
        <v>44305</v>
      </c>
      <c r="V195" s="19"/>
      <c r="W195" s="19"/>
      <c r="X195" s="19"/>
      <c r="Y195" s="19"/>
      <c r="Z195" s="19"/>
      <c r="AA195" s="19"/>
      <c r="AB195" s="19"/>
    </row>
    <row r="196" spans="1:28" x14ac:dyDescent="0.25">
      <c r="A196" s="62">
        <f t="shared" si="8"/>
        <v>193</v>
      </c>
      <c r="B196" s="21">
        <v>44293</v>
      </c>
      <c r="C196" s="209" t="s">
        <v>611</v>
      </c>
      <c r="D196" s="194" t="s">
        <v>483</v>
      </c>
      <c r="E196" s="194" t="s">
        <v>152</v>
      </c>
      <c r="F196" s="194" t="s">
        <v>612</v>
      </c>
      <c r="G196" s="194" t="s">
        <v>10</v>
      </c>
      <c r="H196" s="193">
        <v>1</v>
      </c>
      <c r="I196" s="210">
        <v>52</v>
      </c>
      <c r="J196" s="193">
        <v>100</v>
      </c>
      <c r="K196" s="206">
        <v>6000</v>
      </c>
      <c r="L196" s="149">
        <f t="shared" si="7"/>
        <v>600000</v>
      </c>
      <c r="M196" s="208"/>
      <c r="N196" s="208"/>
      <c r="O196" s="20" t="s">
        <v>660</v>
      </c>
      <c r="P196" s="24" t="s">
        <v>485</v>
      </c>
      <c r="Q196" s="27">
        <v>5163</v>
      </c>
      <c r="R196" s="19"/>
      <c r="S196" s="19"/>
      <c r="T196" s="30">
        <v>44294</v>
      </c>
      <c r="U196" s="33">
        <v>44302</v>
      </c>
      <c r="V196" s="19"/>
      <c r="W196" s="19"/>
      <c r="X196" s="19"/>
      <c r="Y196" s="19"/>
      <c r="Z196" s="19"/>
      <c r="AA196" s="19"/>
      <c r="AB196" s="19"/>
    </row>
    <row r="197" spans="1:28" x14ac:dyDescent="0.25">
      <c r="A197" s="62">
        <f t="shared" si="8"/>
        <v>194</v>
      </c>
      <c r="B197" s="21">
        <v>44293</v>
      </c>
      <c r="C197" s="209" t="s">
        <v>613</v>
      </c>
      <c r="D197" s="194" t="s">
        <v>483</v>
      </c>
      <c r="E197" s="194" t="s">
        <v>125</v>
      </c>
      <c r="F197" s="194" t="s">
        <v>614</v>
      </c>
      <c r="G197" s="194" t="s">
        <v>124</v>
      </c>
      <c r="H197" s="193">
        <v>5</v>
      </c>
      <c r="I197" s="210">
        <v>151</v>
      </c>
      <c r="J197" s="210">
        <v>151</v>
      </c>
      <c r="K197" s="206">
        <v>5000</v>
      </c>
      <c r="L197" s="149">
        <f t="shared" ref="L197:L246" si="10">J197*K197</f>
        <v>755000</v>
      </c>
      <c r="M197" s="208"/>
      <c r="N197" s="208"/>
      <c r="O197" s="20" t="s">
        <v>660</v>
      </c>
      <c r="P197" s="24" t="s">
        <v>485</v>
      </c>
      <c r="Q197" s="27">
        <v>5170</v>
      </c>
      <c r="R197" s="19"/>
      <c r="S197" s="19"/>
      <c r="T197" s="30">
        <v>44294</v>
      </c>
      <c r="U197" s="33">
        <v>44301</v>
      </c>
      <c r="V197" s="19"/>
      <c r="W197" s="19"/>
      <c r="X197" s="19"/>
      <c r="Y197" s="19"/>
      <c r="Z197" s="19"/>
      <c r="AA197" s="19"/>
      <c r="AB197" s="19"/>
    </row>
    <row r="198" spans="1:28" x14ac:dyDescent="0.25">
      <c r="A198" s="62">
        <f t="shared" ref="A198:A246" si="11">A197+1</f>
        <v>195</v>
      </c>
      <c r="B198" s="21">
        <v>44293</v>
      </c>
      <c r="C198" s="209" t="s">
        <v>615</v>
      </c>
      <c r="D198" s="194" t="s">
        <v>483</v>
      </c>
      <c r="E198" s="194" t="s">
        <v>23</v>
      </c>
      <c r="F198" s="194" t="s">
        <v>616</v>
      </c>
      <c r="G198" s="194" t="s">
        <v>22</v>
      </c>
      <c r="H198" s="193">
        <v>5</v>
      </c>
      <c r="I198" s="210">
        <v>204</v>
      </c>
      <c r="J198" s="210">
        <v>204</v>
      </c>
      <c r="K198" s="206">
        <v>10200</v>
      </c>
      <c r="L198" s="149">
        <f t="shared" si="10"/>
        <v>2080800</v>
      </c>
      <c r="M198" s="208"/>
      <c r="N198" s="208"/>
      <c r="O198" s="20" t="s">
        <v>660</v>
      </c>
      <c r="P198" s="24" t="s">
        <v>485</v>
      </c>
      <c r="Q198" s="27">
        <v>5166</v>
      </c>
      <c r="R198" s="19"/>
      <c r="S198" s="19"/>
      <c r="T198" s="30">
        <v>44294</v>
      </c>
      <c r="U198" s="33">
        <v>44301</v>
      </c>
      <c r="V198" s="19"/>
      <c r="W198" s="19"/>
      <c r="X198" s="19"/>
      <c r="Y198" s="19"/>
      <c r="Z198" s="19"/>
      <c r="AA198" s="19"/>
      <c r="AB198" s="19"/>
    </row>
    <row r="199" spans="1:28" x14ac:dyDescent="0.25">
      <c r="A199" s="62">
        <f t="shared" si="11"/>
        <v>196</v>
      </c>
      <c r="B199" s="21">
        <v>44293</v>
      </c>
      <c r="C199" s="209" t="s">
        <v>617</v>
      </c>
      <c r="D199" s="194" t="s">
        <v>483</v>
      </c>
      <c r="E199" s="194" t="s">
        <v>149</v>
      </c>
      <c r="F199" s="194" t="s">
        <v>618</v>
      </c>
      <c r="G199" s="194" t="s">
        <v>148</v>
      </c>
      <c r="H199" s="193">
        <v>1</v>
      </c>
      <c r="I199" s="210">
        <v>26</v>
      </c>
      <c r="J199" s="193">
        <v>100</v>
      </c>
      <c r="K199" s="206">
        <v>8000</v>
      </c>
      <c r="L199" s="149">
        <f t="shared" si="10"/>
        <v>800000</v>
      </c>
      <c r="M199" s="208"/>
      <c r="N199" s="208"/>
      <c r="O199" s="20" t="s">
        <v>660</v>
      </c>
      <c r="P199" s="24" t="s">
        <v>485</v>
      </c>
      <c r="Q199" s="27">
        <v>5165</v>
      </c>
      <c r="R199" s="19"/>
      <c r="S199" s="19"/>
      <c r="T199" s="30">
        <v>44294</v>
      </c>
      <c r="U199" s="33">
        <v>44301</v>
      </c>
      <c r="V199" s="19"/>
      <c r="W199" s="19"/>
      <c r="X199" s="19"/>
      <c r="Y199" s="19"/>
      <c r="Z199" s="19"/>
      <c r="AA199" s="19"/>
      <c r="AB199" s="19"/>
    </row>
    <row r="200" spans="1:28" x14ac:dyDescent="0.25">
      <c r="A200" s="62">
        <f t="shared" si="11"/>
        <v>197</v>
      </c>
      <c r="B200" s="21">
        <v>44293</v>
      </c>
      <c r="C200" s="209" t="s">
        <v>619</v>
      </c>
      <c r="D200" s="194" t="s">
        <v>483</v>
      </c>
      <c r="E200" s="194" t="s">
        <v>133</v>
      </c>
      <c r="F200" s="194" t="s">
        <v>620</v>
      </c>
      <c r="G200" s="194" t="s">
        <v>132</v>
      </c>
      <c r="H200" s="193">
        <v>2</v>
      </c>
      <c r="I200" s="210">
        <v>104</v>
      </c>
      <c r="J200" s="210">
        <v>104</v>
      </c>
      <c r="K200" s="206">
        <v>11500</v>
      </c>
      <c r="L200" s="149">
        <f t="shared" si="10"/>
        <v>1196000</v>
      </c>
      <c r="M200" s="208"/>
      <c r="N200" s="208"/>
      <c r="O200" s="20" t="s">
        <v>660</v>
      </c>
      <c r="P200" s="24" t="s">
        <v>485</v>
      </c>
      <c r="Q200" s="27">
        <v>5167</v>
      </c>
      <c r="R200" s="19"/>
      <c r="S200" s="19"/>
      <c r="T200" s="30">
        <v>44294</v>
      </c>
      <c r="U200" s="33">
        <v>44301</v>
      </c>
      <c r="V200" s="19"/>
      <c r="W200" s="19"/>
      <c r="X200" s="19"/>
      <c r="Y200" s="19"/>
      <c r="Z200" s="19"/>
      <c r="AA200" s="19"/>
      <c r="AB200" s="19"/>
    </row>
    <row r="201" spans="1:28" x14ac:dyDescent="0.25">
      <c r="A201" s="62">
        <f t="shared" si="11"/>
        <v>198</v>
      </c>
      <c r="B201" s="21">
        <v>44293</v>
      </c>
      <c r="C201" s="209" t="s">
        <v>621</v>
      </c>
      <c r="D201" s="194" t="s">
        <v>483</v>
      </c>
      <c r="E201" s="194" t="s">
        <v>156</v>
      </c>
      <c r="F201" s="194" t="s">
        <v>622</v>
      </c>
      <c r="G201" s="194" t="s">
        <v>155</v>
      </c>
      <c r="H201" s="193">
        <v>1</v>
      </c>
      <c r="I201" s="210">
        <v>48</v>
      </c>
      <c r="J201" s="193">
        <v>100</v>
      </c>
      <c r="K201" s="206">
        <v>8500</v>
      </c>
      <c r="L201" s="149">
        <f t="shared" si="10"/>
        <v>850000</v>
      </c>
      <c r="M201" s="208"/>
      <c r="N201" s="208"/>
      <c r="O201" s="20" t="s">
        <v>660</v>
      </c>
      <c r="P201" s="24" t="s">
        <v>485</v>
      </c>
      <c r="Q201" s="27">
        <v>5168</v>
      </c>
      <c r="R201" s="19"/>
      <c r="S201" s="19"/>
      <c r="T201" s="30">
        <v>44294</v>
      </c>
      <c r="U201" s="33">
        <v>44301</v>
      </c>
      <c r="V201" s="19"/>
      <c r="W201" s="19"/>
      <c r="X201" s="19"/>
      <c r="Y201" s="19"/>
      <c r="Z201" s="19"/>
      <c r="AA201" s="19"/>
      <c r="AB201" s="19"/>
    </row>
    <row r="202" spans="1:28" x14ac:dyDescent="0.25">
      <c r="A202" s="62">
        <f t="shared" si="11"/>
        <v>199</v>
      </c>
      <c r="B202" s="21">
        <v>44293</v>
      </c>
      <c r="C202" s="209" t="s">
        <v>623</v>
      </c>
      <c r="D202" s="194" t="s">
        <v>483</v>
      </c>
      <c r="E202" s="194" t="s">
        <v>19</v>
      </c>
      <c r="F202" s="194" t="s">
        <v>624</v>
      </c>
      <c r="G202" s="194" t="s">
        <v>18</v>
      </c>
      <c r="H202" s="193">
        <v>7</v>
      </c>
      <c r="I202" s="210">
        <v>276</v>
      </c>
      <c r="J202" s="210">
        <v>276</v>
      </c>
      <c r="K202" s="206">
        <v>5500</v>
      </c>
      <c r="L202" s="149">
        <f t="shared" si="10"/>
        <v>1518000</v>
      </c>
      <c r="M202" s="208"/>
      <c r="N202" s="208"/>
      <c r="O202" s="20" t="s">
        <v>660</v>
      </c>
      <c r="P202" s="24" t="s">
        <v>485</v>
      </c>
      <c r="Q202" s="27">
        <v>5169</v>
      </c>
      <c r="R202" s="19"/>
      <c r="S202" s="19"/>
      <c r="T202" s="30">
        <v>44294</v>
      </c>
      <c r="U202" s="33">
        <v>44301</v>
      </c>
      <c r="V202" s="19"/>
      <c r="W202" s="19"/>
      <c r="X202" s="19"/>
      <c r="Y202" s="19"/>
      <c r="Z202" s="19"/>
      <c r="AA202" s="19"/>
      <c r="AB202" s="19"/>
    </row>
    <row r="203" spans="1:28" x14ac:dyDescent="0.25">
      <c r="A203" s="62">
        <f t="shared" si="11"/>
        <v>200</v>
      </c>
      <c r="B203" s="21">
        <v>44293</v>
      </c>
      <c r="C203" s="209" t="s">
        <v>625</v>
      </c>
      <c r="D203" s="194" t="s">
        <v>483</v>
      </c>
      <c r="E203" s="194" t="s">
        <v>137</v>
      </c>
      <c r="F203" s="194" t="s">
        <v>626</v>
      </c>
      <c r="G203" s="194" t="s">
        <v>136</v>
      </c>
      <c r="H203" s="193">
        <v>1</v>
      </c>
      <c r="I203" s="210">
        <v>46</v>
      </c>
      <c r="J203" s="193">
        <v>100</v>
      </c>
      <c r="K203" s="206">
        <v>11000</v>
      </c>
      <c r="L203" s="149">
        <f t="shared" si="10"/>
        <v>1100000</v>
      </c>
      <c r="M203" s="208"/>
      <c r="N203" s="208"/>
      <c r="O203" s="20" t="s">
        <v>660</v>
      </c>
      <c r="P203" s="24" t="s">
        <v>485</v>
      </c>
      <c r="Q203" s="27">
        <v>5160</v>
      </c>
      <c r="R203" s="19"/>
      <c r="S203" s="19"/>
      <c r="T203" s="30">
        <v>44294</v>
      </c>
      <c r="U203" s="33">
        <v>44307</v>
      </c>
      <c r="V203" s="19"/>
      <c r="W203" s="19"/>
      <c r="X203" s="19"/>
      <c r="Y203" s="19"/>
      <c r="Z203" s="19"/>
      <c r="AA203" s="19"/>
      <c r="AB203" s="19"/>
    </row>
    <row r="204" spans="1:28" x14ac:dyDescent="0.25">
      <c r="A204" s="62">
        <f t="shared" si="11"/>
        <v>201</v>
      </c>
      <c r="B204" s="21">
        <v>44293</v>
      </c>
      <c r="C204" s="209" t="s">
        <v>627</v>
      </c>
      <c r="D204" s="194" t="s">
        <v>483</v>
      </c>
      <c r="E204" s="194" t="s">
        <v>628</v>
      </c>
      <c r="F204" s="194" t="s">
        <v>16</v>
      </c>
      <c r="G204" s="194" t="s">
        <v>14</v>
      </c>
      <c r="H204" s="193">
        <v>1</v>
      </c>
      <c r="I204" s="210">
        <v>65</v>
      </c>
      <c r="J204" s="193">
        <v>100</v>
      </c>
      <c r="K204" s="206">
        <v>5000</v>
      </c>
      <c r="L204" s="149">
        <f t="shared" si="10"/>
        <v>500000</v>
      </c>
      <c r="M204" s="208"/>
      <c r="N204" s="208"/>
      <c r="O204" s="20" t="s">
        <v>660</v>
      </c>
      <c r="P204" s="24" t="s">
        <v>485</v>
      </c>
      <c r="Q204" s="27">
        <v>5159</v>
      </c>
      <c r="R204" s="19"/>
      <c r="S204" s="19"/>
      <c r="T204" s="30">
        <v>44294</v>
      </c>
      <c r="U204" s="33">
        <v>44300</v>
      </c>
      <c r="V204" s="19"/>
      <c r="W204" s="19"/>
      <c r="X204" s="19"/>
      <c r="Y204" s="19"/>
      <c r="Z204" s="19"/>
      <c r="AA204" s="19"/>
      <c r="AB204" s="19"/>
    </row>
    <row r="205" spans="1:28" x14ac:dyDescent="0.25">
      <c r="A205" s="62">
        <f t="shared" si="11"/>
        <v>202</v>
      </c>
      <c r="B205" s="21">
        <v>44293</v>
      </c>
      <c r="C205" s="209" t="s">
        <v>629</v>
      </c>
      <c r="D205" s="194" t="s">
        <v>483</v>
      </c>
      <c r="E205" s="194" t="s">
        <v>117</v>
      </c>
      <c r="F205" s="194" t="s">
        <v>630</v>
      </c>
      <c r="G205" s="194" t="s">
        <v>116</v>
      </c>
      <c r="H205" s="193">
        <v>1</v>
      </c>
      <c r="I205" s="210">
        <v>28</v>
      </c>
      <c r="J205" s="193">
        <v>100</v>
      </c>
      <c r="K205" s="206">
        <v>9000</v>
      </c>
      <c r="L205" s="149">
        <f t="shared" si="10"/>
        <v>900000</v>
      </c>
      <c r="M205" s="208"/>
      <c r="N205" s="208"/>
      <c r="O205" s="20" t="s">
        <v>660</v>
      </c>
      <c r="P205" s="24" t="s">
        <v>485</v>
      </c>
      <c r="Q205" s="27">
        <v>5157</v>
      </c>
      <c r="R205" s="19"/>
      <c r="S205" s="19"/>
      <c r="T205" s="30">
        <v>44294</v>
      </c>
      <c r="U205" s="33">
        <v>44306</v>
      </c>
      <c r="V205" s="19"/>
      <c r="W205" s="19"/>
      <c r="X205" s="19"/>
      <c r="Y205" s="19"/>
      <c r="Z205" s="19"/>
      <c r="AA205" s="19"/>
      <c r="AB205" s="19"/>
    </row>
    <row r="206" spans="1:28" x14ac:dyDescent="0.25">
      <c r="A206" s="62">
        <f t="shared" si="11"/>
        <v>203</v>
      </c>
      <c r="B206" s="21">
        <v>44293</v>
      </c>
      <c r="C206" s="209" t="s">
        <v>631</v>
      </c>
      <c r="D206" s="194" t="s">
        <v>483</v>
      </c>
      <c r="E206" s="194" t="s">
        <v>141</v>
      </c>
      <c r="F206" s="194" t="s">
        <v>632</v>
      </c>
      <c r="G206" s="194" t="s">
        <v>140</v>
      </c>
      <c r="H206" s="193">
        <v>1</v>
      </c>
      <c r="I206" s="210">
        <v>30</v>
      </c>
      <c r="J206" s="193">
        <v>100</v>
      </c>
      <c r="K206" s="206">
        <v>10800</v>
      </c>
      <c r="L206" s="149">
        <f t="shared" si="10"/>
        <v>1080000</v>
      </c>
      <c r="M206" s="208"/>
      <c r="N206" s="208"/>
      <c r="O206" s="20" t="s">
        <v>660</v>
      </c>
      <c r="P206" s="24" t="s">
        <v>485</v>
      </c>
      <c r="Q206" s="27">
        <v>5158</v>
      </c>
      <c r="R206" s="19"/>
      <c r="S206" s="19"/>
      <c r="T206" s="30">
        <v>44294</v>
      </c>
      <c r="U206" s="33">
        <v>44306</v>
      </c>
      <c r="V206" s="19"/>
      <c r="W206" s="19"/>
      <c r="X206" s="19"/>
      <c r="Y206" s="19"/>
      <c r="Z206" s="19"/>
      <c r="AA206" s="19"/>
      <c r="AB206" s="19"/>
    </row>
    <row r="207" spans="1:28" x14ac:dyDescent="0.25">
      <c r="A207" s="62">
        <f t="shared" si="11"/>
        <v>204</v>
      </c>
      <c r="B207" s="192">
        <v>44294</v>
      </c>
      <c r="C207" s="193" t="s">
        <v>664</v>
      </c>
      <c r="D207" s="194" t="s">
        <v>483</v>
      </c>
      <c r="E207" s="194" t="s">
        <v>315</v>
      </c>
      <c r="F207" s="194" t="s">
        <v>665</v>
      </c>
      <c r="G207" s="194" t="s">
        <v>314</v>
      </c>
      <c r="H207" s="193">
        <v>1</v>
      </c>
      <c r="I207" s="210">
        <v>46</v>
      </c>
      <c r="J207" s="193">
        <v>100</v>
      </c>
      <c r="K207" s="206">
        <v>12000</v>
      </c>
      <c r="L207" s="149">
        <f t="shared" si="10"/>
        <v>1200000</v>
      </c>
      <c r="M207" s="208"/>
      <c r="N207" s="208"/>
      <c r="O207" s="20" t="s">
        <v>2</v>
      </c>
      <c r="P207" s="26" t="s">
        <v>735</v>
      </c>
      <c r="Q207" s="34" t="s">
        <v>757</v>
      </c>
      <c r="R207" s="19"/>
      <c r="S207" s="19"/>
      <c r="T207" s="30">
        <v>44296</v>
      </c>
      <c r="U207" s="33">
        <v>44301</v>
      </c>
      <c r="V207" s="19"/>
      <c r="W207" s="19"/>
      <c r="X207" s="19"/>
      <c r="Y207" s="19"/>
      <c r="Z207" s="19"/>
      <c r="AA207" s="19"/>
      <c r="AB207" s="19"/>
    </row>
    <row r="208" spans="1:28" x14ac:dyDescent="0.25">
      <c r="A208" s="62">
        <f t="shared" si="11"/>
        <v>205</v>
      </c>
      <c r="B208" s="192">
        <v>44294</v>
      </c>
      <c r="C208" s="193" t="s">
        <v>666</v>
      </c>
      <c r="D208" s="194" t="s">
        <v>483</v>
      </c>
      <c r="E208" s="194" t="s">
        <v>365</v>
      </c>
      <c r="F208" s="194" t="s">
        <v>667</v>
      </c>
      <c r="G208" s="194" t="s">
        <v>364</v>
      </c>
      <c r="H208" s="193">
        <v>1</v>
      </c>
      <c r="I208" s="210">
        <v>28</v>
      </c>
      <c r="J208" s="193">
        <v>100</v>
      </c>
      <c r="K208" s="206">
        <v>7000</v>
      </c>
      <c r="L208" s="149">
        <f t="shared" si="10"/>
        <v>700000</v>
      </c>
      <c r="M208" s="208"/>
      <c r="N208" s="208"/>
      <c r="O208" s="20" t="s">
        <v>2</v>
      </c>
      <c r="P208" s="26" t="s">
        <v>736</v>
      </c>
      <c r="Q208" s="26"/>
      <c r="R208" s="19"/>
      <c r="S208" s="19"/>
      <c r="T208" s="26"/>
      <c r="U208" s="19"/>
      <c r="V208" s="19"/>
      <c r="W208" s="19"/>
      <c r="X208" s="19"/>
      <c r="Y208" s="19"/>
      <c r="Z208" s="19"/>
      <c r="AA208" s="19"/>
      <c r="AB208" s="19"/>
    </row>
    <row r="209" spans="1:29" x14ac:dyDescent="0.25">
      <c r="A209" s="62">
        <f t="shared" si="11"/>
        <v>206</v>
      </c>
      <c r="B209" s="192">
        <v>44294</v>
      </c>
      <c r="C209" s="193" t="s">
        <v>668</v>
      </c>
      <c r="D209" s="194" t="s">
        <v>483</v>
      </c>
      <c r="E209" s="194" t="s">
        <v>357</v>
      </c>
      <c r="F209" s="194" t="s">
        <v>669</v>
      </c>
      <c r="G209" s="194" t="s">
        <v>356</v>
      </c>
      <c r="H209" s="193">
        <v>1</v>
      </c>
      <c r="I209" s="210">
        <v>52</v>
      </c>
      <c r="J209" s="193">
        <v>100</v>
      </c>
      <c r="K209" s="206">
        <v>6000</v>
      </c>
      <c r="L209" s="149">
        <f t="shared" si="10"/>
        <v>600000</v>
      </c>
      <c r="M209" s="208"/>
      <c r="N209" s="208"/>
      <c r="O209" s="20" t="s">
        <v>2</v>
      </c>
      <c r="P209" s="26" t="s">
        <v>734</v>
      </c>
      <c r="Q209" s="26"/>
      <c r="R209" s="19"/>
      <c r="S209" s="19"/>
      <c r="T209" s="26"/>
      <c r="U209" s="19"/>
      <c r="V209" s="19"/>
      <c r="W209" s="19"/>
      <c r="X209" s="19"/>
      <c r="Y209" s="19"/>
      <c r="Z209" s="19"/>
      <c r="AA209" s="19"/>
      <c r="AB209" s="19"/>
    </row>
    <row r="210" spans="1:29" x14ac:dyDescent="0.25">
      <c r="A210" s="62">
        <f t="shared" si="11"/>
        <v>207</v>
      </c>
      <c r="B210" s="192">
        <v>44294</v>
      </c>
      <c r="C210" s="193" t="s">
        <v>670</v>
      </c>
      <c r="D210" s="194" t="s">
        <v>483</v>
      </c>
      <c r="E210" s="194" t="s">
        <v>346</v>
      </c>
      <c r="F210" s="194" t="s">
        <v>671</v>
      </c>
      <c r="G210" s="194" t="s">
        <v>672</v>
      </c>
      <c r="H210" s="193">
        <v>1</v>
      </c>
      <c r="I210" s="210">
        <v>24</v>
      </c>
      <c r="J210" s="193">
        <v>100</v>
      </c>
      <c r="K210" s="206">
        <v>6000</v>
      </c>
      <c r="L210" s="149">
        <f t="shared" si="10"/>
        <v>600000</v>
      </c>
      <c r="M210" s="208"/>
      <c r="N210" s="208"/>
      <c r="O210" s="20" t="s">
        <v>2</v>
      </c>
      <c r="P210" s="26" t="s">
        <v>734</v>
      </c>
      <c r="Q210" s="26"/>
      <c r="R210" s="19"/>
      <c r="S210" s="19"/>
      <c r="T210" s="26"/>
      <c r="U210" s="19"/>
      <c r="V210" s="19"/>
      <c r="W210" s="19"/>
      <c r="X210" s="19"/>
      <c r="Y210" s="19"/>
      <c r="Z210" s="19"/>
      <c r="AA210" s="19"/>
      <c r="AB210" s="19"/>
    </row>
    <row r="211" spans="1:29" x14ac:dyDescent="0.25">
      <c r="A211" s="62">
        <f t="shared" si="11"/>
        <v>208</v>
      </c>
      <c r="B211" s="192">
        <v>44294</v>
      </c>
      <c r="C211" s="193" t="s">
        <v>673</v>
      </c>
      <c r="D211" s="194" t="s">
        <v>483</v>
      </c>
      <c r="E211" s="194" t="s">
        <v>349</v>
      </c>
      <c r="F211" s="194" t="s">
        <v>674</v>
      </c>
      <c r="G211" s="194" t="s">
        <v>9</v>
      </c>
      <c r="H211" s="193">
        <v>1</v>
      </c>
      <c r="I211" s="210">
        <v>45</v>
      </c>
      <c r="J211" s="193">
        <v>100</v>
      </c>
      <c r="K211" s="206">
        <v>7000</v>
      </c>
      <c r="L211" s="149">
        <f t="shared" si="10"/>
        <v>700000</v>
      </c>
      <c r="M211" s="208"/>
      <c r="N211" s="208"/>
      <c r="O211" s="20" t="s">
        <v>2</v>
      </c>
      <c r="P211" s="26" t="s">
        <v>736</v>
      </c>
      <c r="Q211" s="26"/>
      <c r="R211" s="19"/>
      <c r="S211" s="19"/>
      <c r="T211" s="26"/>
      <c r="U211" s="19"/>
      <c r="V211" s="19"/>
      <c r="W211" s="19"/>
      <c r="X211" s="19"/>
      <c r="Y211" s="19"/>
      <c r="Z211" s="19"/>
      <c r="AA211" s="19"/>
      <c r="AB211" s="19"/>
    </row>
    <row r="212" spans="1:29" x14ac:dyDescent="0.25">
      <c r="A212" s="62">
        <f t="shared" si="11"/>
        <v>209</v>
      </c>
      <c r="B212" s="192">
        <v>44294</v>
      </c>
      <c r="C212" s="193" t="s">
        <v>675</v>
      </c>
      <c r="D212" s="194" t="s">
        <v>483</v>
      </c>
      <c r="E212" s="194" t="s">
        <v>353</v>
      </c>
      <c r="F212" s="194" t="s">
        <v>676</v>
      </c>
      <c r="G212" s="194" t="s">
        <v>352</v>
      </c>
      <c r="H212" s="193">
        <v>1</v>
      </c>
      <c r="I212" s="210">
        <v>39</v>
      </c>
      <c r="J212" s="193">
        <v>100</v>
      </c>
      <c r="K212" s="206">
        <v>9000</v>
      </c>
      <c r="L212" s="149">
        <f t="shared" si="10"/>
        <v>900000</v>
      </c>
      <c r="M212" s="208"/>
      <c r="N212" s="208"/>
      <c r="O212" s="20" t="s">
        <v>2</v>
      </c>
      <c r="P212" s="26" t="s">
        <v>736</v>
      </c>
      <c r="Q212" s="26"/>
      <c r="R212" s="19"/>
      <c r="S212" s="19"/>
      <c r="T212" s="26"/>
      <c r="U212" s="19"/>
      <c r="V212" s="19"/>
      <c r="W212" s="19"/>
      <c r="X212" s="19"/>
      <c r="Y212" s="19"/>
      <c r="Z212" s="19"/>
      <c r="AA212" s="19"/>
      <c r="AB212" s="19"/>
    </row>
    <row r="213" spans="1:29" x14ac:dyDescent="0.25">
      <c r="A213" s="62">
        <f t="shared" si="11"/>
        <v>210</v>
      </c>
      <c r="B213" s="192">
        <v>44294</v>
      </c>
      <c r="C213" s="193" t="s">
        <v>677</v>
      </c>
      <c r="D213" s="194" t="s">
        <v>483</v>
      </c>
      <c r="E213" s="194" t="s">
        <v>338</v>
      </c>
      <c r="F213" s="194" t="s">
        <v>678</v>
      </c>
      <c r="G213" s="194" t="s">
        <v>337</v>
      </c>
      <c r="H213" s="193">
        <v>1</v>
      </c>
      <c r="I213" s="210">
        <v>27</v>
      </c>
      <c r="J213" s="193">
        <v>100</v>
      </c>
      <c r="K213" s="206">
        <v>9000</v>
      </c>
      <c r="L213" s="149">
        <f t="shared" si="10"/>
        <v>900000</v>
      </c>
      <c r="M213" s="208"/>
      <c r="N213" s="208"/>
      <c r="O213" s="20" t="s">
        <v>2</v>
      </c>
      <c r="P213" s="26" t="s">
        <v>690</v>
      </c>
      <c r="Q213" s="26"/>
      <c r="R213" s="19"/>
      <c r="S213" s="19"/>
      <c r="T213" s="30">
        <v>44296</v>
      </c>
      <c r="U213" s="33">
        <v>44301</v>
      </c>
      <c r="V213" s="19"/>
      <c r="W213" s="19"/>
      <c r="X213" s="19"/>
      <c r="Y213" s="19"/>
      <c r="Z213" s="19"/>
      <c r="AA213" s="19"/>
      <c r="AB213" s="19"/>
    </row>
    <row r="214" spans="1:29" x14ac:dyDescent="0.25">
      <c r="A214" s="62">
        <f t="shared" si="11"/>
        <v>211</v>
      </c>
      <c r="B214" s="192">
        <v>44294</v>
      </c>
      <c r="C214" s="193" t="s">
        <v>679</v>
      </c>
      <c r="D214" s="194" t="s">
        <v>483</v>
      </c>
      <c r="E214" s="194" t="s">
        <v>331</v>
      </c>
      <c r="F214" s="194" t="s">
        <v>680</v>
      </c>
      <c r="G214" s="194" t="s">
        <v>330</v>
      </c>
      <c r="H214" s="193">
        <v>1</v>
      </c>
      <c r="I214" s="210">
        <v>40</v>
      </c>
      <c r="J214" s="193">
        <v>100</v>
      </c>
      <c r="K214" s="206">
        <v>6000</v>
      </c>
      <c r="L214" s="149">
        <f t="shared" si="10"/>
        <v>600000</v>
      </c>
      <c r="M214" s="208"/>
      <c r="N214" s="208"/>
      <c r="O214" s="20" t="s">
        <v>2</v>
      </c>
      <c r="P214" s="26" t="s">
        <v>735</v>
      </c>
      <c r="Q214" s="34" t="s">
        <v>757</v>
      </c>
      <c r="R214" s="19"/>
      <c r="S214" s="19"/>
      <c r="T214" s="30">
        <v>44296</v>
      </c>
      <c r="U214" s="33">
        <v>44301</v>
      </c>
      <c r="V214" s="19"/>
      <c r="W214" s="19"/>
      <c r="X214" s="19"/>
      <c r="Y214" s="19"/>
      <c r="Z214" s="19"/>
      <c r="AA214" s="19"/>
      <c r="AB214" s="19"/>
    </row>
    <row r="215" spans="1:29" x14ac:dyDescent="0.25">
      <c r="A215" s="62">
        <f t="shared" si="11"/>
        <v>212</v>
      </c>
      <c r="B215" s="192">
        <v>44294</v>
      </c>
      <c r="C215" s="193" t="s">
        <v>681</v>
      </c>
      <c r="D215" s="194" t="s">
        <v>483</v>
      </c>
      <c r="E215" s="194" t="s">
        <v>334</v>
      </c>
      <c r="F215" s="194" t="s">
        <v>682</v>
      </c>
      <c r="G215" s="194" t="s">
        <v>43</v>
      </c>
      <c r="H215" s="193">
        <v>1</v>
      </c>
      <c r="I215" s="210">
        <v>27</v>
      </c>
      <c r="J215" s="193">
        <v>100</v>
      </c>
      <c r="K215" s="206">
        <v>6000</v>
      </c>
      <c r="L215" s="149">
        <f t="shared" si="10"/>
        <v>600000</v>
      </c>
      <c r="M215" s="208"/>
      <c r="N215" s="208"/>
      <c r="O215" s="20" t="s">
        <v>2</v>
      </c>
      <c r="P215" s="26" t="s">
        <v>691</v>
      </c>
      <c r="Q215" s="26"/>
      <c r="R215" s="19"/>
      <c r="S215" s="19"/>
      <c r="T215" s="30">
        <v>44296</v>
      </c>
      <c r="U215" s="33">
        <v>44301</v>
      </c>
      <c r="V215" s="19"/>
      <c r="W215" s="19"/>
      <c r="X215" s="19"/>
      <c r="Y215" s="19"/>
      <c r="Z215" s="19"/>
      <c r="AA215" s="19"/>
      <c r="AB215" s="19"/>
    </row>
    <row r="216" spans="1:29" x14ac:dyDescent="0.25">
      <c r="A216" s="62">
        <f t="shared" si="11"/>
        <v>213</v>
      </c>
      <c r="B216" s="192">
        <v>44294</v>
      </c>
      <c r="C216" s="193" t="s">
        <v>683</v>
      </c>
      <c r="D216" s="194" t="s">
        <v>483</v>
      </c>
      <c r="E216" s="194" t="s">
        <v>361</v>
      </c>
      <c r="F216" s="194" t="s">
        <v>684</v>
      </c>
      <c r="G216" s="194" t="s">
        <v>360</v>
      </c>
      <c r="H216" s="193">
        <v>2</v>
      </c>
      <c r="I216" s="210">
        <v>55</v>
      </c>
      <c r="J216" s="193">
        <v>100</v>
      </c>
      <c r="K216" s="206">
        <v>7000</v>
      </c>
      <c r="L216" s="149">
        <f t="shared" si="10"/>
        <v>700000</v>
      </c>
      <c r="M216" s="208"/>
      <c r="N216" s="208"/>
      <c r="O216" s="20" t="s">
        <v>2</v>
      </c>
      <c r="P216" s="26" t="s">
        <v>736</v>
      </c>
      <c r="Q216" s="26"/>
      <c r="R216" s="19"/>
      <c r="S216" s="19"/>
      <c r="T216" s="26"/>
      <c r="U216" s="19"/>
      <c r="V216" s="19"/>
      <c r="W216" s="19"/>
      <c r="X216" s="19"/>
      <c r="Y216" s="19"/>
      <c r="Z216" s="19"/>
      <c r="AA216" s="19"/>
      <c r="AB216" s="19"/>
    </row>
    <row r="217" spans="1:29" x14ac:dyDescent="0.25">
      <c r="A217" s="62">
        <f t="shared" si="11"/>
        <v>214</v>
      </c>
      <c r="B217" s="192">
        <v>44294</v>
      </c>
      <c r="C217" s="193" t="s">
        <v>685</v>
      </c>
      <c r="D217" s="194" t="s">
        <v>483</v>
      </c>
      <c r="E217" s="194" t="s">
        <v>449</v>
      </c>
      <c r="F217" s="194" t="s">
        <v>686</v>
      </c>
      <c r="G217" s="194" t="s">
        <v>42</v>
      </c>
      <c r="H217" s="193">
        <v>1</v>
      </c>
      <c r="I217" s="210">
        <v>61</v>
      </c>
      <c r="J217" s="193">
        <v>100</v>
      </c>
      <c r="K217" s="206">
        <v>5000</v>
      </c>
      <c r="L217" s="149">
        <f t="shared" si="10"/>
        <v>500000</v>
      </c>
      <c r="M217" s="208"/>
      <c r="N217" s="208"/>
      <c r="O217" s="20" t="s">
        <v>2</v>
      </c>
      <c r="P217" s="26" t="s">
        <v>690</v>
      </c>
      <c r="Q217" s="26"/>
      <c r="R217" s="19"/>
      <c r="S217" s="19"/>
      <c r="T217" s="30">
        <v>44294</v>
      </c>
      <c r="U217" s="33">
        <v>44301</v>
      </c>
      <c r="V217" s="19"/>
      <c r="W217" s="19"/>
      <c r="X217" s="19"/>
      <c r="Y217" s="19"/>
      <c r="Z217" s="19"/>
      <c r="AA217" s="19"/>
      <c r="AB217" s="19"/>
    </row>
    <row r="218" spans="1:29" x14ac:dyDescent="0.25">
      <c r="A218" s="62">
        <f t="shared" si="11"/>
        <v>215</v>
      </c>
      <c r="B218" s="192">
        <v>44294</v>
      </c>
      <c r="C218" s="193" t="s">
        <v>687</v>
      </c>
      <c r="D218" s="194" t="s">
        <v>483</v>
      </c>
      <c r="E218" s="194" t="s">
        <v>688</v>
      </c>
      <c r="F218" s="194" t="s">
        <v>689</v>
      </c>
      <c r="G218" s="194" t="s">
        <v>452</v>
      </c>
      <c r="H218" s="193">
        <v>1</v>
      </c>
      <c r="I218" s="210">
        <v>42</v>
      </c>
      <c r="J218" s="193">
        <v>100</v>
      </c>
      <c r="K218" s="206">
        <v>8000</v>
      </c>
      <c r="L218" s="149">
        <f t="shared" si="10"/>
        <v>800000</v>
      </c>
      <c r="M218" s="208"/>
      <c r="N218" s="208"/>
      <c r="O218" s="20" t="s">
        <v>2</v>
      </c>
      <c r="P218" s="26" t="s">
        <v>690</v>
      </c>
      <c r="Q218" s="26"/>
      <c r="R218" s="19"/>
      <c r="S218" s="19"/>
      <c r="T218" s="30">
        <v>44294</v>
      </c>
      <c r="U218" s="33">
        <v>44301</v>
      </c>
      <c r="V218" s="19"/>
      <c r="W218" s="19"/>
      <c r="X218" s="19"/>
      <c r="Y218" s="19"/>
      <c r="Z218" s="19"/>
      <c r="AA218" s="19"/>
      <c r="AB218" s="19"/>
    </row>
    <row r="219" spans="1:29" x14ac:dyDescent="0.25">
      <c r="A219" s="62">
        <f t="shared" si="11"/>
        <v>216</v>
      </c>
      <c r="B219" s="192">
        <v>44294</v>
      </c>
      <c r="C219" s="193" t="s">
        <v>692</v>
      </c>
      <c r="D219" s="194" t="s">
        <v>483</v>
      </c>
      <c r="E219" s="194" t="s">
        <v>97</v>
      </c>
      <c r="F219" s="194" t="s">
        <v>693</v>
      </c>
      <c r="G219" s="194" t="s">
        <v>96</v>
      </c>
      <c r="H219" s="193">
        <v>22</v>
      </c>
      <c r="I219" s="210">
        <v>510</v>
      </c>
      <c r="J219" s="210">
        <v>510</v>
      </c>
      <c r="K219" s="211">
        <v>5000</v>
      </c>
      <c r="L219" s="149">
        <f t="shared" si="10"/>
        <v>2550000</v>
      </c>
      <c r="M219" s="208">
        <f>2500*I219</f>
        <v>1275000</v>
      </c>
      <c r="N219" s="208">
        <f t="shared" ref="N219:N233" si="12">L219-M219</f>
        <v>1275000</v>
      </c>
      <c r="O219" s="20" t="s">
        <v>2</v>
      </c>
      <c r="P219" s="24" t="s">
        <v>494</v>
      </c>
      <c r="Q219" s="26"/>
      <c r="R219" s="19"/>
      <c r="S219" s="19"/>
      <c r="T219" s="30">
        <v>44294</v>
      </c>
      <c r="U219" s="33">
        <v>44298</v>
      </c>
      <c r="V219" s="19"/>
      <c r="W219" s="19"/>
      <c r="X219" s="19"/>
      <c r="Y219" s="19"/>
      <c r="Z219" s="19"/>
      <c r="AA219" s="19"/>
      <c r="AB219" s="19"/>
      <c r="AC219" s="19"/>
    </row>
    <row r="220" spans="1:29" x14ac:dyDescent="0.25">
      <c r="A220" s="62">
        <f t="shared" si="11"/>
        <v>217</v>
      </c>
      <c r="B220" s="192">
        <v>44294</v>
      </c>
      <c r="C220" s="193" t="s">
        <v>694</v>
      </c>
      <c r="D220" s="194" t="s">
        <v>483</v>
      </c>
      <c r="E220" s="194" t="s">
        <v>446</v>
      </c>
      <c r="F220" s="194" t="s">
        <v>695</v>
      </c>
      <c r="G220" s="194" t="s">
        <v>445</v>
      </c>
      <c r="H220" s="193">
        <v>31</v>
      </c>
      <c r="I220" s="210">
        <v>510</v>
      </c>
      <c r="J220" s="210">
        <v>510</v>
      </c>
      <c r="K220" s="211">
        <v>5000</v>
      </c>
      <c r="L220" s="149">
        <f t="shared" si="10"/>
        <v>2550000</v>
      </c>
      <c r="M220" s="208">
        <f>2500*I220</f>
        <v>1275000</v>
      </c>
      <c r="N220" s="208">
        <f t="shared" si="12"/>
        <v>1275000</v>
      </c>
      <c r="O220" s="20" t="s">
        <v>2</v>
      </c>
      <c r="P220" s="24" t="s">
        <v>494</v>
      </c>
      <c r="Q220" s="26"/>
      <c r="R220" s="19"/>
      <c r="S220" s="19"/>
      <c r="T220" s="30">
        <v>44294</v>
      </c>
      <c r="U220" s="33">
        <v>44296</v>
      </c>
      <c r="V220" s="19" t="s">
        <v>702</v>
      </c>
      <c r="W220" s="26" t="s">
        <v>700</v>
      </c>
      <c r="X220" s="19" t="s">
        <v>546</v>
      </c>
      <c r="Y220" s="199">
        <v>44298</v>
      </c>
      <c r="Z220" s="27"/>
      <c r="AA220" s="19"/>
      <c r="AB220" s="19"/>
      <c r="AC220" s="19"/>
    </row>
    <row r="221" spans="1:29" x14ac:dyDescent="0.25">
      <c r="A221" s="62">
        <f t="shared" si="11"/>
        <v>218</v>
      </c>
      <c r="B221" s="21">
        <v>44294</v>
      </c>
      <c r="C221" s="20" t="s">
        <v>696</v>
      </c>
      <c r="D221" s="22" t="s">
        <v>483</v>
      </c>
      <c r="E221" s="22" t="s">
        <v>109</v>
      </c>
      <c r="F221" s="22" t="s">
        <v>697</v>
      </c>
      <c r="G221" s="22" t="s">
        <v>108</v>
      </c>
      <c r="H221" s="20">
        <v>34</v>
      </c>
      <c r="I221" s="20">
        <v>631</v>
      </c>
      <c r="J221" s="20">
        <v>631</v>
      </c>
      <c r="K221" s="211">
        <v>6000</v>
      </c>
      <c r="L221" s="149">
        <f t="shared" si="10"/>
        <v>3786000</v>
      </c>
      <c r="M221" s="208">
        <f>3000*I221</f>
        <v>1893000</v>
      </c>
      <c r="N221" s="208">
        <f t="shared" si="12"/>
        <v>1893000</v>
      </c>
      <c r="O221" s="20" t="s">
        <v>2</v>
      </c>
      <c r="P221" s="24" t="s">
        <v>494</v>
      </c>
      <c r="Q221" s="26"/>
      <c r="R221" s="19"/>
      <c r="S221" s="19"/>
      <c r="T221" s="30">
        <v>44294</v>
      </c>
      <c r="U221" s="33">
        <v>44299</v>
      </c>
      <c r="V221" s="19"/>
      <c r="W221" s="19"/>
      <c r="X221" s="19"/>
      <c r="Y221" s="19"/>
      <c r="Z221" s="19"/>
      <c r="AA221" s="19"/>
      <c r="AB221" s="19"/>
      <c r="AC221" s="19"/>
    </row>
    <row r="222" spans="1:29" x14ac:dyDescent="0.25">
      <c r="A222" s="62">
        <f t="shared" si="11"/>
        <v>219</v>
      </c>
      <c r="B222" s="21">
        <v>44294</v>
      </c>
      <c r="C222" s="20" t="s">
        <v>703</v>
      </c>
      <c r="D222" s="22" t="s">
        <v>483</v>
      </c>
      <c r="E222" s="22" t="s">
        <v>5</v>
      </c>
      <c r="F222" s="22" t="s">
        <v>85</v>
      </c>
      <c r="G222" s="22" t="s">
        <v>4</v>
      </c>
      <c r="H222" s="20">
        <v>22</v>
      </c>
      <c r="I222" s="20">
        <v>384</v>
      </c>
      <c r="J222" s="20">
        <v>384</v>
      </c>
      <c r="K222" s="211">
        <v>5000</v>
      </c>
      <c r="L222" s="149">
        <f t="shared" si="10"/>
        <v>1920000</v>
      </c>
      <c r="M222" s="208">
        <f>2500*I222</f>
        <v>960000</v>
      </c>
      <c r="N222" s="208">
        <f t="shared" si="12"/>
        <v>960000</v>
      </c>
      <c r="O222" s="20" t="s">
        <v>2</v>
      </c>
      <c r="P222" s="26" t="s">
        <v>708</v>
      </c>
      <c r="Q222" s="26"/>
      <c r="R222" s="19"/>
      <c r="S222" s="19"/>
      <c r="T222" s="30">
        <v>44294</v>
      </c>
      <c r="U222" s="33">
        <v>44299</v>
      </c>
      <c r="V222" s="19"/>
      <c r="W222" s="19"/>
      <c r="X222" s="19"/>
      <c r="Y222" s="19"/>
      <c r="Z222" s="19"/>
      <c r="AA222" s="19"/>
      <c r="AB222" s="19"/>
      <c r="AC222" s="19"/>
    </row>
    <row r="223" spans="1:29" x14ac:dyDescent="0.25">
      <c r="A223" s="62">
        <f t="shared" si="11"/>
        <v>220</v>
      </c>
      <c r="B223" s="21">
        <v>44294</v>
      </c>
      <c r="C223" s="20" t="s">
        <v>704</v>
      </c>
      <c r="D223" s="22" t="s">
        <v>483</v>
      </c>
      <c r="E223" s="22" t="s">
        <v>1</v>
      </c>
      <c r="F223" s="22" t="s">
        <v>378</v>
      </c>
      <c r="G223" s="22" t="s">
        <v>0</v>
      </c>
      <c r="H223" s="20">
        <v>14</v>
      </c>
      <c r="I223" s="20">
        <v>258</v>
      </c>
      <c r="J223" s="20">
        <v>258</v>
      </c>
      <c r="K223" s="211">
        <v>6000</v>
      </c>
      <c r="L223" s="149">
        <f t="shared" si="10"/>
        <v>1548000</v>
      </c>
      <c r="M223" s="208">
        <f>2500*I223</f>
        <v>645000</v>
      </c>
      <c r="N223" s="208">
        <f t="shared" si="12"/>
        <v>903000</v>
      </c>
      <c r="O223" s="20" t="s">
        <v>2</v>
      </c>
      <c r="P223" s="26" t="s">
        <v>708</v>
      </c>
      <c r="Q223" s="26"/>
      <c r="R223" s="19"/>
      <c r="S223" s="19"/>
      <c r="T223" s="30">
        <v>44294</v>
      </c>
      <c r="U223" s="33">
        <v>44299</v>
      </c>
      <c r="V223" s="19"/>
      <c r="W223" s="19"/>
      <c r="X223" s="19"/>
      <c r="Y223" s="19"/>
      <c r="Z223" s="19"/>
      <c r="AA223" s="19"/>
      <c r="AB223" s="19"/>
      <c r="AC223" s="19"/>
    </row>
    <row r="224" spans="1:29" x14ac:dyDescent="0.25">
      <c r="A224" s="62">
        <f t="shared" si="11"/>
        <v>221</v>
      </c>
      <c r="B224" s="21">
        <v>44294</v>
      </c>
      <c r="C224" s="20" t="s">
        <v>705</v>
      </c>
      <c r="D224" s="22" t="s">
        <v>483</v>
      </c>
      <c r="E224" s="22" t="s">
        <v>706</v>
      </c>
      <c r="F224" s="22" t="s">
        <v>707</v>
      </c>
      <c r="G224" s="22" t="s">
        <v>456</v>
      </c>
      <c r="H224" s="20">
        <v>10</v>
      </c>
      <c r="I224" s="20">
        <v>180</v>
      </c>
      <c r="J224" s="20">
        <v>180</v>
      </c>
      <c r="K224" s="211">
        <v>3000</v>
      </c>
      <c r="L224" s="149">
        <f t="shared" si="10"/>
        <v>540000</v>
      </c>
      <c r="M224" s="208">
        <f>2500*I224</f>
        <v>450000</v>
      </c>
      <c r="N224" s="208">
        <f t="shared" si="12"/>
        <v>90000</v>
      </c>
      <c r="O224" s="20" t="s">
        <v>2</v>
      </c>
      <c r="P224" s="26" t="s">
        <v>708</v>
      </c>
      <c r="Q224" s="26"/>
      <c r="R224" s="19"/>
      <c r="S224" s="19"/>
      <c r="T224" s="30">
        <v>44294</v>
      </c>
      <c r="U224" s="33">
        <v>44299</v>
      </c>
      <c r="V224" s="19"/>
      <c r="W224" s="19"/>
      <c r="X224" s="19"/>
      <c r="Y224" s="19"/>
      <c r="Z224" s="19"/>
      <c r="AA224" s="19"/>
      <c r="AB224" s="19"/>
      <c r="AC224" s="19"/>
    </row>
    <row r="225" spans="1:29" x14ac:dyDescent="0.25">
      <c r="A225" s="62">
        <f t="shared" si="11"/>
        <v>222</v>
      </c>
      <c r="B225" s="21">
        <v>44294</v>
      </c>
      <c r="C225" s="209" t="s">
        <v>639</v>
      </c>
      <c r="D225" s="194" t="s">
        <v>483</v>
      </c>
      <c r="E225" s="194" t="s">
        <v>640</v>
      </c>
      <c r="F225" s="194" t="s">
        <v>282</v>
      </c>
      <c r="G225" s="194" t="s">
        <v>280</v>
      </c>
      <c r="H225" s="193">
        <v>1</v>
      </c>
      <c r="I225" s="210">
        <v>9</v>
      </c>
      <c r="J225" s="68">
        <v>100</v>
      </c>
      <c r="K225" s="68">
        <v>14000</v>
      </c>
      <c r="L225" s="149">
        <f t="shared" si="10"/>
        <v>1400000</v>
      </c>
      <c r="M225" s="190">
        <f>66000*J225</f>
        <v>6600000</v>
      </c>
      <c r="N225" s="153">
        <f t="shared" si="12"/>
        <v>-5200000</v>
      </c>
      <c r="O225" s="20" t="s">
        <v>661</v>
      </c>
      <c r="P225" s="26" t="s">
        <v>698</v>
      </c>
      <c r="Q225" s="26"/>
      <c r="R225" s="19"/>
      <c r="S225" s="19"/>
      <c r="T225" s="30">
        <v>44294</v>
      </c>
      <c r="U225" s="33">
        <v>44298</v>
      </c>
      <c r="V225" s="19"/>
      <c r="W225" s="19"/>
      <c r="X225" s="19"/>
      <c r="Y225" s="19"/>
      <c r="Z225" s="19"/>
      <c r="AA225" s="19"/>
      <c r="AB225" s="19"/>
      <c r="AC225" s="158"/>
    </row>
    <row r="226" spans="1:29" x14ac:dyDescent="0.25">
      <c r="A226" s="62">
        <f t="shared" si="11"/>
        <v>223</v>
      </c>
      <c r="B226" s="21">
        <v>44294</v>
      </c>
      <c r="C226" s="209" t="s">
        <v>641</v>
      </c>
      <c r="D226" s="194" t="s">
        <v>483</v>
      </c>
      <c r="E226" s="194" t="s">
        <v>171</v>
      </c>
      <c r="F226" s="194" t="s">
        <v>642</v>
      </c>
      <c r="G226" s="194" t="s">
        <v>170</v>
      </c>
      <c r="H226" s="193">
        <v>1</v>
      </c>
      <c r="I226" s="210">
        <v>18</v>
      </c>
      <c r="J226" s="68">
        <v>100</v>
      </c>
      <c r="K226" s="68">
        <v>9000</v>
      </c>
      <c r="L226" s="149">
        <f t="shared" si="10"/>
        <v>900000</v>
      </c>
      <c r="M226" s="190">
        <f>54000*J226</f>
        <v>5400000</v>
      </c>
      <c r="N226" s="153">
        <f t="shared" si="12"/>
        <v>-4500000</v>
      </c>
      <c r="O226" s="20" t="s">
        <v>661</v>
      </c>
      <c r="P226" s="26" t="s">
        <v>698</v>
      </c>
      <c r="Q226" s="26"/>
      <c r="R226" s="19"/>
      <c r="S226" s="19"/>
      <c r="T226" s="30">
        <v>44294</v>
      </c>
      <c r="U226" s="33">
        <v>44298</v>
      </c>
      <c r="V226" s="19"/>
      <c r="W226" s="19"/>
      <c r="X226" s="19"/>
      <c r="Y226" s="19"/>
      <c r="Z226" s="19"/>
      <c r="AA226" s="19"/>
      <c r="AB226" s="19"/>
      <c r="AC226" s="158"/>
    </row>
    <row r="227" spans="1:29" x14ac:dyDescent="0.25">
      <c r="A227" s="62">
        <f t="shared" si="11"/>
        <v>224</v>
      </c>
      <c r="B227" s="21">
        <v>44294</v>
      </c>
      <c r="C227" s="209" t="s">
        <v>643</v>
      </c>
      <c r="D227" s="194" t="s">
        <v>483</v>
      </c>
      <c r="E227" s="194" t="s">
        <v>160</v>
      </c>
      <c r="F227" s="194" t="s">
        <v>644</v>
      </c>
      <c r="G227" s="194" t="s">
        <v>159</v>
      </c>
      <c r="H227" s="193">
        <v>1</v>
      </c>
      <c r="I227" s="210">
        <v>22</v>
      </c>
      <c r="J227" s="68">
        <v>100</v>
      </c>
      <c r="K227" s="68">
        <v>7500</v>
      </c>
      <c r="L227" s="149">
        <f t="shared" si="10"/>
        <v>750000</v>
      </c>
      <c r="M227" s="190">
        <f>54000*J227</f>
        <v>5400000</v>
      </c>
      <c r="N227" s="153">
        <f t="shared" si="12"/>
        <v>-4650000</v>
      </c>
      <c r="O227" s="20" t="s">
        <v>661</v>
      </c>
      <c r="P227" s="26" t="s">
        <v>698</v>
      </c>
      <c r="Q227" s="26"/>
      <c r="R227" s="19"/>
      <c r="S227" s="19"/>
      <c r="T227" s="30">
        <v>44294</v>
      </c>
      <c r="U227" s="33">
        <v>44298</v>
      </c>
      <c r="V227" s="19"/>
      <c r="W227" s="19"/>
      <c r="X227" s="19"/>
      <c r="Y227" s="19"/>
      <c r="Z227" s="19"/>
      <c r="AA227" s="19"/>
      <c r="AB227" s="19"/>
      <c r="AC227" s="158"/>
    </row>
    <row r="228" spans="1:29" x14ac:dyDescent="0.25">
      <c r="A228" s="62">
        <f t="shared" si="11"/>
        <v>225</v>
      </c>
      <c r="B228" s="21">
        <v>44294</v>
      </c>
      <c r="C228" s="209" t="s">
        <v>645</v>
      </c>
      <c r="D228" s="194" t="s">
        <v>483</v>
      </c>
      <c r="E228" s="194" t="s">
        <v>646</v>
      </c>
      <c r="F228" s="194" t="s">
        <v>647</v>
      </c>
      <c r="G228" s="194" t="s">
        <v>144</v>
      </c>
      <c r="H228" s="193">
        <v>1</v>
      </c>
      <c r="I228" s="210">
        <v>19</v>
      </c>
      <c r="J228" s="68">
        <v>100</v>
      </c>
      <c r="K228" s="68">
        <v>9000</v>
      </c>
      <c r="L228" s="149">
        <f t="shared" si="10"/>
        <v>900000</v>
      </c>
      <c r="M228" s="190">
        <f>62000*J228</f>
        <v>6200000</v>
      </c>
      <c r="N228" s="153">
        <f t="shared" si="12"/>
        <v>-5300000</v>
      </c>
      <c r="O228" s="20" t="s">
        <v>661</v>
      </c>
      <c r="P228" s="26" t="s">
        <v>698</v>
      </c>
      <c r="Q228" s="26"/>
      <c r="R228" s="19"/>
      <c r="S228" s="19"/>
      <c r="T228" s="30">
        <v>44294</v>
      </c>
      <c r="U228" s="33">
        <v>44298</v>
      </c>
      <c r="V228" s="19"/>
      <c r="W228" s="19"/>
      <c r="X228" s="19"/>
      <c r="Y228" s="19"/>
      <c r="Z228" s="19"/>
      <c r="AA228" s="19"/>
      <c r="AB228" s="19"/>
      <c r="AC228" s="158"/>
    </row>
    <row r="229" spans="1:29" x14ac:dyDescent="0.25">
      <c r="A229" s="62">
        <f t="shared" si="11"/>
        <v>226</v>
      </c>
      <c r="B229" s="21">
        <v>44294</v>
      </c>
      <c r="C229" s="209" t="s">
        <v>648</v>
      </c>
      <c r="D229" s="194" t="s">
        <v>483</v>
      </c>
      <c r="E229" s="194" t="s">
        <v>649</v>
      </c>
      <c r="F229" s="194" t="s">
        <v>650</v>
      </c>
      <c r="G229" s="194" t="s">
        <v>294</v>
      </c>
      <c r="H229" s="193">
        <v>1</v>
      </c>
      <c r="I229" s="210">
        <v>15</v>
      </c>
      <c r="J229" s="68">
        <v>100</v>
      </c>
      <c r="K229" s="68">
        <v>13200</v>
      </c>
      <c r="L229" s="149">
        <f t="shared" si="10"/>
        <v>1320000</v>
      </c>
      <c r="M229" s="190">
        <f>47000*J229</f>
        <v>4700000</v>
      </c>
      <c r="N229" s="153">
        <f t="shared" si="12"/>
        <v>-3380000</v>
      </c>
      <c r="O229" s="20" t="s">
        <v>661</v>
      </c>
      <c r="P229" s="26" t="s">
        <v>698</v>
      </c>
      <c r="Q229" s="26"/>
      <c r="R229" s="19"/>
      <c r="S229" s="19"/>
      <c r="T229" s="30">
        <v>44294</v>
      </c>
      <c r="U229" s="33">
        <v>44298</v>
      </c>
      <c r="V229" s="19"/>
      <c r="W229" s="19"/>
      <c r="X229" s="19"/>
      <c r="Y229" s="19"/>
      <c r="Z229" s="19"/>
      <c r="AA229" s="19"/>
      <c r="AB229" s="19"/>
      <c r="AC229" s="158"/>
    </row>
    <row r="230" spans="1:29" x14ac:dyDescent="0.25">
      <c r="A230" s="62">
        <f t="shared" si="11"/>
        <v>227</v>
      </c>
      <c r="B230" s="21">
        <v>44294</v>
      </c>
      <c r="C230" s="209" t="s">
        <v>651</v>
      </c>
      <c r="D230" s="194" t="s">
        <v>483</v>
      </c>
      <c r="E230" s="194" t="s">
        <v>129</v>
      </c>
      <c r="F230" s="194" t="s">
        <v>652</v>
      </c>
      <c r="G230" s="194" t="s">
        <v>128</v>
      </c>
      <c r="H230" s="193">
        <v>1</v>
      </c>
      <c r="I230" s="210">
        <v>8</v>
      </c>
      <c r="J230" s="68">
        <v>100</v>
      </c>
      <c r="K230" s="68">
        <v>9000</v>
      </c>
      <c r="L230" s="149">
        <f t="shared" si="10"/>
        <v>900000</v>
      </c>
      <c r="M230" s="190">
        <f>47000*J230</f>
        <v>4700000</v>
      </c>
      <c r="N230" s="153">
        <f t="shared" si="12"/>
        <v>-3800000</v>
      </c>
      <c r="O230" s="20" t="s">
        <v>661</v>
      </c>
      <c r="P230" s="26" t="s">
        <v>698</v>
      </c>
      <c r="Q230" s="26"/>
      <c r="R230" s="19"/>
      <c r="S230" s="19"/>
      <c r="T230" s="30">
        <v>44294</v>
      </c>
      <c r="U230" s="33">
        <v>44298</v>
      </c>
      <c r="V230" s="19"/>
      <c r="W230" s="19"/>
      <c r="X230" s="19"/>
      <c r="Y230" s="19"/>
      <c r="Z230" s="19"/>
      <c r="AA230" s="19"/>
      <c r="AB230" s="19"/>
      <c r="AC230" s="158"/>
    </row>
    <row r="231" spans="1:29" x14ac:dyDescent="0.25">
      <c r="A231" s="62">
        <f t="shared" si="11"/>
        <v>228</v>
      </c>
      <c r="B231" s="21">
        <v>44294</v>
      </c>
      <c r="C231" s="209" t="s">
        <v>653</v>
      </c>
      <c r="D231" s="194" t="s">
        <v>483</v>
      </c>
      <c r="E231" s="194" t="s">
        <v>121</v>
      </c>
      <c r="F231" s="194" t="s">
        <v>654</v>
      </c>
      <c r="G231" s="194" t="s">
        <v>120</v>
      </c>
      <c r="H231" s="193">
        <v>1</v>
      </c>
      <c r="I231" s="210">
        <v>12</v>
      </c>
      <c r="J231" s="68">
        <v>100</v>
      </c>
      <c r="K231" s="68">
        <v>14000</v>
      </c>
      <c r="L231" s="149">
        <f t="shared" si="10"/>
        <v>1400000</v>
      </c>
      <c r="M231" s="190">
        <f>73000*J231</f>
        <v>7300000</v>
      </c>
      <c r="N231" s="153">
        <f t="shared" si="12"/>
        <v>-5900000</v>
      </c>
      <c r="O231" s="20" t="s">
        <v>661</v>
      </c>
      <c r="P231" s="26" t="s">
        <v>698</v>
      </c>
      <c r="Q231" s="26"/>
      <c r="R231" s="19"/>
      <c r="S231" s="19"/>
      <c r="T231" s="30">
        <v>44294</v>
      </c>
      <c r="U231" s="33">
        <v>44298</v>
      </c>
      <c r="V231" s="19"/>
      <c r="W231" s="19"/>
      <c r="X231" s="19"/>
      <c r="Y231" s="19"/>
      <c r="Z231" s="19"/>
      <c r="AA231" s="19"/>
      <c r="AB231" s="19"/>
      <c r="AC231" s="158"/>
    </row>
    <row r="232" spans="1:29" x14ac:dyDescent="0.25">
      <c r="A232" s="62">
        <f t="shared" si="11"/>
        <v>229</v>
      </c>
      <c r="B232" s="21">
        <v>44294</v>
      </c>
      <c r="C232" s="209" t="s">
        <v>655</v>
      </c>
      <c r="D232" s="194" t="s">
        <v>483</v>
      </c>
      <c r="E232" s="194" t="s">
        <v>194</v>
      </c>
      <c r="F232" s="194" t="s">
        <v>656</v>
      </c>
      <c r="G232" s="194" t="s">
        <v>193</v>
      </c>
      <c r="H232" s="193">
        <v>1</v>
      </c>
      <c r="I232" s="210">
        <v>6</v>
      </c>
      <c r="J232" s="68">
        <v>100</v>
      </c>
      <c r="K232" s="68">
        <v>10200</v>
      </c>
      <c r="L232" s="149">
        <f t="shared" si="10"/>
        <v>1020000</v>
      </c>
      <c r="M232" s="190">
        <f>62000*J232</f>
        <v>6200000</v>
      </c>
      <c r="N232" s="153">
        <f t="shared" si="12"/>
        <v>-5180000</v>
      </c>
      <c r="O232" s="20" t="s">
        <v>661</v>
      </c>
      <c r="P232" s="26" t="s">
        <v>698</v>
      </c>
      <c r="Q232" s="26"/>
      <c r="R232" s="19"/>
      <c r="S232" s="19"/>
      <c r="T232" s="30">
        <v>44294</v>
      </c>
      <c r="U232" s="33">
        <v>44298</v>
      </c>
      <c r="V232" s="19"/>
      <c r="W232" s="19"/>
      <c r="X232" s="19"/>
      <c r="Y232" s="19"/>
      <c r="Z232" s="19"/>
      <c r="AA232" s="19"/>
      <c r="AB232" s="19"/>
      <c r="AC232" s="158"/>
    </row>
    <row r="233" spans="1:29" x14ac:dyDescent="0.25">
      <c r="A233" s="62">
        <f t="shared" si="11"/>
        <v>230</v>
      </c>
      <c r="B233" s="21">
        <v>44294</v>
      </c>
      <c r="C233" s="209" t="s">
        <v>657</v>
      </c>
      <c r="D233" s="194" t="s">
        <v>483</v>
      </c>
      <c r="E233" s="194" t="s">
        <v>658</v>
      </c>
      <c r="F233" s="194" t="s">
        <v>659</v>
      </c>
      <c r="G233" s="194" t="s">
        <v>162</v>
      </c>
      <c r="H233" s="193">
        <v>1</v>
      </c>
      <c r="I233" s="210">
        <v>9</v>
      </c>
      <c r="J233" s="68">
        <v>100</v>
      </c>
      <c r="K233" s="68">
        <v>14400</v>
      </c>
      <c r="L233" s="149">
        <f t="shared" si="10"/>
        <v>1440000</v>
      </c>
      <c r="M233" s="190">
        <f>45000*J233</f>
        <v>4500000</v>
      </c>
      <c r="N233" s="153">
        <f t="shared" si="12"/>
        <v>-3060000</v>
      </c>
      <c r="O233" s="20" t="s">
        <v>661</v>
      </c>
      <c r="P233" s="26" t="s">
        <v>698</v>
      </c>
      <c r="Q233" s="26"/>
      <c r="R233" s="19"/>
      <c r="S233" s="19"/>
      <c r="T233" s="30">
        <v>44294</v>
      </c>
      <c r="U233" s="33">
        <v>44298</v>
      </c>
      <c r="V233" s="19"/>
      <c r="W233" s="19"/>
      <c r="X233" s="19"/>
      <c r="Y233" s="19"/>
      <c r="Z233" s="19"/>
      <c r="AA233" s="19"/>
      <c r="AB233" s="19"/>
      <c r="AC233" s="158"/>
    </row>
    <row r="234" spans="1:29" x14ac:dyDescent="0.25">
      <c r="A234" s="62">
        <f t="shared" si="11"/>
        <v>231</v>
      </c>
      <c r="B234" s="21">
        <v>44295</v>
      </c>
      <c r="C234" s="20" t="s">
        <v>710</v>
      </c>
      <c r="D234" s="22" t="s">
        <v>483</v>
      </c>
      <c r="E234" s="22" t="s">
        <v>299</v>
      </c>
      <c r="F234" s="22" t="s">
        <v>300</v>
      </c>
      <c r="G234" s="22" t="s">
        <v>298</v>
      </c>
      <c r="H234" s="20">
        <v>5</v>
      </c>
      <c r="I234" s="20">
        <v>260</v>
      </c>
      <c r="J234" s="20">
        <v>260</v>
      </c>
      <c r="K234" s="20">
        <v>5000</v>
      </c>
      <c r="L234" s="149">
        <f t="shared" si="10"/>
        <v>1300000</v>
      </c>
      <c r="M234" s="142"/>
      <c r="N234" s="142"/>
      <c r="O234" s="20" t="s">
        <v>2</v>
      </c>
      <c r="P234" s="26" t="s">
        <v>495</v>
      </c>
      <c r="Q234" s="26"/>
      <c r="R234" s="19"/>
      <c r="S234" s="19"/>
      <c r="T234" s="30">
        <v>44295</v>
      </c>
      <c r="U234" s="33">
        <v>44298</v>
      </c>
      <c r="V234" s="19" t="s">
        <v>762</v>
      </c>
      <c r="W234" s="19" t="s">
        <v>700</v>
      </c>
      <c r="X234" s="19"/>
      <c r="Y234" s="19"/>
      <c r="Z234" s="19"/>
      <c r="AA234" s="19"/>
      <c r="AB234" s="19"/>
    </row>
    <row r="235" spans="1:29" x14ac:dyDescent="0.25">
      <c r="A235" s="62">
        <f t="shared" si="11"/>
        <v>232</v>
      </c>
      <c r="B235" s="21">
        <v>44295</v>
      </c>
      <c r="C235" s="20" t="s">
        <v>727</v>
      </c>
      <c r="D235" s="22" t="s">
        <v>483</v>
      </c>
      <c r="E235" s="22" t="s">
        <v>728</v>
      </c>
      <c r="F235" s="22" t="s">
        <v>729</v>
      </c>
      <c r="G235" s="22" t="s">
        <v>341</v>
      </c>
      <c r="H235" s="20">
        <v>2</v>
      </c>
      <c r="I235" s="20">
        <v>26</v>
      </c>
      <c r="J235" s="20">
        <v>100</v>
      </c>
      <c r="K235" s="20">
        <v>6000</v>
      </c>
      <c r="L235" s="149">
        <f t="shared" si="10"/>
        <v>600000</v>
      </c>
      <c r="M235" s="142"/>
      <c r="N235" s="142"/>
      <c r="O235" s="20" t="s">
        <v>2</v>
      </c>
      <c r="P235" s="26" t="s">
        <v>734</v>
      </c>
      <c r="Q235" s="26"/>
      <c r="R235" s="19"/>
      <c r="S235" s="19"/>
      <c r="T235" s="30"/>
      <c r="U235" s="19"/>
      <c r="V235" s="19"/>
      <c r="W235" s="19"/>
      <c r="X235" s="19"/>
      <c r="Y235" s="19"/>
      <c r="Z235" s="19"/>
      <c r="AA235" s="19"/>
      <c r="AB235" s="19"/>
    </row>
    <row r="236" spans="1:29" x14ac:dyDescent="0.25">
      <c r="A236" s="62">
        <f t="shared" si="11"/>
        <v>233</v>
      </c>
      <c r="B236" s="21">
        <v>44295</v>
      </c>
      <c r="C236" s="20" t="s">
        <v>730</v>
      </c>
      <c r="D236" s="22" t="s">
        <v>483</v>
      </c>
      <c r="E236" s="22" t="s">
        <v>82</v>
      </c>
      <c r="F236" s="22" t="s">
        <v>588</v>
      </c>
      <c r="G236" s="22" t="s">
        <v>81</v>
      </c>
      <c r="H236" s="20">
        <v>5</v>
      </c>
      <c r="I236" s="20">
        <v>79</v>
      </c>
      <c r="J236" s="20">
        <v>100</v>
      </c>
      <c r="K236" s="20">
        <v>9000</v>
      </c>
      <c r="L236" s="149">
        <f t="shared" si="10"/>
        <v>900000</v>
      </c>
      <c r="M236" s="142"/>
      <c r="N236" s="142"/>
      <c r="O236" s="20" t="s">
        <v>2</v>
      </c>
      <c r="P236" s="26" t="s">
        <v>737</v>
      </c>
      <c r="Q236" s="26">
        <v>9527</v>
      </c>
      <c r="R236" s="19"/>
      <c r="S236" s="19"/>
      <c r="T236" s="30">
        <v>44296</v>
      </c>
      <c r="U236" s="33">
        <v>44301</v>
      </c>
      <c r="V236" s="19"/>
      <c r="W236" s="19"/>
      <c r="X236" s="19"/>
      <c r="Y236" s="19"/>
      <c r="Z236" s="19"/>
      <c r="AA236" s="19"/>
      <c r="AB236" s="19"/>
    </row>
    <row r="237" spans="1:29" x14ac:dyDescent="0.25">
      <c r="A237" s="62">
        <f t="shared" si="11"/>
        <v>234</v>
      </c>
      <c r="B237" s="21">
        <v>44295</v>
      </c>
      <c r="C237" s="20" t="s">
        <v>731</v>
      </c>
      <c r="D237" s="22" t="s">
        <v>483</v>
      </c>
      <c r="E237" s="22" t="s">
        <v>66</v>
      </c>
      <c r="F237" s="22" t="s">
        <v>67</v>
      </c>
      <c r="G237" s="22" t="s">
        <v>65</v>
      </c>
      <c r="H237" s="20">
        <v>4</v>
      </c>
      <c r="I237" s="20">
        <v>72</v>
      </c>
      <c r="J237" s="20">
        <v>100</v>
      </c>
      <c r="K237" s="20">
        <v>7000</v>
      </c>
      <c r="L237" s="149">
        <f t="shared" si="10"/>
        <v>700000</v>
      </c>
      <c r="M237" s="142"/>
      <c r="N237" s="142"/>
      <c r="O237" s="20" t="s">
        <v>2</v>
      </c>
      <c r="P237" s="26" t="s">
        <v>737</v>
      </c>
      <c r="Q237" s="26">
        <v>9526</v>
      </c>
      <c r="R237" s="19"/>
      <c r="S237" s="19"/>
      <c r="T237" s="30">
        <v>44296</v>
      </c>
      <c r="U237" s="33">
        <v>44301</v>
      </c>
      <c r="V237" s="19"/>
      <c r="W237" s="19"/>
      <c r="X237" s="19"/>
      <c r="Y237" s="19"/>
      <c r="Z237" s="19"/>
      <c r="AA237" s="19"/>
      <c r="AB237" s="19"/>
    </row>
    <row r="238" spans="1:29" x14ac:dyDescent="0.25">
      <c r="A238" s="62">
        <f t="shared" si="11"/>
        <v>235</v>
      </c>
      <c r="B238" s="21">
        <v>44295</v>
      </c>
      <c r="C238" s="20" t="s">
        <v>711</v>
      </c>
      <c r="D238" s="22" t="s">
        <v>483</v>
      </c>
      <c r="E238" s="22" t="s">
        <v>712</v>
      </c>
      <c r="F238" s="22" t="s">
        <v>713</v>
      </c>
      <c r="G238" s="22" t="s">
        <v>207</v>
      </c>
      <c r="H238" s="20">
        <v>2</v>
      </c>
      <c r="I238" s="20">
        <v>33</v>
      </c>
      <c r="J238" s="20">
        <v>50</v>
      </c>
      <c r="K238" s="24">
        <v>3000</v>
      </c>
      <c r="L238" s="149">
        <f t="shared" si="10"/>
        <v>150000</v>
      </c>
      <c r="M238" s="208">
        <f>1500*I238</f>
        <v>49500</v>
      </c>
      <c r="N238" s="208">
        <f t="shared" ref="N238:N246" si="13">L238-M238</f>
        <v>100500</v>
      </c>
      <c r="O238" s="20" t="s">
        <v>2</v>
      </c>
      <c r="P238" s="26" t="s">
        <v>539</v>
      </c>
      <c r="Q238" s="26"/>
      <c r="R238" s="19"/>
      <c r="S238" s="19"/>
      <c r="T238" s="30">
        <v>44296</v>
      </c>
      <c r="U238" s="33">
        <v>44298</v>
      </c>
      <c r="V238" s="19" t="s">
        <v>760</v>
      </c>
      <c r="W238" s="26" t="s">
        <v>700</v>
      </c>
      <c r="X238" s="19"/>
      <c r="Y238" s="199">
        <v>44298</v>
      </c>
      <c r="Z238" s="27" t="s">
        <v>545</v>
      </c>
      <c r="AA238" s="19"/>
      <c r="AB238" s="19"/>
    </row>
    <row r="239" spans="1:29" x14ac:dyDescent="0.25">
      <c r="A239" s="62">
        <f t="shared" si="11"/>
        <v>236</v>
      </c>
      <c r="B239" s="21">
        <v>44295</v>
      </c>
      <c r="C239" s="20" t="s">
        <v>714</v>
      </c>
      <c r="D239" s="22" t="s">
        <v>483</v>
      </c>
      <c r="E239" s="22" t="s">
        <v>12</v>
      </c>
      <c r="F239" s="22" t="s">
        <v>523</v>
      </c>
      <c r="G239" s="22" t="s">
        <v>11</v>
      </c>
      <c r="H239" s="20">
        <v>4</v>
      </c>
      <c r="I239" s="20">
        <v>47</v>
      </c>
      <c r="J239" s="20">
        <v>50</v>
      </c>
      <c r="K239" s="24">
        <v>6000</v>
      </c>
      <c r="L239" s="149">
        <f t="shared" si="10"/>
        <v>300000</v>
      </c>
      <c r="M239" s="208">
        <f t="shared" ref="M239:M244" si="14">2500*I239</f>
        <v>117500</v>
      </c>
      <c r="N239" s="208">
        <f t="shared" si="13"/>
        <v>182500</v>
      </c>
      <c r="O239" s="20" t="s">
        <v>2</v>
      </c>
      <c r="P239" s="26" t="s">
        <v>494</v>
      </c>
      <c r="Q239" s="26"/>
      <c r="R239" s="19"/>
      <c r="S239" s="19"/>
      <c r="T239" s="30">
        <v>44296</v>
      </c>
      <c r="U239" s="33">
        <v>44299</v>
      </c>
      <c r="V239" s="19"/>
      <c r="W239" s="19"/>
      <c r="X239" s="19"/>
      <c r="Y239" s="19"/>
      <c r="Z239" s="19"/>
      <c r="AA239" s="19"/>
      <c r="AB239" s="19"/>
    </row>
    <row r="240" spans="1:29" x14ac:dyDescent="0.25">
      <c r="A240" s="62">
        <f t="shared" si="11"/>
        <v>237</v>
      </c>
      <c r="B240" s="21">
        <v>44295</v>
      </c>
      <c r="C240" s="20" t="s">
        <v>715</v>
      </c>
      <c r="D240" s="22" t="s">
        <v>483</v>
      </c>
      <c r="E240" s="22" t="s">
        <v>716</v>
      </c>
      <c r="F240" s="22" t="s">
        <v>717</v>
      </c>
      <c r="G240" s="22" t="s">
        <v>460</v>
      </c>
      <c r="H240" s="20">
        <v>5</v>
      </c>
      <c r="I240" s="20">
        <v>85</v>
      </c>
      <c r="J240" s="20">
        <v>85</v>
      </c>
      <c r="K240" s="24">
        <v>6000</v>
      </c>
      <c r="L240" s="149">
        <f t="shared" si="10"/>
        <v>510000</v>
      </c>
      <c r="M240" s="208">
        <f t="shared" si="14"/>
        <v>212500</v>
      </c>
      <c r="N240" s="208">
        <f t="shared" si="13"/>
        <v>297500</v>
      </c>
      <c r="O240" s="20" t="s">
        <v>2</v>
      </c>
      <c r="P240" s="26" t="s">
        <v>492</v>
      </c>
      <c r="Q240" s="26"/>
      <c r="R240" s="19"/>
      <c r="S240" s="19"/>
      <c r="T240" s="30">
        <v>44296</v>
      </c>
      <c r="U240" s="33">
        <v>44298</v>
      </c>
      <c r="V240" s="19"/>
      <c r="W240" s="19"/>
      <c r="X240" s="19"/>
      <c r="Y240" s="19"/>
      <c r="Z240" s="19"/>
      <c r="AA240" s="19"/>
      <c r="AB240" s="19"/>
    </row>
    <row r="241" spans="1:28" x14ac:dyDescent="0.25">
      <c r="A241" s="62">
        <f t="shared" si="11"/>
        <v>238</v>
      </c>
      <c r="B241" s="21">
        <v>44295</v>
      </c>
      <c r="C241" s="20" t="s">
        <v>718</v>
      </c>
      <c r="D241" s="22" t="s">
        <v>483</v>
      </c>
      <c r="E241" s="22" t="s">
        <v>719</v>
      </c>
      <c r="F241" s="22" t="s">
        <v>637</v>
      </c>
      <c r="G241" s="22" t="s">
        <v>375</v>
      </c>
      <c r="H241" s="20">
        <v>10</v>
      </c>
      <c r="I241" s="20">
        <v>183</v>
      </c>
      <c r="J241" s="20">
        <v>183</v>
      </c>
      <c r="K241" s="24">
        <v>6000</v>
      </c>
      <c r="L241" s="149">
        <f t="shared" si="10"/>
        <v>1098000</v>
      </c>
      <c r="M241" s="208">
        <f t="shared" si="14"/>
        <v>457500</v>
      </c>
      <c r="N241" s="208">
        <f t="shared" si="13"/>
        <v>640500</v>
      </c>
      <c r="O241" s="20" t="s">
        <v>2</v>
      </c>
      <c r="P241" s="26" t="s">
        <v>738</v>
      </c>
      <c r="Q241" s="26" t="s">
        <v>739</v>
      </c>
      <c r="R241" s="19"/>
      <c r="S241" s="19"/>
      <c r="T241" s="30">
        <v>44296</v>
      </c>
      <c r="U241" s="33">
        <v>44298</v>
      </c>
      <c r="V241" s="19"/>
      <c r="W241" s="19"/>
      <c r="X241" s="19"/>
      <c r="Y241" s="19"/>
      <c r="Z241" s="19"/>
      <c r="AA241" s="19"/>
      <c r="AB241" s="19"/>
    </row>
    <row r="242" spans="1:28" x14ac:dyDescent="0.25">
      <c r="A242" s="62">
        <f t="shared" si="11"/>
        <v>239</v>
      </c>
      <c r="B242" s="21">
        <v>44295</v>
      </c>
      <c r="C242" s="20" t="s">
        <v>720</v>
      </c>
      <c r="D242" s="22" t="s">
        <v>483</v>
      </c>
      <c r="E242" s="22" t="s">
        <v>722</v>
      </c>
      <c r="F242" s="22" t="s">
        <v>723</v>
      </c>
      <c r="G242" s="22" t="s">
        <v>721</v>
      </c>
      <c r="H242" s="20">
        <v>35</v>
      </c>
      <c r="I242" s="20">
        <v>642</v>
      </c>
      <c r="J242" s="20">
        <v>642</v>
      </c>
      <c r="K242" s="24">
        <v>6000</v>
      </c>
      <c r="L242" s="149">
        <f t="shared" si="10"/>
        <v>3852000</v>
      </c>
      <c r="M242" s="208">
        <f t="shared" si="14"/>
        <v>1605000</v>
      </c>
      <c r="N242" s="208">
        <f t="shared" si="13"/>
        <v>2247000</v>
      </c>
      <c r="O242" s="20" t="s">
        <v>2</v>
      </c>
      <c r="P242" s="26" t="s">
        <v>738</v>
      </c>
      <c r="Q242" s="26" t="s">
        <v>739</v>
      </c>
      <c r="R242" s="19"/>
      <c r="S242" s="19"/>
      <c r="T242" s="30">
        <v>44296</v>
      </c>
      <c r="U242" s="33">
        <v>44298</v>
      </c>
      <c r="V242" s="19"/>
      <c r="W242" s="19"/>
      <c r="X242" s="19"/>
      <c r="Y242" s="19"/>
      <c r="Z242" s="19"/>
      <c r="AA242" s="19"/>
      <c r="AB242" s="19"/>
    </row>
    <row r="243" spans="1:28" x14ac:dyDescent="0.25">
      <c r="A243" s="62">
        <f t="shared" si="11"/>
        <v>240</v>
      </c>
      <c r="B243" s="21">
        <v>44295</v>
      </c>
      <c r="C243" s="20" t="s">
        <v>724</v>
      </c>
      <c r="D243" s="22" t="s">
        <v>483</v>
      </c>
      <c r="E243" s="22" t="s">
        <v>190</v>
      </c>
      <c r="F243" s="22" t="s">
        <v>594</v>
      </c>
      <c r="G243" s="22" t="s">
        <v>189</v>
      </c>
      <c r="H243" s="20">
        <v>1</v>
      </c>
      <c r="I243" s="20">
        <v>14</v>
      </c>
      <c r="J243" s="20">
        <v>50</v>
      </c>
      <c r="K243" s="24">
        <v>6000</v>
      </c>
      <c r="L243" s="149">
        <f t="shared" si="10"/>
        <v>300000</v>
      </c>
      <c r="M243" s="208">
        <f t="shared" si="14"/>
        <v>35000</v>
      </c>
      <c r="N243" s="208">
        <f t="shared" si="13"/>
        <v>265000</v>
      </c>
      <c r="O243" s="20" t="s">
        <v>2</v>
      </c>
      <c r="P243" s="26"/>
      <c r="Q243" s="26"/>
      <c r="R243" s="19"/>
      <c r="S243" s="19"/>
      <c r="T243" s="30"/>
      <c r="U243" s="19"/>
      <c r="V243" s="19"/>
      <c r="W243" s="19"/>
      <c r="X243" s="19"/>
      <c r="Y243" s="19"/>
      <c r="Z243" s="19"/>
      <c r="AA243" s="19"/>
      <c r="AB243" s="19"/>
    </row>
    <row r="244" spans="1:28" x14ac:dyDescent="0.25">
      <c r="A244" s="62">
        <f t="shared" si="11"/>
        <v>241</v>
      </c>
      <c r="B244" s="21">
        <v>44295</v>
      </c>
      <c r="C244" s="20" t="s">
        <v>725</v>
      </c>
      <c r="D244" s="22" t="s">
        <v>483</v>
      </c>
      <c r="E244" s="22" t="s">
        <v>528</v>
      </c>
      <c r="F244" s="22" t="s">
        <v>529</v>
      </c>
      <c r="G244" s="22" t="s">
        <v>527</v>
      </c>
      <c r="H244" s="20">
        <v>1</v>
      </c>
      <c r="I244" s="20">
        <v>12</v>
      </c>
      <c r="J244" s="20">
        <v>50</v>
      </c>
      <c r="K244" s="24">
        <v>6000</v>
      </c>
      <c r="L244" s="149">
        <f t="shared" si="10"/>
        <v>300000</v>
      </c>
      <c r="M244" s="208">
        <f t="shared" si="14"/>
        <v>30000</v>
      </c>
      <c r="N244" s="208">
        <f t="shared" si="13"/>
        <v>270000</v>
      </c>
      <c r="O244" s="20" t="s">
        <v>2</v>
      </c>
      <c r="P244" s="26" t="s">
        <v>494</v>
      </c>
      <c r="Q244" s="26"/>
      <c r="R244" s="19"/>
      <c r="S244" s="19"/>
      <c r="T244" s="30">
        <v>44296</v>
      </c>
      <c r="U244" s="33">
        <v>44299</v>
      </c>
      <c r="V244" s="19"/>
      <c r="W244" s="19"/>
      <c r="X244" s="19"/>
      <c r="Y244" s="19"/>
      <c r="Z244" s="19"/>
      <c r="AA244" s="19"/>
      <c r="AB244" s="19"/>
    </row>
    <row r="245" spans="1:28" x14ac:dyDescent="0.25">
      <c r="A245" s="62">
        <f t="shared" si="11"/>
        <v>242</v>
      </c>
      <c r="B245" s="21">
        <v>44295</v>
      </c>
      <c r="C245" s="20" t="s">
        <v>726</v>
      </c>
      <c r="D245" s="22" t="s">
        <v>483</v>
      </c>
      <c r="E245" s="22" t="s">
        <v>90</v>
      </c>
      <c r="F245" s="22" t="s">
        <v>525</v>
      </c>
      <c r="G245" s="22" t="s">
        <v>89</v>
      </c>
      <c r="H245" s="20">
        <v>1</v>
      </c>
      <c r="I245" s="20">
        <v>9</v>
      </c>
      <c r="J245" s="20">
        <v>50</v>
      </c>
      <c r="K245" s="24">
        <v>3000</v>
      </c>
      <c r="L245" s="149">
        <f t="shared" si="10"/>
        <v>150000</v>
      </c>
      <c r="M245" s="208">
        <f>2000*I245</f>
        <v>18000</v>
      </c>
      <c r="N245" s="208">
        <f t="shared" si="13"/>
        <v>132000</v>
      </c>
      <c r="O245" s="20" t="s">
        <v>2</v>
      </c>
      <c r="P245" s="26" t="s">
        <v>494</v>
      </c>
      <c r="Q245" s="26"/>
      <c r="R245" s="19"/>
      <c r="S245" s="19"/>
      <c r="T245" s="30">
        <v>44296</v>
      </c>
      <c r="U245" s="33">
        <v>44298</v>
      </c>
      <c r="V245" s="19"/>
      <c r="W245" s="19"/>
      <c r="X245" s="19"/>
      <c r="Y245" s="19"/>
      <c r="Z245" s="19"/>
      <c r="AA245" s="19"/>
      <c r="AB245" s="19"/>
    </row>
    <row r="246" spans="1:28" ht="15.75" thickBot="1" x14ac:dyDescent="0.3">
      <c r="A246" s="48">
        <f t="shared" si="11"/>
        <v>243</v>
      </c>
      <c r="B246" s="212">
        <v>44295</v>
      </c>
      <c r="C246" s="213" t="s">
        <v>732</v>
      </c>
      <c r="D246" s="214" t="s">
        <v>483</v>
      </c>
      <c r="E246" s="214" t="s">
        <v>93</v>
      </c>
      <c r="F246" s="214" t="s">
        <v>733</v>
      </c>
      <c r="G246" s="214" t="s">
        <v>41</v>
      </c>
      <c r="H246" s="213">
        <v>1</v>
      </c>
      <c r="I246" s="213">
        <v>9</v>
      </c>
      <c r="J246" s="213">
        <v>50</v>
      </c>
      <c r="K246" s="215">
        <v>5000</v>
      </c>
      <c r="L246" s="150">
        <f t="shared" si="10"/>
        <v>250000</v>
      </c>
      <c r="M246" s="216">
        <f>2500*I246</f>
        <v>22500</v>
      </c>
      <c r="N246" s="216">
        <f t="shared" si="13"/>
        <v>227500</v>
      </c>
      <c r="O246" s="213" t="s">
        <v>2</v>
      </c>
      <c r="P246" s="55" t="s">
        <v>494</v>
      </c>
      <c r="Q246" s="55"/>
      <c r="R246" s="217"/>
      <c r="S246" s="217"/>
      <c r="T246" s="218">
        <v>44296</v>
      </c>
      <c r="U246" s="219">
        <v>44298</v>
      </c>
      <c r="V246" s="217"/>
      <c r="W246" s="217"/>
      <c r="X246" s="217"/>
      <c r="Y246" s="217"/>
      <c r="Z246" s="217"/>
      <c r="AA246" s="217"/>
      <c r="AB246" s="217"/>
    </row>
    <row r="247" spans="1:28" ht="29.25" customHeight="1" x14ac:dyDescent="0.25">
      <c r="L247" s="166">
        <f>SUM(L4:L246)</f>
        <v>361110300</v>
      </c>
      <c r="M247" s="160"/>
      <c r="N247" s="160"/>
    </row>
  </sheetData>
  <mergeCells count="3">
    <mergeCell ref="A1:A2"/>
    <mergeCell ref="B1:B2"/>
    <mergeCell ref="C1:N2"/>
  </mergeCells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85"/>
  <sheetViews>
    <sheetView topLeftCell="A64" workbookViewId="0">
      <selection activeCell="J3" sqref="J3:J79"/>
    </sheetView>
  </sheetViews>
  <sheetFormatPr defaultRowHeight="15" x14ac:dyDescent="0.25"/>
  <cols>
    <col min="2" max="2" width="11.28515625" customWidth="1"/>
    <col min="3" max="3" width="18.28515625" customWidth="1"/>
    <col min="4" max="4" width="21.7109375" customWidth="1"/>
    <col min="6" max="6" width="28.5703125" customWidth="1"/>
    <col min="8" max="8" width="30.28515625" customWidth="1"/>
    <col min="12" max="12" width="14.7109375" customWidth="1"/>
    <col min="13" max="14" width="14.42578125" customWidth="1"/>
    <col min="15" max="15" width="17.28515625" customWidth="1"/>
  </cols>
  <sheetData>
    <row r="1" spans="1:31" ht="21" x14ac:dyDescent="0.35">
      <c r="A1" s="231" t="s">
        <v>1168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157"/>
    </row>
    <row r="2" spans="1:31" ht="15.75" thickBot="1" x14ac:dyDescent="0.3">
      <c r="L2" s="143" t="s">
        <v>1147</v>
      </c>
      <c r="M2" s="143" t="s">
        <v>1148</v>
      </c>
      <c r="N2" s="143" t="s">
        <v>1150</v>
      </c>
    </row>
    <row r="3" spans="1:31" x14ac:dyDescent="0.25">
      <c r="A3" s="37">
        <v>1</v>
      </c>
      <c r="B3" s="38">
        <v>44261</v>
      </c>
      <c r="C3" s="174">
        <v>402374</v>
      </c>
      <c r="D3" s="174"/>
      <c r="E3" s="37" t="s">
        <v>766</v>
      </c>
      <c r="F3" s="39" t="s">
        <v>767</v>
      </c>
      <c r="G3" s="40" t="s">
        <v>768</v>
      </c>
      <c r="H3" s="41" t="s">
        <v>768</v>
      </c>
      <c r="I3" s="43">
        <v>5</v>
      </c>
      <c r="J3" s="44">
        <v>300</v>
      </c>
      <c r="K3" s="136"/>
      <c r="L3" s="228">
        <v>30000000</v>
      </c>
      <c r="M3" s="228">
        <v>20000000</v>
      </c>
      <c r="N3" s="228">
        <f>L3-M3</f>
        <v>10000000</v>
      </c>
      <c r="O3" s="42" t="s">
        <v>769</v>
      </c>
      <c r="P3" s="1"/>
      <c r="Q3" s="1"/>
      <c r="R3" s="43" t="s">
        <v>770</v>
      </c>
      <c r="S3" s="43" t="s">
        <v>771</v>
      </c>
      <c r="T3" s="45"/>
      <c r="U3" s="46"/>
      <c r="V3" s="46"/>
      <c r="W3" s="47">
        <v>44264</v>
      </c>
      <c r="X3" s="47">
        <v>44267</v>
      </c>
      <c r="Y3" s="46" t="s">
        <v>517</v>
      </c>
      <c r="Z3" s="46" t="s">
        <v>700</v>
      </c>
      <c r="AA3" s="46" t="s">
        <v>519</v>
      </c>
      <c r="AB3" s="47">
        <v>44270</v>
      </c>
      <c r="AC3" s="46" t="s">
        <v>545</v>
      </c>
      <c r="AD3" s="47">
        <v>44281</v>
      </c>
      <c r="AE3" s="46" t="s">
        <v>772</v>
      </c>
    </row>
    <row r="4" spans="1:31" ht="15.75" thickBot="1" x14ac:dyDescent="0.3">
      <c r="A4" s="183">
        <f>A3+1</f>
        <v>2</v>
      </c>
      <c r="B4" s="49">
        <v>44261</v>
      </c>
      <c r="C4" s="175">
        <v>402375</v>
      </c>
      <c r="D4" s="175"/>
      <c r="E4" s="48" t="s">
        <v>766</v>
      </c>
      <c r="F4" s="50" t="s">
        <v>773</v>
      </c>
      <c r="G4" s="51" t="s">
        <v>774</v>
      </c>
      <c r="H4" s="52" t="s">
        <v>774</v>
      </c>
      <c r="I4" s="55">
        <v>9</v>
      </c>
      <c r="J4" s="56">
        <v>400</v>
      </c>
      <c r="K4" s="137"/>
      <c r="L4" s="229"/>
      <c r="M4" s="229"/>
      <c r="N4" s="229"/>
      <c r="O4" s="54" t="s">
        <v>775</v>
      </c>
      <c r="P4" s="1"/>
      <c r="Q4" s="1"/>
      <c r="R4" s="55" t="s">
        <v>770</v>
      </c>
      <c r="S4" s="55" t="s">
        <v>771</v>
      </c>
      <c r="T4" s="57"/>
      <c r="U4" s="58"/>
      <c r="V4" s="58"/>
      <c r="W4" s="59">
        <v>44264</v>
      </c>
      <c r="X4" s="59">
        <v>44270</v>
      </c>
      <c r="Y4" s="58" t="s">
        <v>776</v>
      </c>
      <c r="Z4" s="58" t="s">
        <v>700</v>
      </c>
      <c r="AA4" s="58" t="s">
        <v>519</v>
      </c>
      <c r="AB4" s="59">
        <v>44274</v>
      </c>
      <c r="AC4" s="58" t="s">
        <v>545</v>
      </c>
      <c r="AD4" s="59">
        <v>44281</v>
      </c>
      <c r="AE4" s="58" t="s">
        <v>772</v>
      </c>
    </row>
    <row r="5" spans="1:31" x14ac:dyDescent="0.25">
      <c r="A5" s="184">
        <f t="shared" ref="A5:A68" si="0">A4+1</f>
        <v>3</v>
      </c>
      <c r="B5" s="38">
        <v>44265</v>
      </c>
      <c r="C5" s="37">
        <v>402372</v>
      </c>
      <c r="D5" s="37"/>
      <c r="E5" s="37" t="s">
        <v>766</v>
      </c>
      <c r="F5" s="39" t="s">
        <v>898</v>
      </c>
      <c r="G5" s="40" t="s">
        <v>899</v>
      </c>
      <c r="H5" s="41" t="s">
        <v>899</v>
      </c>
      <c r="I5" s="45">
        <v>6</v>
      </c>
      <c r="J5" s="44">
        <v>92</v>
      </c>
      <c r="K5" s="167"/>
      <c r="L5" s="229"/>
      <c r="M5" s="229"/>
      <c r="N5" s="229"/>
      <c r="O5" s="42" t="s">
        <v>900</v>
      </c>
      <c r="P5" s="1"/>
      <c r="Q5" s="1"/>
      <c r="R5" s="43" t="s">
        <v>770</v>
      </c>
      <c r="S5" s="43" t="s">
        <v>901</v>
      </c>
      <c r="T5" s="45"/>
      <c r="U5" s="46"/>
      <c r="V5" s="46"/>
      <c r="W5" s="47">
        <v>44266</v>
      </c>
      <c r="X5" s="47">
        <v>44268</v>
      </c>
      <c r="Y5" s="46"/>
      <c r="Z5" s="46"/>
      <c r="AA5" s="46"/>
      <c r="AB5" s="46"/>
      <c r="AC5" s="46"/>
      <c r="AD5" s="46"/>
      <c r="AE5" s="46"/>
    </row>
    <row r="6" spans="1:31" x14ac:dyDescent="0.25">
      <c r="A6" s="184">
        <f t="shared" si="0"/>
        <v>4</v>
      </c>
      <c r="B6" s="63">
        <v>44265</v>
      </c>
      <c r="C6" s="62">
        <v>402373</v>
      </c>
      <c r="D6" s="62"/>
      <c r="E6" s="62" t="s">
        <v>766</v>
      </c>
      <c r="F6" s="64" t="s">
        <v>902</v>
      </c>
      <c r="G6" s="77" t="s">
        <v>903</v>
      </c>
      <c r="H6" s="78" t="s">
        <v>903</v>
      </c>
      <c r="I6" s="26">
        <v>13</v>
      </c>
      <c r="J6" s="68">
        <v>234</v>
      </c>
      <c r="K6" s="167"/>
      <c r="L6" s="229"/>
      <c r="M6" s="229"/>
      <c r="N6" s="229"/>
      <c r="O6" s="65" t="s">
        <v>904</v>
      </c>
      <c r="P6" s="1"/>
      <c r="Q6" s="1"/>
      <c r="R6" s="26" t="s">
        <v>770</v>
      </c>
      <c r="S6" s="26" t="s">
        <v>901</v>
      </c>
      <c r="T6" s="27"/>
      <c r="U6" s="70"/>
      <c r="V6" s="70"/>
      <c r="W6" s="71">
        <v>44266</v>
      </c>
      <c r="X6" s="71">
        <v>44270</v>
      </c>
      <c r="Y6" s="70" t="s">
        <v>905</v>
      </c>
      <c r="Z6" s="70" t="s">
        <v>700</v>
      </c>
      <c r="AA6" s="70"/>
      <c r="AB6" s="71">
        <v>44270</v>
      </c>
      <c r="AC6" s="70"/>
      <c r="AD6" s="70"/>
      <c r="AE6" s="70"/>
    </row>
    <row r="7" spans="1:31" x14ac:dyDescent="0.25">
      <c r="A7" s="184">
        <f t="shared" si="0"/>
        <v>5</v>
      </c>
      <c r="B7" s="63">
        <v>44265</v>
      </c>
      <c r="C7" s="62">
        <v>402611</v>
      </c>
      <c r="D7" s="62"/>
      <c r="E7" s="62" t="s">
        <v>766</v>
      </c>
      <c r="F7" s="64" t="s">
        <v>767</v>
      </c>
      <c r="G7" s="77" t="s">
        <v>768</v>
      </c>
      <c r="H7" s="78" t="s">
        <v>768</v>
      </c>
      <c r="I7" s="26">
        <v>2</v>
      </c>
      <c r="J7" s="68">
        <v>24</v>
      </c>
      <c r="K7" s="167"/>
      <c r="L7" s="229"/>
      <c r="M7" s="229"/>
      <c r="N7" s="229"/>
      <c r="O7" s="65" t="s">
        <v>769</v>
      </c>
      <c r="P7" s="1"/>
      <c r="Q7" s="1"/>
      <c r="R7" s="26" t="s">
        <v>770</v>
      </c>
      <c r="S7" s="26" t="s">
        <v>901</v>
      </c>
      <c r="T7" s="27"/>
      <c r="U7" s="70"/>
      <c r="V7" s="70"/>
      <c r="W7" s="71">
        <v>44266</v>
      </c>
      <c r="X7" s="71">
        <v>44270</v>
      </c>
      <c r="Y7" s="70" t="s">
        <v>906</v>
      </c>
      <c r="Z7" s="70" t="s">
        <v>700</v>
      </c>
      <c r="AA7" s="70"/>
      <c r="AB7" s="71">
        <v>44270</v>
      </c>
      <c r="AC7" s="70"/>
      <c r="AD7" s="70"/>
      <c r="AE7" s="70"/>
    </row>
    <row r="8" spans="1:31" x14ac:dyDescent="0.25">
      <c r="A8" s="184">
        <f t="shared" si="0"/>
        <v>6</v>
      </c>
      <c r="B8" s="63">
        <v>44265</v>
      </c>
      <c r="C8" s="62">
        <v>402612</v>
      </c>
      <c r="D8" s="62"/>
      <c r="E8" s="62" t="s">
        <v>766</v>
      </c>
      <c r="F8" s="64" t="s">
        <v>773</v>
      </c>
      <c r="G8" s="77" t="s">
        <v>774</v>
      </c>
      <c r="H8" s="78" t="s">
        <v>774</v>
      </c>
      <c r="I8" s="26">
        <v>2</v>
      </c>
      <c r="J8" s="68">
        <v>36</v>
      </c>
      <c r="K8" s="167"/>
      <c r="L8" s="229"/>
      <c r="M8" s="229"/>
      <c r="N8" s="229"/>
      <c r="O8" s="79" t="s">
        <v>775</v>
      </c>
      <c r="P8" s="1"/>
      <c r="Q8" s="1"/>
      <c r="R8" s="26" t="s">
        <v>770</v>
      </c>
      <c r="S8" s="26" t="s">
        <v>901</v>
      </c>
      <c r="T8" s="27"/>
      <c r="U8" s="70"/>
      <c r="V8" s="70"/>
      <c r="W8" s="71">
        <v>44266</v>
      </c>
      <c r="X8" s="71">
        <v>44270</v>
      </c>
      <c r="Y8" s="70" t="s">
        <v>907</v>
      </c>
      <c r="Z8" s="70" t="s">
        <v>700</v>
      </c>
      <c r="AA8" s="70"/>
      <c r="AB8" s="71">
        <v>44270</v>
      </c>
      <c r="AC8" s="70"/>
      <c r="AD8" s="70"/>
      <c r="AE8" s="70"/>
    </row>
    <row r="9" spans="1:31" x14ac:dyDescent="0.25">
      <c r="A9" s="184">
        <f t="shared" si="0"/>
        <v>7</v>
      </c>
      <c r="B9" s="63">
        <v>44265</v>
      </c>
      <c r="C9" s="62">
        <v>402376</v>
      </c>
      <c r="D9" s="62"/>
      <c r="E9" s="62" t="s">
        <v>766</v>
      </c>
      <c r="F9" s="64" t="s">
        <v>908</v>
      </c>
      <c r="G9" s="77" t="s">
        <v>909</v>
      </c>
      <c r="H9" s="78" t="s">
        <v>909</v>
      </c>
      <c r="I9" s="26">
        <v>14</v>
      </c>
      <c r="J9" s="68">
        <v>238</v>
      </c>
      <c r="K9" s="167"/>
      <c r="L9" s="229"/>
      <c r="M9" s="229"/>
      <c r="N9" s="229"/>
      <c r="O9" s="65" t="s">
        <v>910</v>
      </c>
      <c r="P9" s="1"/>
      <c r="Q9" s="1"/>
      <c r="R9" s="26" t="s">
        <v>770</v>
      </c>
      <c r="S9" s="26" t="s">
        <v>901</v>
      </c>
      <c r="T9" s="27"/>
      <c r="U9" s="70"/>
      <c r="V9" s="70"/>
      <c r="W9" s="71">
        <v>44266</v>
      </c>
      <c r="X9" s="71">
        <v>44270</v>
      </c>
      <c r="Y9" s="70" t="s">
        <v>911</v>
      </c>
      <c r="Z9" s="70" t="s">
        <v>700</v>
      </c>
      <c r="AA9" s="70"/>
      <c r="AB9" s="71">
        <v>44270</v>
      </c>
      <c r="AC9" s="70"/>
      <c r="AD9" s="70"/>
      <c r="AE9" s="70"/>
    </row>
    <row r="10" spans="1:31" x14ac:dyDescent="0.25">
      <c r="A10" s="184">
        <f t="shared" si="0"/>
        <v>8</v>
      </c>
      <c r="B10" s="63">
        <v>44265</v>
      </c>
      <c r="C10" s="62">
        <v>402377</v>
      </c>
      <c r="D10" s="62"/>
      <c r="E10" s="62" t="s">
        <v>766</v>
      </c>
      <c r="F10" s="64" t="s">
        <v>912</v>
      </c>
      <c r="G10" s="77" t="s">
        <v>913</v>
      </c>
      <c r="H10" s="78" t="s">
        <v>913</v>
      </c>
      <c r="I10" s="26">
        <v>9</v>
      </c>
      <c r="J10" s="68">
        <v>153</v>
      </c>
      <c r="K10" s="167"/>
      <c r="L10" s="229"/>
      <c r="M10" s="229"/>
      <c r="N10" s="229"/>
      <c r="O10" s="65" t="s">
        <v>914</v>
      </c>
      <c r="P10" s="1"/>
      <c r="Q10" s="1"/>
      <c r="R10" s="26" t="s">
        <v>770</v>
      </c>
      <c r="S10" s="26" t="s">
        <v>901</v>
      </c>
      <c r="T10" s="27"/>
      <c r="U10" s="70"/>
      <c r="V10" s="70"/>
      <c r="W10" s="71">
        <v>44266</v>
      </c>
      <c r="X10" s="71">
        <v>44270</v>
      </c>
      <c r="Y10" s="70" t="s">
        <v>915</v>
      </c>
      <c r="Z10" s="70" t="s">
        <v>700</v>
      </c>
      <c r="AA10" s="70"/>
      <c r="AB10" s="71">
        <v>44270</v>
      </c>
      <c r="AC10" s="70"/>
      <c r="AD10" s="70"/>
      <c r="AE10" s="70"/>
    </row>
    <row r="11" spans="1:31" x14ac:dyDescent="0.25">
      <c r="A11" s="184">
        <f t="shared" si="0"/>
        <v>9</v>
      </c>
      <c r="B11" s="63">
        <v>44265</v>
      </c>
      <c r="C11" s="62">
        <v>402378</v>
      </c>
      <c r="D11" s="62"/>
      <c r="E11" s="62" t="s">
        <v>766</v>
      </c>
      <c r="F11" s="64" t="s">
        <v>916</v>
      </c>
      <c r="G11" s="77" t="s">
        <v>917</v>
      </c>
      <c r="H11" s="78" t="s">
        <v>917</v>
      </c>
      <c r="I11" s="26">
        <v>8</v>
      </c>
      <c r="J11" s="68">
        <v>136</v>
      </c>
      <c r="K11" s="167"/>
      <c r="L11" s="229"/>
      <c r="M11" s="229"/>
      <c r="N11" s="229"/>
      <c r="O11" s="65" t="s">
        <v>918</v>
      </c>
      <c r="P11" s="1"/>
      <c r="Q11" s="1"/>
      <c r="R11" s="26" t="s">
        <v>770</v>
      </c>
      <c r="S11" s="26" t="s">
        <v>901</v>
      </c>
      <c r="T11" s="27"/>
      <c r="U11" s="70"/>
      <c r="V11" s="70"/>
      <c r="W11" s="71">
        <v>44266</v>
      </c>
      <c r="X11" s="71">
        <v>44270</v>
      </c>
      <c r="Y11" s="70" t="s">
        <v>919</v>
      </c>
      <c r="Z11" s="70" t="s">
        <v>700</v>
      </c>
      <c r="AA11" s="70"/>
      <c r="AB11" s="71">
        <v>44270</v>
      </c>
      <c r="AC11" s="70"/>
      <c r="AD11" s="70"/>
      <c r="AE11" s="70"/>
    </row>
    <row r="12" spans="1:31" x14ac:dyDescent="0.25">
      <c r="A12" s="184">
        <f t="shared" si="0"/>
        <v>10</v>
      </c>
      <c r="B12" s="63">
        <v>44265</v>
      </c>
      <c r="C12" s="62">
        <v>402379</v>
      </c>
      <c r="D12" s="62"/>
      <c r="E12" s="62" t="s">
        <v>766</v>
      </c>
      <c r="F12" s="64" t="s">
        <v>920</v>
      </c>
      <c r="G12" s="77" t="s">
        <v>917</v>
      </c>
      <c r="H12" s="78" t="s">
        <v>921</v>
      </c>
      <c r="I12" s="26">
        <v>5</v>
      </c>
      <c r="J12" s="68">
        <v>90</v>
      </c>
      <c r="K12" s="137"/>
      <c r="L12" s="229"/>
      <c r="M12" s="229"/>
      <c r="N12" s="229"/>
      <c r="O12" s="65" t="s">
        <v>922</v>
      </c>
      <c r="P12" s="1"/>
      <c r="Q12" s="1"/>
      <c r="R12" s="26" t="s">
        <v>770</v>
      </c>
      <c r="S12" s="26" t="s">
        <v>901</v>
      </c>
      <c r="T12" s="27"/>
      <c r="U12" s="70"/>
      <c r="V12" s="70"/>
      <c r="W12" s="71">
        <v>44266</v>
      </c>
      <c r="X12" s="71">
        <v>44270</v>
      </c>
      <c r="Y12" s="70" t="s">
        <v>923</v>
      </c>
      <c r="Z12" s="70" t="s">
        <v>700</v>
      </c>
      <c r="AA12" s="70"/>
      <c r="AB12" s="71">
        <v>44270</v>
      </c>
      <c r="AC12" s="70"/>
      <c r="AD12" s="70"/>
      <c r="AE12" s="70"/>
    </row>
    <row r="13" spans="1:31" ht="15.75" thickBot="1" x14ac:dyDescent="0.3">
      <c r="A13" s="184">
        <f t="shared" si="0"/>
        <v>11</v>
      </c>
      <c r="B13" s="49">
        <v>44265</v>
      </c>
      <c r="C13" s="48">
        <v>402380</v>
      </c>
      <c r="D13" s="48"/>
      <c r="E13" s="48" t="s">
        <v>766</v>
      </c>
      <c r="F13" s="50" t="s">
        <v>924</v>
      </c>
      <c r="G13" s="51" t="s">
        <v>925</v>
      </c>
      <c r="H13" s="52" t="s">
        <v>925</v>
      </c>
      <c r="I13" s="55">
        <v>7</v>
      </c>
      <c r="J13" s="56">
        <v>117</v>
      </c>
      <c r="K13" s="137"/>
      <c r="L13" s="229"/>
      <c r="M13" s="229"/>
      <c r="N13" s="229"/>
      <c r="O13" s="53" t="s">
        <v>926</v>
      </c>
      <c r="P13" s="1"/>
      <c r="Q13" s="1"/>
      <c r="R13" s="55" t="s">
        <v>770</v>
      </c>
      <c r="S13" s="55" t="s">
        <v>901</v>
      </c>
      <c r="T13" s="57"/>
      <c r="U13" s="58"/>
      <c r="V13" s="58"/>
      <c r="W13" s="59">
        <v>44266</v>
      </c>
      <c r="X13" s="59">
        <v>44270</v>
      </c>
      <c r="Y13" s="58" t="s">
        <v>927</v>
      </c>
      <c r="Z13" s="58" t="s">
        <v>700</v>
      </c>
      <c r="AA13" s="58"/>
      <c r="AB13" s="59">
        <v>44270</v>
      </c>
      <c r="AC13" s="58"/>
      <c r="AD13" s="58"/>
      <c r="AE13" s="58"/>
    </row>
    <row r="14" spans="1:31" ht="15.75" thickBot="1" x14ac:dyDescent="0.3">
      <c r="A14" s="184">
        <f t="shared" si="0"/>
        <v>12</v>
      </c>
      <c r="B14" s="130">
        <v>44276</v>
      </c>
      <c r="C14" s="173">
        <v>402762</v>
      </c>
      <c r="D14" s="173"/>
      <c r="E14" s="97" t="s">
        <v>766</v>
      </c>
      <c r="F14" s="131" t="s">
        <v>1132</v>
      </c>
      <c r="G14" s="98" t="s">
        <v>1133</v>
      </c>
      <c r="H14" s="132" t="s">
        <v>1133</v>
      </c>
      <c r="I14" s="100">
        <v>5</v>
      </c>
      <c r="J14" s="133">
        <v>50</v>
      </c>
      <c r="K14" s="138"/>
      <c r="L14" s="229"/>
      <c r="M14" s="229"/>
      <c r="N14" s="229"/>
      <c r="O14" s="101" t="s">
        <v>1134</v>
      </c>
      <c r="P14" s="1"/>
      <c r="Q14" s="1"/>
      <c r="R14" s="101" t="s">
        <v>770</v>
      </c>
      <c r="S14" s="99" t="s">
        <v>1135</v>
      </c>
      <c r="T14" s="99"/>
      <c r="U14" s="99"/>
      <c r="V14" s="101"/>
      <c r="W14" s="102">
        <v>44278</v>
      </c>
      <c r="X14" s="102">
        <v>44279</v>
      </c>
      <c r="Y14" s="101" t="s">
        <v>517</v>
      </c>
      <c r="Z14" s="101" t="s">
        <v>700</v>
      </c>
      <c r="AA14" s="101" t="s">
        <v>519</v>
      </c>
      <c r="AB14" s="101" t="s">
        <v>545</v>
      </c>
      <c r="AC14" s="101"/>
      <c r="AD14" s="101"/>
      <c r="AE14" s="101"/>
    </row>
    <row r="15" spans="1:31" x14ac:dyDescent="0.25">
      <c r="A15" s="184">
        <f t="shared" si="0"/>
        <v>13</v>
      </c>
      <c r="B15" s="104">
        <v>44276</v>
      </c>
      <c r="C15" s="110">
        <v>402763</v>
      </c>
      <c r="D15" s="110"/>
      <c r="E15" s="134" t="s">
        <v>766</v>
      </c>
      <c r="F15" s="105" t="s">
        <v>1007</v>
      </c>
      <c r="G15" s="106" t="s">
        <v>1008</v>
      </c>
      <c r="H15" s="107" t="s">
        <v>1008</v>
      </c>
      <c r="I15" s="103">
        <v>10</v>
      </c>
      <c r="J15" s="109">
        <v>155</v>
      </c>
      <c r="K15" s="138"/>
      <c r="L15" s="229"/>
      <c r="M15" s="229"/>
      <c r="N15" s="229"/>
      <c r="O15" s="108" t="s">
        <v>1009</v>
      </c>
      <c r="P15" s="1"/>
      <c r="Q15" s="1"/>
      <c r="R15" s="108"/>
      <c r="S15" s="111" t="s">
        <v>738</v>
      </c>
      <c r="T15" s="111"/>
      <c r="U15" s="111"/>
      <c r="V15" s="108"/>
      <c r="W15" s="112">
        <v>44277</v>
      </c>
      <c r="X15" s="112">
        <v>44280</v>
      </c>
      <c r="Y15" s="108"/>
      <c r="Z15" s="108"/>
      <c r="AA15" s="108"/>
      <c r="AB15" s="108"/>
      <c r="AC15" s="108"/>
      <c r="AD15" s="108"/>
      <c r="AE15" s="108"/>
    </row>
    <row r="16" spans="1:31" x14ac:dyDescent="0.25">
      <c r="A16" s="184">
        <f t="shared" si="0"/>
        <v>14</v>
      </c>
      <c r="B16" s="25">
        <v>44276</v>
      </c>
      <c r="C16" s="73">
        <v>402764</v>
      </c>
      <c r="D16" s="73"/>
      <c r="E16" s="62" t="s">
        <v>766</v>
      </c>
      <c r="F16" s="113" t="s">
        <v>1010</v>
      </c>
      <c r="G16" s="78" t="s">
        <v>1011</v>
      </c>
      <c r="H16" s="114" t="s">
        <v>1011</v>
      </c>
      <c r="I16" s="27">
        <v>11</v>
      </c>
      <c r="J16" s="85">
        <v>192</v>
      </c>
      <c r="K16" s="138"/>
      <c r="L16" s="229"/>
      <c r="M16" s="229"/>
      <c r="N16" s="229"/>
      <c r="O16" s="70" t="s">
        <v>1012</v>
      </c>
      <c r="P16" s="1"/>
      <c r="Q16" s="1"/>
      <c r="R16" s="70"/>
      <c r="S16" s="26" t="s">
        <v>738</v>
      </c>
      <c r="T16" s="26"/>
      <c r="U16" s="26"/>
      <c r="V16" s="70"/>
      <c r="W16" s="71">
        <v>44277</v>
      </c>
      <c r="X16" s="71">
        <v>44280</v>
      </c>
      <c r="Y16" s="70"/>
      <c r="Z16" s="70"/>
      <c r="AA16" s="70"/>
      <c r="AB16" s="70"/>
      <c r="AC16" s="70"/>
      <c r="AD16" s="70"/>
      <c r="AE16" s="70"/>
    </row>
    <row r="17" spans="1:31" x14ac:dyDescent="0.25">
      <c r="A17" s="184">
        <f t="shared" si="0"/>
        <v>15</v>
      </c>
      <c r="B17" s="25">
        <v>44276</v>
      </c>
      <c r="C17" s="73">
        <v>402765</v>
      </c>
      <c r="D17" s="73"/>
      <c r="E17" s="62" t="s">
        <v>766</v>
      </c>
      <c r="F17" s="113" t="s">
        <v>1013</v>
      </c>
      <c r="G17" s="78" t="s">
        <v>1014</v>
      </c>
      <c r="H17" s="114" t="s">
        <v>1014</v>
      </c>
      <c r="I17" s="27">
        <v>8</v>
      </c>
      <c r="J17" s="85">
        <v>132</v>
      </c>
      <c r="K17" s="138"/>
      <c r="L17" s="229"/>
      <c r="M17" s="229"/>
      <c r="N17" s="229"/>
      <c r="O17" s="70" t="s">
        <v>1015</v>
      </c>
      <c r="P17" s="1"/>
      <c r="Q17" s="1"/>
      <c r="R17" s="70"/>
      <c r="S17" s="26" t="s">
        <v>738</v>
      </c>
      <c r="T17" s="26"/>
      <c r="U17" s="26"/>
      <c r="V17" s="70"/>
      <c r="W17" s="71">
        <v>44277</v>
      </c>
      <c r="X17" s="71">
        <v>44280</v>
      </c>
      <c r="Y17" s="70"/>
      <c r="Z17" s="70"/>
      <c r="AA17" s="70"/>
      <c r="AB17" s="70"/>
      <c r="AC17" s="70"/>
      <c r="AD17" s="70"/>
      <c r="AE17" s="70"/>
    </row>
    <row r="18" spans="1:31" x14ac:dyDescent="0.25">
      <c r="A18" s="184">
        <f t="shared" si="0"/>
        <v>16</v>
      </c>
      <c r="B18" s="25">
        <v>44276</v>
      </c>
      <c r="C18" s="27">
        <v>402766</v>
      </c>
      <c r="D18" s="27"/>
      <c r="E18" s="62" t="s">
        <v>766</v>
      </c>
      <c r="F18" s="113" t="s">
        <v>1016</v>
      </c>
      <c r="G18" s="78" t="s">
        <v>1017</v>
      </c>
      <c r="H18" s="114" t="s">
        <v>1017</v>
      </c>
      <c r="I18" s="27">
        <v>4</v>
      </c>
      <c r="J18" s="85">
        <v>41</v>
      </c>
      <c r="K18" s="138"/>
      <c r="L18" s="229"/>
      <c r="M18" s="229"/>
      <c r="N18" s="229"/>
      <c r="O18" s="70" t="s">
        <v>1018</v>
      </c>
      <c r="P18" s="1"/>
      <c r="Q18" s="1"/>
      <c r="R18" s="70"/>
      <c r="S18" s="26" t="s">
        <v>738</v>
      </c>
      <c r="T18" s="26"/>
      <c r="U18" s="26"/>
      <c r="V18" s="70"/>
      <c r="W18" s="71">
        <v>44277</v>
      </c>
      <c r="X18" s="71">
        <v>44280</v>
      </c>
      <c r="Y18" s="70"/>
      <c r="Z18" s="70"/>
      <c r="AA18" s="70"/>
      <c r="AB18" s="70"/>
      <c r="AC18" s="70"/>
      <c r="AD18" s="70"/>
      <c r="AE18" s="70"/>
    </row>
    <row r="19" spans="1:31" x14ac:dyDescent="0.25">
      <c r="A19" s="184">
        <f t="shared" si="0"/>
        <v>17</v>
      </c>
      <c r="B19" s="25">
        <v>44276</v>
      </c>
      <c r="C19" s="27">
        <v>402767</v>
      </c>
      <c r="D19" s="27"/>
      <c r="E19" s="62" t="s">
        <v>766</v>
      </c>
      <c r="F19" s="113" t="s">
        <v>1019</v>
      </c>
      <c r="G19" s="78" t="s">
        <v>1020</v>
      </c>
      <c r="H19" s="114" t="s">
        <v>1020</v>
      </c>
      <c r="I19" s="27">
        <v>7</v>
      </c>
      <c r="J19" s="85">
        <v>110</v>
      </c>
      <c r="K19" s="138"/>
      <c r="L19" s="229"/>
      <c r="M19" s="229"/>
      <c r="N19" s="229"/>
      <c r="O19" s="70" t="s">
        <v>1021</v>
      </c>
      <c r="P19" s="1"/>
      <c r="Q19" s="1"/>
      <c r="R19" s="70"/>
      <c r="S19" s="26" t="s">
        <v>738</v>
      </c>
      <c r="T19" s="26"/>
      <c r="U19" s="26"/>
      <c r="V19" s="70"/>
      <c r="W19" s="71">
        <v>44277</v>
      </c>
      <c r="X19" s="71">
        <v>44280</v>
      </c>
      <c r="Y19" s="70"/>
      <c r="Z19" s="70"/>
      <c r="AA19" s="70"/>
      <c r="AB19" s="70"/>
      <c r="AC19" s="70"/>
      <c r="AD19" s="70"/>
      <c r="AE19" s="70"/>
    </row>
    <row r="20" spans="1:31" ht="15.75" thickBot="1" x14ac:dyDescent="0.3">
      <c r="A20" s="184">
        <f t="shared" si="0"/>
        <v>18</v>
      </c>
      <c r="B20" s="115">
        <v>44276</v>
      </c>
      <c r="C20" s="57">
        <v>402768</v>
      </c>
      <c r="D20" s="57"/>
      <c r="E20" s="48" t="s">
        <v>766</v>
      </c>
      <c r="F20" s="116" t="s">
        <v>1022</v>
      </c>
      <c r="G20" s="52" t="s">
        <v>1023</v>
      </c>
      <c r="H20" s="117" t="s">
        <v>1023</v>
      </c>
      <c r="I20" s="57">
        <v>4</v>
      </c>
      <c r="J20" s="93">
        <v>30</v>
      </c>
      <c r="K20" s="138"/>
      <c r="L20" s="229"/>
      <c r="M20" s="229"/>
      <c r="N20" s="229"/>
      <c r="O20" s="58" t="s">
        <v>1024</v>
      </c>
      <c r="P20" s="1"/>
      <c r="Q20" s="1"/>
      <c r="R20" s="58"/>
      <c r="S20" s="55" t="s">
        <v>738</v>
      </c>
      <c r="T20" s="55"/>
      <c r="U20" s="55"/>
      <c r="V20" s="58"/>
      <c r="W20" s="59">
        <v>44277</v>
      </c>
      <c r="X20" s="59">
        <v>44280</v>
      </c>
      <c r="Y20" s="58"/>
      <c r="Z20" s="58"/>
      <c r="AA20" s="58"/>
      <c r="AB20" s="58"/>
      <c r="AC20" s="58"/>
      <c r="AD20" s="58"/>
      <c r="AE20" s="58"/>
    </row>
    <row r="21" spans="1:31" x14ac:dyDescent="0.25">
      <c r="A21" s="184">
        <f t="shared" si="0"/>
        <v>19</v>
      </c>
      <c r="B21" s="118">
        <v>44276</v>
      </c>
      <c r="C21" s="45">
        <v>402769</v>
      </c>
      <c r="D21" s="45"/>
      <c r="E21" s="37" t="s">
        <v>766</v>
      </c>
      <c r="F21" s="119" t="s">
        <v>1136</v>
      </c>
      <c r="G21" s="41" t="s">
        <v>1137</v>
      </c>
      <c r="H21" s="120" t="s">
        <v>1137</v>
      </c>
      <c r="I21" s="45">
        <v>10</v>
      </c>
      <c r="J21" s="80">
        <v>155</v>
      </c>
      <c r="K21" s="138"/>
      <c r="L21" s="229"/>
      <c r="M21" s="229"/>
      <c r="N21" s="229"/>
      <c r="O21" s="46" t="s">
        <v>1138</v>
      </c>
      <c r="P21" s="1"/>
      <c r="Q21" s="1"/>
      <c r="R21" s="46"/>
      <c r="S21" s="43" t="s">
        <v>738</v>
      </c>
      <c r="T21" s="43"/>
      <c r="U21" s="43"/>
      <c r="V21" s="46"/>
      <c r="W21" s="47">
        <v>44277</v>
      </c>
      <c r="X21" s="47">
        <v>44280</v>
      </c>
      <c r="Y21" s="46"/>
      <c r="Z21" s="46"/>
      <c r="AA21" s="46"/>
      <c r="AB21" s="46"/>
      <c r="AC21" s="46"/>
      <c r="AD21" s="46"/>
      <c r="AE21" s="46"/>
    </row>
    <row r="22" spans="1:31" x14ac:dyDescent="0.25">
      <c r="A22" s="184">
        <f t="shared" si="0"/>
        <v>20</v>
      </c>
      <c r="B22" s="25">
        <v>44276</v>
      </c>
      <c r="C22" s="27">
        <v>402770</v>
      </c>
      <c r="D22" s="27"/>
      <c r="E22" s="62" t="s">
        <v>766</v>
      </c>
      <c r="F22" s="113" t="s">
        <v>1139</v>
      </c>
      <c r="G22" s="78" t="s">
        <v>1140</v>
      </c>
      <c r="H22" s="114" t="s">
        <v>1140</v>
      </c>
      <c r="I22" s="27">
        <v>7</v>
      </c>
      <c r="J22" s="85">
        <v>89</v>
      </c>
      <c r="K22" s="138"/>
      <c r="L22" s="229"/>
      <c r="M22" s="229"/>
      <c r="N22" s="229"/>
      <c r="O22" s="70" t="s">
        <v>1141</v>
      </c>
      <c r="P22" s="1"/>
      <c r="Q22" s="1"/>
      <c r="R22" s="70"/>
      <c r="S22" s="26" t="s">
        <v>738</v>
      </c>
      <c r="T22" s="26"/>
      <c r="U22" s="26"/>
      <c r="V22" s="70"/>
      <c r="W22" s="71">
        <v>44277</v>
      </c>
      <c r="X22" s="71">
        <v>44280</v>
      </c>
      <c r="Y22" s="70"/>
      <c r="Z22" s="70"/>
      <c r="AA22" s="70"/>
      <c r="AB22" s="70"/>
      <c r="AC22" s="70"/>
      <c r="AD22" s="70"/>
      <c r="AE22" s="70"/>
    </row>
    <row r="23" spans="1:31" x14ac:dyDescent="0.25">
      <c r="A23" s="184">
        <f t="shared" si="0"/>
        <v>21</v>
      </c>
      <c r="B23" s="25">
        <v>44276</v>
      </c>
      <c r="C23" s="27">
        <v>402771</v>
      </c>
      <c r="D23" s="27"/>
      <c r="E23" s="62" t="s">
        <v>766</v>
      </c>
      <c r="F23" s="113" t="s">
        <v>1025</v>
      </c>
      <c r="G23" s="78" t="s">
        <v>1026</v>
      </c>
      <c r="H23" s="114" t="s">
        <v>1026</v>
      </c>
      <c r="I23" s="27">
        <v>5</v>
      </c>
      <c r="J23" s="85">
        <v>50</v>
      </c>
      <c r="K23" s="138"/>
      <c r="L23" s="229"/>
      <c r="M23" s="229"/>
      <c r="N23" s="229"/>
      <c r="O23" s="70" t="s">
        <v>1027</v>
      </c>
      <c r="P23" s="1"/>
      <c r="Q23" s="1"/>
      <c r="R23" s="70"/>
      <c r="S23" s="26" t="s">
        <v>738</v>
      </c>
      <c r="T23" s="26"/>
      <c r="U23" s="26"/>
      <c r="V23" s="70"/>
      <c r="W23" s="71">
        <v>44277</v>
      </c>
      <c r="X23" s="71">
        <v>44280</v>
      </c>
      <c r="Y23" s="70"/>
      <c r="Z23" s="70"/>
      <c r="AA23" s="70"/>
      <c r="AB23" s="70"/>
      <c r="AC23" s="70"/>
      <c r="AD23" s="70"/>
      <c r="AE23" s="70"/>
    </row>
    <row r="24" spans="1:31" ht="15.75" thickBot="1" x14ac:dyDescent="0.3">
      <c r="A24" s="184">
        <f t="shared" si="0"/>
        <v>22</v>
      </c>
      <c r="B24" s="25">
        <v>44276</v>
      </c>
      <c r="C24" s="27">
        <v>402772</v>
      </c>
      <c r="D24" s="27"/>
      <c r="E24" s="62" t="s">
        <v>766</v>
      </c>
      <c r="F24" s="113" t="s">
        <v>1142</v>
      </c>
      <c r="G24" s="78" t="s">
        <v>1143</v>
      </c>
      <c r="H24" s="114" t="s">
        <v>1143</v>
      </c>
      <c r="I24" s="27">
        <v>5</v>
      </c>
      <c r="J24" s="85">
        <v>46</v>
      </c>
      <c r="K24" s="138"/>
      <c r="L24" s="229"/>
      <c r="M24" s="229"/>
      <c r="N24" s="229"/>
      <c r="O24" s="70" t="s">
        <v>1144</v>
      </c>
      <c r="P24" s="1"/>
      <c r="Q24" s="1"/>
      <c r="R24" s="70"/>
      <c r="S24" s="26" t="s">
        <v>738</v>
      </c>
      <c r="T24" s="26"/>
      <c r="U24" s="26"/>
      <c r="V24" s="70"/>
      <c r="W24" s="71">
        <v>44277</v>
      </c>
      <c r="X24" s="71">
        <v>44280</v>
      </c>
      <c r="Y24" s="70"/>
      <c r="Z24" s="70"/>
      <c r="AA24" s="70"/>
      <c r="AB24" s="70"/>
      <c r="AC24" s="70"/>
      <c r="AD24" s="70"/>
      <c r="AE24" s="70"/>
    </row>
    <row r="25" spans="1:31" x14ac:dyDescent="0.25">
      <c r="A25" s="184">
        <f t="shared" si="0"/>
        <v>23</v>
      </c>
      <c r="B25" s="118">
        <v>44276</v>
      </c>
      <c r="C25" s="45">
        <v>402774</v>
      </c>
      <c r="D25" s="45"/>
      <c r="E25" s="37" t="s">
        <v>766</v>
      </c>
      <c r="F25" s="119" t="s">
        <v>898</v>
      </c>
      <c r="G25" s="41" t="s">
        <v>899</v>
      </c>
      <c r="H25" s="120" t="s">
        <v>899</v>
      </c>
      <c r="I25" s="45">
        <v>2</v>
      </c>
      <c r="J25" s="80">
        <v>29</v>
      </c>
      <c r="K25" s="138"/>
      <c r="L25" s="229"/>
      <c r="M25" s="229"/>
      <c r="N25" s="229"/>
      <c r="O25" s="46" t="s">
        <v>900</v>
      </c>
      <c r="P25" s="1"/>
      <c r="Q25" s="1"/>
      <c r="R25" s="46"/>
      <c r="S25" s="43" t="s">
        <v>738</v>
      </c>
      <c r="T25" s="43"/>
      <c r="U25" s="43"/>
      <c r="V25" s="46"/>
      <c r="W25" s="47">
        <v>44277</v>
      </c>
      <c r="X25" s="71">
        <v>44280</v>
      </c>
      <c r="Y25" s="70" t="s">
        <v>1145</v>
      </c>
      <c r="Z25" s="70" t="s">
        <v>700</v>
      </c>
      <c r="AA25" s="70" t="s">
        <v>546</v>
      </c>
      <c r="AB25" s="46"/>
      <c r="AC25" s="46"/>
      <c r="AD25" s="46"/>
      <c r="AE25" s="46"/>
    </row>
    <row r="26" spans="1:31" x14ac:dyDescent="0.25">
      <c r="A26" s="184">
        <f t="shared" si="0"/>
        <v>24</v>
      </c>
      <c r="B26" s="25">
        <v>44276</v>
      </c>
      <c r="C26" s="171">
        <v>402775</v>
      </c>
      <c r="D26" s="73"/>
      <c r="E26" s="62" t="s">
        <v>766</v>
      </c>
      <c r="F26" s="113" t="s">
        <v>902</v>
      </c>
      <c r="G26" s="78" t="s">
        <v>903</v>
      </c>
      <c r="H26" s="114" t="s">
        <v>903</v>
      </c>
      <c r="I26" s="27">
        <v>8</v>
      </c>
      <c r="J26" s="85">
        <v>110</v>
      </c>
      <c r="K26" s="138"/>
      <c r="L26" s="229"/>
      <c r="M26" s="229"/>
      <c r="N26" s="229"/>
      <c r="O26" s="70" t="s">
        <v>904</v>
      </c>
      <c r="P26" s="1"/>
      <c r="Q26" s="1"/>
      <c r="R26" s="70"/>
      <c r="S26" s="26" t="s">
        <v>738</v>
      </c>
      <c r="T26" s="26"/>
      <c r="U26" s="26"/>
      <c r="V26" s="70"/>
      <c r="W26" s="71">
        <v>44277</v>
      </c>
      <c r="X26" s="71">
        <v>44280</v>
      </c>
      <c r="Y26" s="70"/>
      <c r="Z26" s="70"/>
      <c r="AA26" s="70"/>
      <c r="AB26" s="70"/>
      <c r="AC26" s="70"/>
      <c r="AD26" s="70"/>
      <c r="AE26" s="70"/>
    </row>
    <row r="27" spans="1:31" x14ac:dyDescent="0.25">
      <c r="A27" s="184">
        <f t="shared" si="0"/>
        <v>25</v>
      </c>
      <c r="B27" s="25">
        <v>44276</v>
      </c>
      <c r="C27" s="171">
        <v>402776</v>
      </c>
      <c r="D27" s="73"/>
      <c r="E27" s="62" t="s">
        <v>766</v>
      </c>
      <c r="F27" s="113" t="s">
        <v>767</v>
      </c>
      <c r="G27" s="78" t="s">
        <v>768</v>
      </c>
      <c r="H27" s="114" t="s">
        <v>768</v>
      </c>
      <c r="I27" s="27">
        <v>5</v>
      </c>
      <c r="J27" s="85">
        <v>36</v>
      </c>
      <c r="K27" s="138"/>
      <c r="L27" s="229"/>
      <c r="M27" s="229"/>
      <c r="N27" s="229"/>
      <c r="O27" s="70" t="s">
        <v>769</v>
      </c>
      <c r="P27" s="1"/>
      <c r="Q27" s="1"/>
      <c r="R27" s="70"/>
      <c r="S27" s="26" t="s">
        <v>738</v>
      </c>
      <c r="T27" s="26"/>
      <c r="U27" s="26"/>
      <c r="V27" s="70"/>
      <c r="W27" s="71">
        <v>44277</v>
      </c>
      <c r="X27" s="71">
        <v>44280</v>
      </c>
      <c r="Y27" s="70"/>
      <c r="Z27" s="70"/>
      <c r="AA27" s="70"/>
      <c r="AB27" s="70"/>
      <c r="AC27" s="70"/>
      <c r="AD27" s="70"/>
      <c r="AE27" s="70"/>
    </row>
    <row r="28" spans="1:31" x14ac:dyDescent="0.25">
      <c r="A28" s="184">
        <f t="shared" si="0"/>
        <v>26</v>
      </c>
      <c r="B28" s="25">
        <v>44276</v>
      </c>
      <c r="C28" s="171">
        <v>402777</v>
      </c>
      <c r="D28" s="73"/>
      <c r="E28" s="62" t="s">
        <v>766</v>
      </c>
      <c r="F28" s="113" t="s">
        <v>773</v>
      </c>
      <c r="G28" s="78" t="s">
        <v>774</v>
      </c>
      <c r="H28" s="114" t="s">
        <v>774</v>
      </c>
      <c r="I28" s="27">
        <v>5</v>
      </c>
      <c r="J28" s="85">
        <v>55</v>
      </c>
      <c r="K28" s="138"/>
      <c r="L28" s="229"/>
      <c r="M28" s="229"/>
      <c r="N28" s="229"/>
      <c r="O28" s="32" t="s">
        <v>775</v>
      </c>
      <c r="P28" s="1"/>
      <c r="Q28" s="1"/>
      <c r="R28" s="70"/>
      <c r="S28" s="26" t="s">
        <v>738</v>
      </c>
      <c r="T28" s="26"/>
      <c r="U28" s="26"/>
      <c r="V28" s="70"/>
      <c r="W28" s="71">
        <v>44277</v>
      </c>
      <c r="X28" s="71">
        <v>44280</v>
      </c>
      <c r="Y28" s="70"/>
      <c r="Z28" s="70"/>
      <c r="AA28" s="70"/>
      <c r="AB28" s="70"/>
      <c r="AC28" s="70"/>
      <c r="AD28" s="70"/>
      <c r="AE28" s="70"/>
    </row>
    <row r="29" spans="1:31" x14ac:dyDescent="0.25">
      <c r="A29" s="184">
        <f t="shared" si="0"/>
        <v>27</v>
      </c>
      <c r="B29" s="25">
        <v>44276</v>
      </c>
      <c r="C29" s="171">
        <v>402778</v>
      </c>
      <c r="D29" s="73"/>
      <c r="E29" s="62" t="s">
        <v>766</v>
      </c>
      <c r="F29" s="113" t="s">
        <v>908</v>
      </c>
      <c r="G29" s="78" t="s">
        <v>909</v>
      </c>
      <c r="H29" s="114" t="s">
        <v>909</v>
      </c>
      <c r="I29" s="27">
        <v>5</v>
      </c>
      <c r="J29" s="85">
        <v>59</v>
      </c>
      <c r="K29" s="138"/>
      <c r="L29" s="229"/>
      <c r="M29" s="229"/>
      <c r="N29" s="229"/>
      <c r="O29" s="70" t="s">
        <v>910</v>
      </c>
      <c r="P29" s="1"/>
      <c r="Q29" s="1"/>
      <c r="R29" s="70"/>
      <c r="S29" s="26" t="s">
        <v>738</v>
      </c>
      <c r="T29" s="26"/>
      <c r="U29" s="26"/>
      <c r="V29" s="70"/>
      <c r="W29" s="71">
        <v>44277</v>
      </c>
      <c r="X29" s="71">
        <v>44280</v>
      </c>
      <c r="Y29" s="70" t="s">
        <v>702</v>
      </c>
      <c r="Z29" s="70" t="s">
        <v>700</v>
      </c>
      <c r="AA29" s="70" t="s">
        <v>546</v>
      </c>
      <c r="AB29" s="70"/>
      <c r="AC29" s="70"/>
      <c r="AD29" s="70"/>
      <c r="AE29" s="70"/>
    </row>
    <row r="30" spans="1:31" x14ac:dyDescent="0.25">
      <c r="A30" s="184">
        <f t="shared" si="0"/>
        <v>28</v>
      </c>
      <c r="B30" s="25">
        <v>44276</v>
      </c>
      <c r="C30" s="171">
        <v>402779</v>
      </c>
      <c r="D30" s="73"/>
      <c r="E30" s="62" t="s">
        <v>766</v>
      </c>
      <c r="F30" s="113" t="s">
        <v>912</v>
      </c>
      <c r="G30" s="78" t="s">
        <v>913</v>
      </c>
      <c r="H30" s="114" t="s">
        <v>913</v>
      </c>
      <c r="I30" s="27">
        <v>2</v>
      </c>
      <c r="J30" s="85">
        <v>32</v>
      </c>
      <c r="K30" s="138"/>
      <c r="L30" s="229"/>
      <c r="M30" s="229"/>
      <c r="N30" s="229"/>
      <c r="O30" s="70" t="s">
        <v>914</v>
      </c>
      <c r="P30" s="1"/>
      <c r="Q30" s="1"/>
      <c r="R30" s="70"/>
      <c r="S30" s="26" t="s">
        <v>1146</v>
      </c>
      <c r="T30" s="26"/>
      <c r="U30" s="26"/>
      <c r="V30" s="70"/>
      <c r="W30" s="71">
        <v>44277</v>
      </c>
      <c r="X30" s="71">
        <v>44280</v>
      </c>
      <c r="Y30" s="70"/>
      <c r="Z30" s="70"/>
      <c r="AA30" s="70"/>
      <c r="AB30" s="70"/>
      <c r="AC30" s="70"/>
      <c r="AD30" s="70"/>
      <c r="AE30" s="70"/>
    </row>
    <row r="31" spans="1:31" x14ac:dyDescent="0.25">
      <c r="A31" s="184">
        <f t="shared" si="0"/>
        <v>29</v>
      </c>
      <c r="B31" s="25">
        <v>44276</v>
      </c>
      <c r="C31" s="171">
        <v>402780</v>
      </c>
      <c r="D31" s="73"/>
      <c r="E31" s="62" t="s">
        <v>766</v>
      </c>
      <c r="F31" s="113" t="s">
        <v>916</v>
      </c>
      <c r="G31" s="78" t="s">
        <v>917</v>
      </c>
      <c r="H31" s="114" t="s">
        <v>917</v>
      </c>
      <c r="I31" s="27">
        <v>12</v>
      </c>
      <c r="J31" s="85">
        <v>199</v>
      </c>
      <c r="K31" s="138"/>
      <c r="L31" s="229"/>
      <c r="M31" s="229"/>
      <c r="N31" s="229"/>
      <c r="O31" s="70" t="s">
        <v>918</v>
      </c>
      <c r="P31" s="1"/>
      <c r="Q31" s="1"/>
      <c r="R31" s="70"/>
      <c r="S31" s="26" t="s">
        <v>1146</v>
      </c>
      <c r="T31" s="26"/>
      <c r="U31" s="26"/>
      <c r="V31" s="70"/>
      <c r="W31" s="71">
        <v>44277</v>
      </c>
      <c r="X31" s="71">
        <v>44280</v>
      </c>
      <c r="Y31" s="70"/>
      <c r="Z31" s="70"/>
      <c r="AA31" s="70"/>
      <c r="AB31" s="70"/>
      <c r="AC31" s="70"/>
      <c r="AD31" s="70"/>
      <c r="AE31" s="70"/>
    </row>
    <row r="32" spans="1:31" x14ac:dyDescent="0.25">
      <c r="A32" s="184">
        <f t="shared" si="0"/>
        <v>30</v>
      </c>
      <c r="B32" s="25">
        <v>44276</v>
      </c>
      <c r="C32" s="171">
        <v>402781</v>
      </c>
      <c r="D32" s="73"/>
      <c r="E32" s="62" t="s">
        <v>766</v>
      </c>
      <c r="F32" s="113" t="s">
        <v>920</v>
      </c>
      <c r="G32" s="78" t="s">
        <v>921</v>
      </c>
      <c r="H32" s="114" t="s">
        <v>921</v>
      </c>
      <c r="I32" s="27">
        <v>4</v>
      </c>
      <c r="J32" s="85">
        <v>66</v>
      </c>
      <c r="K32" s="138"/>
      <c r="L32" s="229"/>
      <c r="M32" s="229"/>
      <c r="N32" s="229"/>
      <c r="O32" s="70" t="s">
        <v>922</v>
      </c>
      <c r="P32" s="1"/>
      <c r="Q32" s="1"/>
      <c r="R32" s="70"/>
      <c r="S32" s="26" t="s">
        <v>1146</v>
      </c>
      <c r="T32" s="26"/>
      <c r="U32" s="26"/>
      <c r="V32" s="70"/>
      <c r="W32" s="71">
        <v>44277</v>
      </c>
      <c r="X32" s="71">
        <v>44280</v>
      </c>
      <c r="Y32" s="70"/>
      <c r="Z32" s="70"/>
      <c r="AA32" s="70"/>
      <c r="AB32" s="70"/>
      <c r="AC32" s="70"/>
      <c r="AD32" s="70"/>
      <c r="AE32" s="70"/>
    </row>
    <row r="33" spans="1:31" ht="15.75" thickBot="1" x14ac:dyDescent="0.3">
      <c r="A33" s="184">
        <f t="shared" si="0"/>
        <v>31</v>
      </c>
      <c r="B33" s="115">
        <v>44276</v>
      </c>
      <c r="C33" s="172">
        <v>402782</v>
      </c>
      <c r="D33" s="74"/>
      <c r="E33" s="48" t="s">
        <v>766</v>
      </c>
      <c r="F33" s="116" t="s">
        <v>924</v>
      </c>
      <c r="G33" s="52" t="s">
        <v>925</v>
      </c>
      <c r="H33" s="117" t="s">
        <v>925</v>
      </c>
      <c r="I33" s="57">
        <v>9</v>
      </c>
      <c r="J33" s="93">
        <v>140</v>
      </c>
      <c r="K33" s="138"/>
      <c r="L33" s="229"/>
      <c r="M33" s="229"/>
      <c r="N33" s="229"/>
      <c r="O33" s="58" t="s">
        <v>926</v>
      </c>
      <c r="P33" s="1"/>
      <c r="Q33" s="1"/>
      <c r="R33" s="58"/>
      <c r="S33" s="55" t="s">
        <v>1146</v>
      </c>
      <c r="T33" s="55"/>
      <c r="U33" s="55"/>
      <c r="V33" s="58"/>
      <c r="W33" s="59">
        <v>44277</v>
      </c>
      <c r="X33" s="59">
        <v>44280</v>
      </c>
      <c r="Y33" s="58"/>
      <c r="Z33" s="58"/>
      <c r="AA33" s="58"/>
      <c r="AB33" s="58"/>
      <c r="AC33" s="58"/>
      <c r="AD33" s="58"/>
      <c r="AE33" s="58"/>
    </row>
    <row r="34" spans="1:31" x14ac:dyDescent="0.25">
      <c r="A34" s="184">
        <f t="shared" si="0"/>
        <v>32</v>
      </c>
      <c r="B34" s="3">
        <v>44283</v>
      </c>
      <c r="C34" s="176" t="s">
        <v>84</v>
      </c>
      <c r="D34" s="31"/>
      <c r="E34" s="6" t="s">
        <v>483</v>
      </c>
      <c r="F34" s="6" t="s">
        <v>5</v>
      </c>
      <c r="G34" s="6" t="s">
        <v>85</v>
      </c>
      <c r="H34" s="6" t="s">
        <v>4</v>
      </c>
      <c r="I34" s="2">
        <v>11</v>
      </c>
      <c r="J34" s="2">
        <v>147</v>
      </c>
      <c r="K34" s="135"/>
      <c r="L34" s="229"/>
      <c r="M34" s="229"/>
      <c r="N34" s="229"/>
      <c r="O34" s="2" t="s">
        <v>491</v>
      </c>
      <c r="P34" s="2" t="s">
        <v>493</v>
      </c>
      <c r="Q34" s="7"/>
      <c r="R34" s="2"/>
      <c r="S34" s="2"/>
      <c r="T34" s="7">
        <v>44283</v>
      </c>
      <c r="U34" s="7">
        <v>44284</v>
      </c>
      <c r="V34" s="8" t="s">
        <v>554</v>
      </c>
      <c r="W34" s="14" t="s">
        <v>511</v>
      </c>
      <c r="X34" s="8"/>
      <c r="Y34" s="10">
        <v>44298</v>
      </c>
      <c r="Z34" s="36" t="s">
        <v>545</v>
      </c>
    </row>
    <row r="35" spans="1:31" x14ac:dyDescent="0.25">
      <c r="A35" s="184">
        <f t="shared" si="0"/>
        <v>33</v>
      </c>
      <c r="B35" s="3">
        <v>44283</v>
      </c>
      <c r="C35" s="176" t="s">
        <v>86</v>
      </c>
      <c r="D35" s="31"/>
      <c r="E35" s="6" t="s">
        <v>483</v>
      </c>
      <c r="F35" s="6" t="s">
        <v>12</v>
      </c>
      <c r="G35" s="6" t="s">
        <v>87</v>
      </c>
      <c r="H35" s="6" t="s">
        <v>11</v>
      </c>
      <c r="I35" s="2">
        <v>8</v>
      </c>
      <c r="J35" s="2">
        <v>125</v>
      </c>
      <c r="K35" s="135"/>
      <c r="L35" s="229"/>
      <c r="M35" s="229"/>
      <c r="N35" s="229"/>
      <c r="O35" s="2" t="s">
        <v>491</v>
      </c>
      <c r="P35" s="2" t="s">
        <v>493</v>
      </c>
      <c r="Q35" s="2"/>
      <c r="R35" s="2"/>
      <c r="S35" s="2"/>
      <c r="T35" s="7">
        <v>44283</v>
      </c>
      <c r="U35" s="7">
        <f>T35+5</f>
        <v>44288</v>
      </c>
      <c r="V35" s="8" t="s">
        <v>555</v>
      </c>
      <c r="W35" s="14" t="s">
        <v>511</v>
      </c>
      <c r="X35" s="8"/>
      <c r="Y35" s="10">
        <v>44298</v>
      </c>
      <c r="Z35" s="36" t="s">
        <v>545</v>
      </c>
    </row>
    <row r="36" spans="1:31" x14ac:dyDescent="0.25">
      <c r="A36" s="184">
        <f t="shared" si="0"/>
        <v>34</v>
      </c>
      <c r="B36" s="3">
        <v>44283</v>
      </c>
      <c r="C36" s="176" t="s">
        <v>88</v>
      </c>
      <c r="D36" s="31"/>
      <c r="E36" s="6" t="s">
        <v>483</v>
      </c>
      <c r="F36" s="6" t="s">
        <v>90</v>
      </c>
      <c r="G36" s="6" t="s">
        <v>91</v>
      </c>
      <c r="H36" s="6" t="s">
        <v>89</v>
      </c>
      <c r="I36" s="2">
        <v>13</v>
      </c>
      <c r="J36" s="2">
        <v>252</v>
      </c>
      <c r="K36" s="135"/>
      <c r="L36" s="229"/>
      <c r="M36" s="229"/>
      <c r="N36" s="229"/>
      <c r="O36" s="2" t="s">
        <v>491</v>
      </c>
      <c r="P36" s="2" t="s">
        <v>493</v>
      </c>
      <c r="Q36" s="2"/>
      <c r="R36" s="2"/>
      <c r="S36" s="2"/>
      <c r="T36" s="7">
        <v>44283</v>
      </c>
      <c r="U36" s="7">
        <f>T36+5</f>
        <v>44288</v>
      </c>
      <c r="V36" s="8" t="s">
        <v>557</v>
      </c>
      <c r="W36" s="14" t="s">
        <v>511</v>
      </c>
      <c r="X36" s="8"/>
      <c r="Y36" s="10">
        <v>44298</v>
      </c>
      <c r="Z36" s="36" t="s">
        <v>545</v>
      </c>
    </row>
    <row r="37" spans="1:31" x14ac:dyDescent="0.25">
      <c r="A37" s="184">
        <f t="shared" si="0"/>
        <v>35</v>
      </c>
      <c r="B37" s="3">
        <v>44283</v>
      </c>
      <c r="C37" s="176" t="s">
        <v>92</v>
      </c>
      <c r="D37" s="2"/>
      <c r="E37" s="6" t="s">
        <v>483</v>
      </c>
      <c r="F37" s="6" t="s">
        <v>93</v>
      </c>
      <c r="G37" s="6" t="s">
        <v>94</v>
      </c>
      <c r="H37" s="6" t="s">
        <v>41</v>
      </c>
      <c r="I37" s="2">
        <v>11</v>
      </c>
      <c r="J37" s="2">
        <v>184</v>
      </c>
      <c r="K37" s="135"/>
      <c r="L37" s="229"/>
      <c r="M37" s="229"/>
      <c r="N37" s="229"/>
      <c r="O37" s="2" t="s">
        <v>491</v>
      </c>
      <c r="P37" s="2" t="s">
        <v>493</v>
      </c>
      <c r="Q37" s="2"/>
      <c r="R37" s="2"/>
      <c r="S37" s="2"/>
      <c r="T37" s="7">
        <v>44283</v>
      </c>
      <c r="U37" s="7">
        <f>T37+5</f>
        <v>44288</v>
      </c>
      <c r="V37" s="8" t="s">
        <v>558</v>
      </c>
      <c r="W37" s="14" t="s">
        <v>511</v>
      </c>
      <c r="X37" s="8"/>
      <c r="Y37" s="10">
        <v>44298</v>
      </c>
      <c r="Z37" s="36" t="s">
        <v>545</v>
      </c>
    </row>
    <row r="38" spans="1:31" x14ac:dyDescent="0.25">
      <c r="A38" s="184">
        <f t="shared" si="0"/>
        <v>36</v>
      </c>
      <c r="B38" s="3">
        <v>44283</v>
      </c>
      <c r="C38" s="176" t="s">
        <v>95</v>
      </c>
      <c r="D38" s="15"/>
      <c r="E38" s="6" t="s">
        <v>483</v>
      </c>
      <c r="F38" s="6" t="s">
        <v>97</v>
      </c>
      <c r="G38" s="6" t="s">
        <v>98</v>
      </c>
      <c r="H38" s="6" t="s">
        <v>96</v>
      </c>
      <c r="I38" s="2">
        <v>5</v>
      </c>
      <c r="J38" s="2">
        <v>94</v>
      </c>
      <c r="K38" s="135"/>
      <c r="L38" s="229"/>
      <c r="M38" s="229"/>
      <c r="N38" s="229"/>
      <c r="O38" s="2" t="s">
        <v>491</v>
      </c>
      <c r="P38" s="2" t="s">
        <v>493</v>
      </c>
      <c r="Q38" s="2"/>
      <c r="R38" s="2"/>
      <c r="S38" s="2"/>
      <c r="T38" s="7">
        <v>44283</v>
      </c>
      <c r="U38" s="7">
        <f>T38+5</f>
        <v>44288</v>
      </c>
      <c r="V38" s="8" t="s">
        <v>556</v>
      </c>
      <c r="W38" s="14" t="s">
        <v>511</v>
      </c>
      <c r="X38" s="8"/>
      <c r="Y38" s="10">
        <v>44298</v>
      </c>
      <c r="Z38" s="36" t="s">
        <v>545</v>
      </c>
    </row>
    <row r="39" spans="1:31" x14ac:dyDescent="0.25">
      <c r="A39" s="184">
        <f t="shared" si="0"/>
        <v>37</v>
      </c>
      <c r="B39" s="3">
        <v>44284</v>
      </c>
      <c r="C39" s="176" t="s">
        <v>99</v>
      </c>
      <c r="D39" s="20"/>
      <c r="E39" s="6" t="s">
        <v>483</v>
      </c>
      <c r="F39" s="6" t="s">
        <v>101</v>
      </c>
      <c r="G39" s="6" t="s">
        <v>102</v>
      </c>
      <c r="H39" s="6" t="s">
        <v>100</v>
      </c>
      <c r="I39" s="2">
        <v>22</v>
      </c>
      <c r="J39" s="2">
        <v>417</v>
      </c>
      <c r="K39" s="135"/>
      <c r="L39" s="229"/>
      <c r="M39" s="229"/>
      <c r="N39" s="229"/>
      <c r="O39" s="2" t="s">
        <v>491</v>
      </c>
      <c r="P39" s="2" t="s">
        <v>492</v>
      </c>
      <c r="Q39" s="2"/>
      <c r="R39" s="2"/>
      <c r="S39" s="2"/>
      <c r="T39" s="7">
        <v>44283</v>
      </c>
      <c r="U39" s="7">
        <v>44284</v>
      </c>
      <c r="V39" s="8" t="s">
        <v>563</v>
      </c>
      <c r="W39" s="14" t="s">
        <v>511</v>
      </c>
      <c r="X39" s="8"/>
      <c r="Y39" s="10">
        <v>44298</v>
      </c>
      <c r="Z39" s="36" t="s">
        <v>545</v>
      </c>
    </row>
    <row r="40" spans="1:31" x14ac:dyDescent="0.25">
      <c r="A40" s="184">
        <f t="shared" si="0"/>
        <v>38</v>
      </c>
      <c r="B40" s="3">
        <v>44284</v>
      </c>
      <c r="C40" s="176" t="s">
        <v>103</v>
      </c>
      <c r="D40" s="20"/>
      <c r="E40" s="6" t="s">
        <v>483</v>
      </c>
      <c r="F40" s="6" t="s">
        <v>105</v>
      </c>
      <c r="G40" s="6" t="s">
        <v>106</v>
      </c>
      <c r="H40" s="6" t="s">
        <v>104</v>
      </c>
      <c r="I40" s="2">
        <v>26</v>
      </c>
      <c r="J40" s="2">
        <v>509</v>
      </c>
      <c r="K40" s="135"/>
      <c r="L40" s="229"/>
      <c r="M40" s="229"/>
      <c r="N40" s="229"/>
      <c r="O40" s="2" t="s">
        <v>491</v>
      </c>
      <c r="P40" s="2" t="s">
        <v>492</v>
      </c>
      <c r="Q40" s="2"/>
      <c r="R40" s="2"/>
      <c r="S40" s="2"/>
      <c r="T40" s="7">
        <v>44283</v>
      </c>
      <c r="U40" s="7">
        <v>44284</v>
      </c>
      <c r="V40" s="8" t="s">
        <v>564</v>
      </c>
      <c r="W40" s="14" t="s">
        <v>511</v>
      </c>
      <c r="X40" s="8"/>
      <c r="Y40" s="10">
        <v>44298</v>
      </c>
      <c r="Z40" s="36" t="s">
        <v>545</v>
      </c>
    </row>
    <row r="41" spans="1:31" x14ac:dyDescent="0.25">
      <c r="A41" s="184">
        <f t="shared" si="0"/>
        <v>39</v>
      </c>
      <c r="B41" s="3">
        <v>44284</v>
      </c>
      <c r="C41" s="176" t="s">
        <v>107</v>
      </c>
      <c r="D41" s="20"/>
      <c r="E41" s="6" t="s">
        <v>483</v>
      </c>
      <c r="F41" s="6" t="s">
        <v>109</v>
      </c>
      <c r="G41" s="6" t="s">
        <v>110</v>
      </c>
      <c r="H41" s="6" t="s">
        <v>108</v>
      </c>
      <c r="I41" s="2">
        <v>9</v>
      </c>
      <c r="J41" s="2">
        <v>161</v>
      </c>
      <c r="K41" s="135"/>
      <c r="L41" s="229"/>
      <c r="M41" s="229"/>
      <c r="N41" s="229"/>
      <c r="O41" s="2" t="s">
        <v>491</v>
      </c>
      <c r="P41" s="2" t="s">
        <v>494</v>
      </c>
      <c r="Q41" s="2"/>
      <c r="R41" s="2"/>
      <c r="S41" s="2"/>
      <c r="T41" s="7">
        <v>44284</v>
      </c>
      <c r="U41" s="7">
        <v>44286</v>
      </c>
      <c r="V41" s="8" t="s">
        <v>560</v>
      </c>
      <c r="W41" s="14" t="s">
        <v>511</v>
      </c>
      <c r="X41" s="8"/>
      <c r="Y41" s="10">
        <v>44298</v>
      </c>
      <c r="Z41" s="36"/>
    </row>
    <row r="42" spans="1:31" x14ac:dyDescent="0.25">
      <c r="A42" s="184">
        <f t="shared" si="0"/>
        <v>40</v>
      </c>
      <c r="B42" s="3">
        <v>44284</v>
      </c>
      <c r="C42" s="176" t="s">
        <v>111</v>
      </c>
      <c r="D42" s="20"/>
      <c r="E42" s="6" t="s">
        <v>483</v>
      </c>
      <c r="F42" s="6" t="s">
        <v>113</v>
      </c>
      <c r="G42" s="6" t="s">
        <v>114</v>
      </c>
      <c r="H42" s="6" t="s">
        <v>112</v>
      </c>
      <c r="I42" s="2">
        <v>1</v>
      </c>
      <c r="J42" s="2">
        <v>100</v>
      </c>
      <c r="K42" s="135"/>
      <c r="L42" s="229"/>
      <c r="M42" s="229"/>
      <c r="N42" s="229"/>
      <c r="O42" s="2" t="s">
        <v>491</v>
      </c>
      <c r="P42" s="2" t="s">
        <v>494</v>
      </c>
      <c r="Q42" s="2"/>
      <c r="R42" s="2"/>
      <c r="S42" s="2"/>
      <c r="T42" s="7">
        <v>44284</v>
      </c>
      <c r="U42" s="7">
        <v>44286</v>
      </c>
      <c r="V42" s="8" t="s">
        <v>561</v>
      </c>
      <c r="W42" s="14" t="s">
        <v>511</v>
      </c>
      <c r="X42" s="8"/>
      <c r="Y42" s="10">
        <v>44298</v>
      </c>
      <c r="Z42" s="36"/>
    </row>
    <row r="43" spans="1:31" x14ac:dyDescent="0.25">
      <c r="A43" s="184">
        <f t="shared" si="0"/>
        <v>41</v>
      </c>
      <c r="B43" s="3">
        <v>44284</v>
      </c>
      <c r="C43" s="176" t="s">
        <v>173</v>
      </c>
      <c r="D43" s="20"/>
      <c r="E43" s="6" t="s">
        <v>483</v>
      </c>
      <c r="F43" s="6" t="s">
        <v>175</v>
      </c>
      <c r="G43" s="6" t="s">
        <v>176</v>
      </c>
      <c r="H43" s="6" t="s">
        <v>174</v>
      </c>
      <c r="I43" s="2">
        <v>6</v>
      </c>
      <c r="J43" s="2">
        <v>115</v>
      </c>
      <c r="K43" s="135"/>
      <c r="L43" s="229"/>
      <c r="M43" s="229"/>
      <c r="N43" s="229"/>
      <c r="O43" s="2" t="s">
        <v>489</v>
      </c>
      <c r="P43" s="2" t="s">
        <v>490</v>
      </c>
      <c r="Q43" s="2"/>
      <c r="R43" s="2"/>
      <c r="S43" s="2"/>
      <c r="T43" s="7">
        <v>44284</v>
      </c>
      <c r="U43" s="7">
        <v>44286</v>
      </c>
      <c r="V43" s="8"/>
      <c r="W43" s="8"/>
      <c r="X43" s="8"/>
      <c r="Y43" s="8"/>
      <c r="Z43" s="8"/>
    </row>
    <row r="44" spans="1:31" x14ac:dyDescent="0.25">
      <c r="A44" s="184">
        <f t="shared" si="0"/>
        <v>42</v>
      </c>
      <c r="B44" s="3">
        <v>44284</v>
      </c>
      <c r="C44" s="176" t="s">
        <v>177</v>
      </c>
      <c r="D44" s="20"/>
      <c r="E44" s="6" t="s">
        <v>483</v>
      </c>
      <c r="F44" s="6" t="s">
        <v>179</v>
      </c>
      <c r="G44" s="6" t="s">
        <v>180</v>
      </c>
      <c r="H44" s="6" t="s">
        <v>178</v>
      </c>
      <c r="I44" s="2">
        <v>5</v>
      </c>
      <c r="J44" s="2">
        <v>88</v>
      </c>
      <c r="K44" s="135"/>
      <c r="L44" s="229"/>
      <c r="M44" s="229"/>
      <c r="N44" s="229"/>
      <c r="O44" s="2" t="s">
        <v>489</v>
      </c>
      <c r="P44" s="2" t="s">
        <v>490</v>
      </c>
      <c r="Q44" s="2"/>
      <c r="R44" s="2"/>
      <c r="S44" s="2"/>
      <c r="T44" s="7">
        <v>44284</v>
      </c>
      <c r="U44" s="7">
        <v>44286</v>
      </c>
      <c r="V44" s="8" t="s">
        <v>550</v>
      </c>
      <c r="W44" s="14" t="s">
        <v>511</v>
      </c>
      <c r="X44" s="8"/>
      <c r="Y44" s="10">
        <v>44298</v>
      </c>
      <c r="Z44" s="36" t="s">
        <v>512</v>
      </c>
    </row>
    <row r="45" spans="1:31" x14ac:dyDescent="0.25">
      <c r="A45" s="184">
        <f t="shared" si="0"/>
        <v>43</v>
      </c>
      <c r="B45" s="3">
        <v>44285</v>
      </c>
      <c r="C45" s="176" t="s">
        <v>181</v>
      </c>
      <c r="D45" s="20"/>
      <c r="E45" s="6" t="s">
        <v>483</v>
      </c>
      <c r="F45" s="6" t="s">
        <v>183</v>
      </c>
      <c r="G45" s="6" t="s">
        <v>184</v>
      </c>
      <c r="H45" s="6" t="s">
        <v>182</v>
      </c>
      <c r="I45" s="2">
        <v>23</v>
      </c>
      <c r="J45" s="2">
        <v>347</v>
      </c>
      <c r="K45" s="135"/>
      <c r="L45" s="229"/>
      <c r="M45" s="229"/>
      <c r="N45" s="229"/>
      <c r="O45" s="2" t="s">
        <v>489</v>
      </c>
      <c r="P45" s="2" t="s">
        <v>488</v>
      </c>
      <c r="Q45" s="2">
        <v>82213641412</v>
      </c>
      <c r="R45" s="2"/>
      <c r="S45" s="2"/>
      <c r="T45" s="7">
        <v>44285</v>
      </c>
      <c r="U45" s="7">
        <v>44286</v>
      </c>
      <c r="V45" s="8" t="s">
        <v>553</v>
      </c>
      <c r="W45" s="14" t="s">
        <v>511</v>
      </c>
      <c r="X45" s="8"/>
      <c r="Y45" s="10">
        <v>44298</v>
      </c>
      <c r="Z45" s="36" t="s">
        <v>512</v>
      </c>
    </row>
    <row r="46" spans="1:31" x14ac:dyDescent="0.25">
      <c r="A46" s="184">
        <f t="shared" si="0"/>
        <v>44</v>
      </c>
      <c r="B46" s="3">
        <v>44285</v>
      </c>
      <c r="C46" s="176" t="s">
        <v>185</v>
      </c>
      <c r="D46" s="20"/>
      <c r="E46" s="6" t="s">
        <v>483</v>
      </c>
      <c r="F46" s="6" t="s">
        <v>186</v>
      </c>
      <c r="G46" s="6" t="s">
        <v>187</v>
      </c>
      <c r="H46" s="6" t="s">
        <v>8</v>
      </c>
      <c r="I46" s="2">
        <v>18</v>
      </c>
      <c r="J46" s="2">
        <v>168</v>
      </c>
      <c r="K46" s="135"/>
      <c r="L46" s="229"/>
      <c r="M46" s="229"/>
      <c r="N46" s="229"/>
      <c r="O46" s="2" t="s">
        <v>489</v>
      </c>
      <c r="P46" s="2" t="s">
        <v>488</v>
      </c>
      <c r="Q46" s="2">
        <v>82213641412</v>
      </c>
      <c r="R46" s="2"/>
      <c r="S46" s="2"/>
      <c r="T46" s="7">
        <v>44285</v>
      </c>
      <c r="U46" s="7">
        <v>44287</v>
      </c>
      <c r="V46" s="8" t="s">
        <v>551</v>
      </c>
      <c r="W46" s="14" t="s">
        <v>511</v>
      </c>
      <c r="X46" s="8"/>
      <c r="Y46" s="10">
        <v>44298</v>
      </c>
      <c r="Z46" s="36" t="s">
        <v>512</v>
      </c>
    </row>
    <row r="47" spans="1:31" x14ac:dyDescent="0.25">
      <c r="A47" s="184">
        <f t="shared" si="0"/>
        <v>45</v>
      </c>
      <c r="B47" s="3">
        <v>44285</v>
      </c>
      <c r="C47" s="176" t="s">
        <v>188</v>
      </c>
      <c r="D47" s="20"/>
      <c r="E47" s="6" t="s">
        <v>483</v>
      </c>
      <c r="F47" s="6" t="s">
        <v>190</v>
      </c>
      <c r="G47" s="6" t="s">
        <v>191</v>
      </c>
      <c r="H47" s="6" t="s">
        <v>189</v>
      </c>
      <c r="I47" s="2">
        <v>29</v>
      </c>
      <c r="J47" s="2">
        <v>426</v>
      </c>
      <c r="K47" s="135"/>
      <c r="L47" s="229"/>
      <c r="M47" s="229"/>
      <c r="N47" s="229"/>
      <c r="O47" s="2" t="s">
        <v>487</v>
      </c>
      <c r="P47" s="2" t="s">
        <v>488</v>
      </c>
      <c r="Q47" s="2">
        <v>82213641412</v>
      </c>
      <c r="R47" s="2"/>
      <c r="S47" s="2"/>
      <c r="T47" s="7">
        <v>44285</v>
      </c>
      <c r="U47" s="7">
        <v>44286</v>
      </c>
      <c r="V47" s="8" t="s">
        <v>552</v>
      </c>
      <c r="W47" s="14" t="s">
        <v>511</v>
      </c>
      <c r="X47" s="8"/>
      <c r="Y47" s="10">
        <v>44298</v>
      </c>
      <c r="Z47" s="36" t="s">
        <v>512</v>
      </c>
    </row>
    <row r="48" spans="1:31" x14ac:dyDescent="0.25">
      <c r="A48" s="184">
        <f t="shared" si="0"/>
        <v>46</v>
      </c>
      <c r="B48" s="3">
        <v>44285</v>
      </c>
      <c r="C48" s="176" t="s">
        <v>206</v>
      </c>
      <c r="D48" s="20"/>
      <c r="E48" s="6" t="s">
        <v>483</v>
      </c>
      <c r="F48" s="6" t="s">
        <v>208</v>
      </c>
      <c r="G48" s="6" t="s">
        <v>209</v>
      </c>
      <c r="H48" s="6" t="s">
        <v>207</v>
      </c>
      <c r="I48" s="2">
        <v>13</v>
      </c>
      <c r="J48" s="2">
        <v>247</v>
      </c>
      <c r="K48" s="135"/>
      <c r="L48" s="229"/>
      <c r="M48" s="229"/>
      <c r="N48" s="229"/>
      <c r="O48" s="2" t="s">
        <v>491</v>
      </c>
      <c r="P48" s="2" t="s">
        <v>500</v>
      </c>
      <c r="Q48" s="2"/>
      <c r="R48" s="2"/>
      <c r="S48" s="2"/>
      <c r="T48" s="7">
        <v>44285</v>
      </c>
      <c r="U48" s="10">
        <v>44287</v>
      </c>
      <c r="V48" s="10" t="s">
        <v>510</v>
      </c>
      <c r="W48" s="14" t="s">
        <v>511</v>
      </c>
      <c r="X48" s="8"/>
      <c r="Y48" s="10">
        <v>44298</v>
      </c>
      <c r="Z48" s="36" t="s">
        <v>512</v>
      </c>
      <c r="AA48" s="8"/>
      <c r="AB48" s="8"/>
    </row>
    <row r="49" spans="1:28" x14ac:dyDescent="0.25">
      <c r="A49" s="184">
        <f t="shared" si="0"/>
        <v>47</v>
      </c>
      <c r="B49" s="3">
        <v>44285</v>
      </c>
      <c r="C49" s="176" t="s">
        <v>210</v>
      </c>
      <c r="D49" s="20"/>
      <c r="E49" s="6" t="s">
        <v>483</v>
      </c>
      <c r="F49" s="6" t="s">
        <v>211</v>
      </c>
      <c r="G49" s="6" t="s">
        <v>209</v>
      </c>
      <c r="H49" s="6" t="s">
        <v>207</v>
      </c>
      <c r="I49" s="2">
        <v>23</v>
      </c>
      <c r="J49" s="2">
        <v>437</v>
      </c>
      <c r="K49" s="135"/>
      <c r="L49" s="229"/>
      <c r="M49" s="229"/>
      <c r="N49" s="229"/>
      <c r="O49" s="2" t="s">
        <v>491</v>
      </c>
      <c r="P49" s="2" t="s">
        <v>500</v>
      </c>
      <c r="Q49" s="2"/>
      <c r="R49" s="2"/>
      <c r="S49" s="2"/>
      <c r="T49" s="7">
        <v>44285</v>
      </c>
      <c r="U49" s="10">
        <v>44287</v>
      </c>
      <c r="V49" s="10" t="s">
        <v>510</v>
      </c>
      <c r="W49" s="14" t="s">
        <v>511</v>
      </c>
      <c r="X49" s="8"/>
      <c r="Y49" s="10">
        <v>44298</v>
      </c>
      <c r="Z49" s="36" t="s">
        <v>512</v>
      </c>
      <c r="AA49" s="8"/>
      <c r="AB49" s="8"/>
    </row>
    <row r="50" spans="1:28" x14ac:dyDescent="0.25">
      <c r="A50" s="184">
        <f t="shared" si="0"/>
        <v>48</v>
      </c>
      <c r="B50" s="3">
        <v>44285</v>
      </c>
      <c r="C50" s="176" t="s">
        <v>212</v>
      </c>
      <c r="D50" s="20"/>
      <c r="E50" s="6" t="s">
        <v>483</v>
      </c>
      <c r="F50" s="6" t="s">
        <v>214</v>
      </c>
      <c r="G50" s="6" t="s">
        <v>209</v>
      </c>
      <c r="H50" s="6" t="s">
        <v>213</v>
      </c>
      <c r="I50" s="2">
        <v>11</v>
      </c>
      <c r="J50" s="2">
        <v>209</v>
      </c>
      <c r="K50" s="139"/>
      <c r="L50" s="229"/>
      <c r="M50" s="229"/>
      <c r="N50" s="229"/>
      <c r="O50" s="2" t="s">
        <v>491</v>
      </c>
      <c r="P50" s="2" t="s">
        <v>500</v>
      </c>
      <c r="Q50" s="2"/>
      <c r="R50" s="2"/>
      <c r="S50" s="2"/>
      <c r="T50" s="7">
        <v>44285</v>
      </c>
      <c r="U50" s="10">
        <v>44287</v>
      </c>
      <c r="V50" s="10" t="s">
        <v>510</v>
      </c>
      <c r="W50" s="14" t="s">
        <v>511</v>
      </c>
      <c r="X50" s="8"/>
      <c r="Y50" s="10">
        <v>44298</v>
      </c>
      <c r="Z50" s="36" t="s">
        <v>512</v>
      </c>
      <c r="AA50" s="8"/>
      <c r="AB50" s="8"/>
    </row>
    <row r="51" spans="1:28" x14ac:dyDescent="0.25">
      <c r="A51" s="184">
        <f t="shared" si="0"/>
        <v>49</v>
      </c>
      <c r="B51" s="3">
        <v>44289</v>
      </c>
      <c r="C51" s="176" t="s">
        <v>377</v>
      </c>
      <c r="D51" s="20"/>
      <c r="E51" s="6" t="s">
        <v>483</v>
      </c>
      <c r="F51" s="6" t="s">
        <v>1</v>
      </c>
      <c r="G51" s="6" t="s">
        <v>378</v>
      </c>
      <c r="H51" s="6" t="s">
        <v>0</v>
      </c>
      <c r="I51" s="2">
        <v>48</v>
      </c>
      <c r="J51" s="2">
        <v>976</v>
      </c>
      <c r="K51" s="2"/>
      <c r="L51" s="229"/>
      <c r="M51" s="229"/>
      <c r="N51" s="229"/>
      <c r="O51" s="2" t="s">
        <v>491</v>
      </c>
      <c r="P51" s="2" t="s">
        <v>513</v>
      </c>
      <c r="Q51" s="2" t="s">
        <v>514</v>
      </c>
      <c r="R51" s="2"/>
      <c r="S51" s="2"/>
      <c r="T51" s="7">
        <v>44289</v>
      </c>
      <c r="U51" s="7">
        <v>44289</v>
      </c>
      <c r="V51" s="8" t="s">
        <v>759</v>
      </c>
      <c r="W51" s="14" t="s">
        <v>518</v>
      </c>
      <c r="X51" s="8"/>
      <c r="Y51" s="10">
        <v>44298</v>
      </c>
      <c r="Z51" s="36" t="s">
        <v>545</v>
      </c>
    </row>
    <row r="52" spans="1:28" x14ac:dyDescent="0.25">
      <c r="A52" s="184">
        <f t="shared" si="0"/>
        <v>50</v>
      </c>
      <c r="B52" s="3">
        <v>44289</v>
      </c>
      <c r="C52" s="176" t="s">
        <v>379</v>
      </c>
      <c r="D52" s="180"/>
      <c r="E52" s="6" t="s">
        <v>483</v>
      </c>
      <c r="F52" s="6" t="s">
        <v>186</v>
      </c>
      <c r="G52" s="6" t="s">
        <v>187</v>
      </c>
      <c r="H52" s="6" t="s">
        <v>8</v>
      </c>
      <c r="I52" s="2">
        <v>10</v>
      </c>
      <c r="J52" s="2">
        <v>135</v>
      </c>
      <c r="K52" s="2"/>
      <c r="L52" s="229"/>
      <c r="M52" s="229"/>
      <c r="N52" s="229"/>
      <c r="O52" s="2" t="s">
        <v>491</v>
      </c>
      <c r="P52" s="2" t="s">
        <v>513</v>
      </c>
      <c r="Q52" s="2" t="s">
        <v>514</v>
      </c>
      <c r="R52" s="2"/>
      <c r="S52" s="2"/>
      <c r="T52" s="7">
        <v>44289</v>
      </c>
      <c r="U52" s="7">
        <v>44291</v>
      </c>
      <c r="V52" s="8"/>
      <c r="W52" s="8"/>
      <c r="X52" s="8"/>
      <c r="Y52" s="8"/>
      <c r="Z52" s="8"/>
    </row>
    <row r="53" spans="1:28" x14ac:dyDescent="0.25">
      <c r="A53" s="184">
        <f t="shared" si="0"/>
        <v>51</v>
      </c>
      <c r="B53" s="3">
        <v>44289</v>
      </c>
      <c r="C53" s="176" t="s">
        <v>380</v>
      </c>
      <c r="D53" s="180"/>
      <c r="E53" s="6" t="s">
        <v>483</v>
      </c>
      <c r="F53" s="6" t="s">
        <v>183</v>
      </c>
      <c r="G53" s="6" t="s">
        <v>184</v>
      </c>
      <c r="H53" s="6" t="s">
        <v>182</v>
      </c>
      <c r="I53" s="2">
        <v>12</v>
      </c>
      <c r="J53" s="2">
        <v>219</v>
      </c>
      <c r="K53" s="2"/>
      <c r="L53" s="229"/>
      <c r="M53" s="229"/>
      <c r="N53" s="229"/>
      <c r="O53" s="2" t="s">
        <v>491</v>
      </c>
      <c r="P53" s="2" t="s">
        <v>513</v>
      </c>
      <c r="Q53" s="2" t="s">
        <v>514</v>
      </c>
      <c r="R53" s="2"/>
      <c r="S53" s="2"/>
      <c r="T53" s="7">
        <v>44289</v>
      </c>
      <c r="U53" s="7">
        <v>44291</v>
      </c>
      <c r="V53" s="8" t="s">
        <v>750</v>
      </c>
      <c r="W53" s="14" t="s">
        <v>518</v>
      </c>
      <c r="X53" s="8"/>
      <c r="Y53" s="10">
        <v>44298</v>
      </c>
      <c r="Z53" s="36" t="s">
        <v>545</v>
      </c>
    </row>
    <row r="54" spans="1:28" x14ac:dyDescent="0.25">
      <c r="A54" s="184">
        <f t="shared" si="0"/>
        <v>52</v>
      </c>
      <c r="B54" s="3">
        <v>44289</v>
      </c>
      <c r="C54" s="176" t="s">
        <v>381</v>
      </c>
      <c r="D54" s="180"/>
      <c r="E54" s="6" t="s">
        <v>483</v>
      </c>
      <c r="F54" s="6" t="s">
        <v>5</v>
      </c>
      <c r="G54" s="6" t="s">
        <v>85</v>
      </c>
      <c r="H54" s="6" t="s">
        <v>4</v>
      </c>
      <c r="I54" s="2">
        <v>9</v>
      </c>
      <c r="J54" s="2">
        <v>206</v>
      </c>
      <c r="K54" s="2"/>
      <c r="L54" s="229"/>
      <c r="M54" s="229"/>
      <c r="N54" s="229"/>
      <c r="O54" s="2" t="s">
        <v>491</v>
      </c>
      <c r="P54" s="2" t="s">
        <v>513</v>
      </c>
      <c r="Q54" s="2" t="s">
        <v>514</v>
      </c>
      <c r="R54" s="2"/>
      <c r="S54" s="2"/>
      <c r="T54" s="7">
        <v>44289</v>
      </c>
      <c r="U54" s="7">
        <v>44291</v>
      </c>
      <c r="V54" s="8"/>
      <c r="W54" s="8"/>
      <c r="X54" s="8"/>
      <c r="Y54" s="8"/>
      <c r="Z54" s="8"/>
    </row>
    <row r="55" spans="1:28" x14ac:dyDescent="0.25">
      <c r="A55" s="184">
        <f t="shared" si="0"/>
        <v>53</v>
      </c>
      <c r="B55" s="3">
        <v>44290</v>
      </c>
      <c r="C55" s="176" t="s">
        <v>444</v>
      </c>
      <c r="D55" s="180"/>
      <c r="E55" s="6" t="s">
        <v>483</v>
      </c>
      <c r="F55" s="6" t="s">
        <v>446</v>
      </c>
      <c r="G55" s="6" t="s">
        <v>447</v>
      </c>
      <c r="H55" s="6" t="s">
        <v>445</v>
      </c>
      <c r="I55" s="2">
        <v>35</v>
      </c>
      <c r="J55" s="2">
        <v>680</v>
      </c>
      <c r="K55" s="2"/>
      <c r="L55" s="229"/>
      <c r="M55" s="229"/>
      <c r="N55" s="229"/>
      <c r="O55" s="2" t="s">
        <v>491</v>
      </c>
      <c r="P55" s="2" t="s">
        <v>548</v>
      </c>
      <c r="Q55" s="2" t="s">
        <v>549</v>
      </c>
      <c r="R55" s="2"/>
      <c r="S55" s="2"/>
      <c r="T55" s="7">
        <v>44290</v>
      </c>
      <c r="U55" s="7">
        <v>44291</v>
      </c>
      <c r="V55" s="8" t="s">
        <v>702</v>
      </c>
      <c r="W55" s="14" t="s">
        <v>700</v>
      </c>
      <c r="X55" s="8"/>
      <c r="Y55" s="10">
        <v>44298</v>
      </c>
      <c r="Z55" s="36" t="s">
        <v>545</v>
      </c>
      <c r="AA55" s="8"/>
      <c r="AB55" s="8"/>
    </row>
    <row r="56" spans="1:28" x14ac:dyDescent="0.25">
      <c r="A56" s="184">
        <f t="shared" si="0"/>
        <v>54</v>
      </c>
      <c r="B56" s="3">
        <v>44290</v>
      </c>
      <c r="C56" s="176" t="s">
        <v>455</v>
      </c>
      <c r="D56" s="180"/>
      <c r="E56" s="6" t="s">
        <v>483</v>
      </c>
      <c r="F56" s="6" t="s">
        <v>457</v>
      </c>
      <c r="G56" s="6" t="s">
        <v>458</v>
      </c>
      <c r="H56" s="6" t="s">
        <v>456</v>
      </c>
      <c r="I56" s="2">
        <v>95</v>
      </c>
      <c r="J56" s="2">
        <v>1904</v>
      </c>
      <c r="K56" s="2"/>
      <c r="L56" s="229"/>
      <c r="M56" s="229"/>
      <c r="N56" s="229"/>
      <c r="O56" s="2" t="s">
        <v>2</v>
      </c>
      <c r="P56" s="2" t="s">
        <v>539</v>
      </c>
      <c r="Q56" s="2" t="s">
        <v>540</v>
      </c>
      <c r="R56" s="2"/>
      <c r="S56" s="2"/>
      <c r="T56" s="7">
        <v>44290</v>
      </c>
      <c r="U56" s="7">
        <v>44291</v>
      </c>
      <c r="V56" s="8" t="s">
        <v>745</v>
      </c>
      <c r="W56" s="14" t="s">
        <v>700</v>
      </c>
      <c r="X56" s="8"/>
      <c r="Y56" s="10">
        <v>44298</v>
      </c>
      <c r="Z56" s="36" t="s">
        <v>545</v>
      </c>
      <c r="AA56" s="8"/>
      <c r="AB56" s="8"/>
    </row>
    <row r="57" spans="1:28" x14ac:dyDescent="0.25">
      <c r="A57" s="184">
        <f t="shared" si="0"/>
        <v>55</v>
      </c>
      <c r="B57" s="3">
        <v>44290</v>
      </c>
      <c r="C57" s="176" t="s">
        <v>459</v>
      </c>
      <c r="D57" s="180"/>
      <c r="E57" s="6" t="s">
        <v>483</v>
      </c>
      <c r="F57" s="6" t="s">
        <v>461</v>
      </c>
      <c r="G57" s="6" t="s">
        <v>462</v>
      </c>
      <c r="H57" s="6" t="s">
        <v>460</v>
      </c>
      <c r="I57" s="2">
        <v>33</v>
      </c>
      <c r="J57" s="2">
        <v>602</v>
      </c>
      <c r="K57" s="2"/>
      <c r="L57" s="229"/>
      <c r="M57" s="229"/>
      <c r="N57" s="229"/>
      <c r="O57" s="2" t="s">
        <v>487</v>
      </c>
      <c r="P57" s="2" t="s">
        <v>499</v>
      </c>
      <c r="Q57" s="2"/>
      <c r="R57" s="2"/>
      <c r="S57" s="2"/>
      <c r="T57" s="7">
        <v>44288</v>
      </c>
      <c r="U57" s="7">
        <v>44291</v>
      </c>
      <c r="V57" s="8" t="s">
        <v>748</v>
      </c>
      <c r="W57" s="14" t="s">
        <v>700</v>
      </c>
      <c r="X57" s="8"/>
      <c r="Y57" s="10">
        <v>44298</v>
      </c>
      <c r="Z57" s="36" t="s">
        <v>545</v>
      </c>
      <c r="AA57" s="8"/>
      <c r="AB57" s="8"/>
    </row>
    <row r="58" spans="1:28" x14ac:dyDescent="0.25">
      <c r="A58" s="184">
        <f t="shared" si="0"/>
        <v>56</v>
      </c>
      <c r="B58" s="3">
        <v>44290</v>
      </c>
      <c r="C58" s="176" t="s">
        <v>463</v>
      </c>
      <c r="D58" s="180"/>
      <c r="E58" s="6" t="s">
        <v>483</v>
      </c>
      <c r="F58" s="6" t="s">
        <v>464</v>
      </c>
      <c r="G58" s="6" t="s">
        <v>465</v>
      </c>
      <c r="H58" s="6" t="s">
        <v>207</v>
      </c>
      <c r="I58" s="2">
        <v>19</v>
      </c>
      <c r="J58" s="2">
        <v>300</v>
      </c>
      <c r="K58" s="2"/>
      <c r="L58" s="229"/>
      <c r="M58" s="229"/>
      <c r="N58" s="229"/>
      <c r="O58" s="2" t="s">
        <v>487</v>
      </c>
      <c r="P58" s="2" t="s">
        <v>492</v>
      </c>
      <c r="Q58" s="2"/>
      <c r="R58" s="2"/>
      <c r="S58" s="2"/>
      <c r="T58" s="7">
        <v>44288</v>
      </c>
      <c r="U58" s="7">
        <v>44291</v>
      </c>
      <c r="V58" s="8" t="s">
        <v>746</v>
      </c>
      <c r="W58" s="14" t="s">
        <v>700</v>
      </c>
      <c r="X58" s="8"/>
      <c r="Y58" s="10">
        <v>44298</v>
      </c>
      <c r="Z58" s="36" t="s">
        <v>545</v>
      </c>
      <c r="AA58" s="8"/>
      <c r="AB58" s="8"/>
    </row>
    <row r="59" spans="1:28" x14ac:dyDescent="0.25">
      <c r="A59" s="184">
        <f t="shared" si="0"/>
        <v>57</v>
      </c>
      <c r="B59" s="3">
        <v>44290</v>
      </c>
      <c r="C59" s="176" t="s">
        <v>466</v>
      </c>
      <c r="D59" s="180"/>
      <c r="E59" s="6" t="s">
        <v>483</v>
      </c>
      <c r="F59" s="6" t="s">
        <v>467</v>
      </c>
      <c r="G59" s="6" t="s">
        <v>468</v>
      </c>
      <c r="H59" s="6" t="s">
        <v>207</v>
      </c>
      <c r="I59" s="2">
        <v>20</v>
      </c>
      <c r="J59" s="2">
        <v>386</v>
      </c>
      <c r="K59" s="2"/>
      <c r="L59" s="229"/>
      <c r="M59" s="229"/>
      <c r="N59" s="229"/>
      <c r="O59" s="2" t="s">
        <v>487</v>
      </c>
      <c r="P59" s="2" t="s">
        <v>492</v>
      </c>
      <c r="Q59" s="2"/>
      <c r="R59" s="2"/>
      <c r="S59" s="2"/>
      <c r="T59" s="7">
        <v>44288</v>
      </c>
      <c r="U59" s="7">
        <v>44291</v>
      </c>
      <c r="V59" s="8" t="s">
        <v>747</v>
      </c>
      <c r="W59" s="14" t="s">
        <v>700</v>
      </c>
      <c r="X59" s="8"/>
      <c r="Y59" s="10">
        <v>44298</v>
      </c>
      <c r="Z59" s="36" t="s">
        <v>545</v>
      </c>
      <c r="AA59" s="8"/>
      <c r="AB59" s="8"/>
    </row>
    <row r="60" spans="1:28" x14ac:dyDescent="0.25">
      <c r="A60" s="184">
        <f t="shared" si="0"/>
        <v>58</v>
      </c>
      <c r="B60" s="3">
        <v>44290</v>
      </c>
      <c r="C60" s="176" t="s">
        <v>469</v>
      </c>
      <c r="D60" s="180"/>
      <c r="E60" s="6" t="s">
        <v>483</v>
      </c>
      <c r="F60" s="6" t="s">
        <v>470</v>
      </c>
      <c r="G60" s="6" t="s">
        <v>468</v>
      </c>
      <c r="H60" s="6" t="s">
        <v>207</v>
      </c>
      <c r="I60" s="2">
        <v>13</v>
      </c>
      <c r="J60" s="2">
        <v>283</v>
      </c>
      <c r="K60" s="2"/>
      <c r="L60" s="229"/>
      <c r="M60" s="229"/>
      <c r="N60" s="229"/>
      <c r="O60" s="2" t="s">
        <v>487</v>
      </c>
      <c r="P60" s="2" t="s">
        <v>492</v>
      </c>
      <c r="Q60" s="2"/>
      <c r="R60" s="2"/>
      <c r="S60" s="2"/>
      <c r="T60" s="7">
        <v>44288</v>
      </c>
      <c r="U60" s="7">
        <v>44291</v>
      </c>
      <c r="V60" s="8" t="s">
        <v>747</v>
      </c>
      <c r="W60" s="14" t="s">
        <v>700</v>
      </c>
      <c r="X60" s="8"/>
      <c r="Y60" s="10">
        <v>44298</v>
      </c>
      <c r="Z60" s="36" t="s">
        <v>545</v>
      </c>
      <c r="AA60" s="8"/>
      <c r="AB60" s="8"/>
    </row>
    <row r="61" spans="1:28" x14ac:dyDescent="0.25">
      <c r="A61" s="184">
        <f t="shared" si="0"/>
        <v>59</v>
      </c>
      <c r="B61" s="3">
        <v>44290</v>
      </c>
      <c r="C61" s="176" t="s">
        <v>471</v>
      </c>
      <c r="D61" s="180"/>
      <c r="E61" s="6" t="s">
        <v>483</v>
      </c>
      <c r="F61" s="6" t="s">
        <v>472</v>
      </c>
      <c r="G61" s="6" t="s">
        <v>473</v>
      </c>
      <c r="H61" s="6" t="s">
        <v>213</v>
      </c>
      <c r="I61" s="2">
        <v>10</v>
      </c>
      <c r="J61" s="2">
        <v>157</v>
      </c>
      <c r="K61" s="2"/>
      <c r="L61" s="229"/>
      <c r="M61" s="229"/>
      <c r="N61" s="229"/>
      <c r="O61" s="2" t="s">
        <v>487</v>
      </c>
      <c r="P61" s="2" t="s">
        <v>492</v>
      </c>
      <c r="Q61" s="2"/>
      <c r="R61" s="2"/>
      <c r="S61" s="2"/>
      <c r="T61" s="7">
        <v>44288</v>
      </c>
      <c r="U61" s="7">
        <v>44291</v>
      </c>
      <c r="V61" s="8" t="s">
        <v>747</v>
      </c>
      <c r="W61" s="14" t="s">
        <v>700</v>
      </c>
      <c r="X61" s="8"/>
      <c r="Y61" s="10">
        <v>44298</v>
      </c>
      <c r="Z61" s="36" t="s">
        <v>545</v>
      </c>
      <c r="AA61" s="8"/>
      <c r="AB61" s="8"/>
    </row>
    <row r="62" spans="1:28" x14ac:dyDescent="0.25">
      <c r="A62" s="184">
        <f t="shared" si="0"/>
        <v>60</v>
      </c>
      <c r="B62" s="3">
        <v>44291</v>
      </c>
      <c r="C62" s="176" t="s">
        <v>522</v>
      </c>
      <c r="D62" s="180"/>
      <c r="E62" s="6" t="s">
        <v>483</v>
      </c>
      <c r="F62" s="6" t="s">
        <v>12</v>
      </c>
      <c r="G62" s="6" t="s">
        <v>523</v>
      </c>
      <c r="H62" s="6" t="s">
        <v>11</v>
      </c>
      <c r="I62" s="2">
        <v>19</v>
      </c>
      <c r="J62" s="2">
        <v>343</v>
      </c>
      <c r="K62" s="2"/>
      <c r="L62" s="229"/>
      <c r="M62" s="229"/>
      <c r="N62" s="229"/>
      <c r="O62" s="2" t="s">
        <v>2</v>
      </c>
      <c r="P62" s="2" t="s">
        <v>538</v>
      </c>
      <c r="Q62" s="2" t="s">
        <v>541</v>
      </c>
      <c r="R62" s="2"/>
      <c r="S62" s="2"/>
      <c r="T62" s="9">
        <v>44291</v>
      </c>
      <c r="U62" s="7">
        <v>44293</v>
      </c>
      <c r="V62" s="2" t="s">
        <v>3</v>
      </c>
      <c r="W62" s="2"/>
      <c r="X62" s="2"/>
      <c r="Y62" s="4"/>
      <c r="Z62" s="2"/>
      <c r="AA62" s="2"/>
      <c r="AB62" s="2"/>
    </row>
    <row r="63" spans="1:28" x14ac:dyDescent="0.25">
      <c r="A63" s="184">
        <f t="shared" si="0"/>
        <v>61</v>
      </c>
      <c r="B63" s="3">
        <v>44291</v>
      </c>
      <c r="C63" s="176" t="s">
        <v>524</v>
      </c>
      <c r="D63" s="180"/>
      <c r="E63" s="6" t="s">
        <v>483</v>
      </c>
      <c r="F63" s="6" t="s">
        <v>90</v>
      </c>
      <c r="G63" s="6" t="s">
        <v>525</v>
      </c>
      <c r="H63" s="6" t="s">
        <v>89</v>
      </c>
      <c r="I63" s="2">
        <v>48</v>
      </c>
      <c r="J63" s="2">
        <v>909</v>
      </c>
      <c r="K63" s="2"/>
      <c r="L63" s="229"/>
      <c r="M63" s="229"/>
      <c r="N63" s="229"/>
      <c r="O63" s="2" t="s">
        <v>2</v>
      </c>
      <c r="P63" s="2" t="s">
        <v>538</v>
      </c>
      <c r="Q63" s="2" t="s">
        <v>541</v>
      </c>
      <c r="R63" s="2"/>
      <c r="S63" s="2"/>
      <c r="T63" s="9">
        <v>44291</v>
      </c>
      <c r="U63" s="7">
        <v>44293</v>
      </c>
      <c r="V63" s="2" t="s">
        <v>3</v>
      </c>
      <c r="W63" s="2"/>
      <c r="X63" s="2"/>
      <c r="Y63" s="4"/>
      <c r="Z63" s="2"/>
      <c r="AA63" s="2"/>
      <c r="AB63" s="2"/>
    </row>
    <row r="64" spans="1:28" x14ac:dyDescent="0.25">
      <c r="A64" s="184">
        <f t="shared" si="0"/>
        <v>62</v>
      </c>
      <c r="B64" s="3">
        <v>44291</v>
      </c>
      <c r="C64" s="176" t="s">
        <v>526</v>
      </c>
      <c r="D64" s="180"/>
      <c r="E64" s="6" t="s">
        <v>483</v>
      </c>
      <c r="F64" s="6" t="s">
        <v>528</v>
      </c>
      <c r="G64" s="6" t="s">
        <v>529</v>
      </c>
      <c r="H64" s="6" t="s">
        <v>527</v>
      </c>
      <c r="I64" s="2">
        <v>25</v>
      </c>
      <c r="J64" s="2">
        <v>478</v>
      </c>
      <c r="K64" s="2"/>
      <c r="L64" s="229"/>
      <c r="M64" s="229"/>
      <c r="N64" s="229"/>
      <c r="O64" s="2" t="s">
        <v>2</v>
      </c>
      <c r="P64" s="2" t="s">
        <v>538</v>
      </c>
      <c r="Q64" s="2" t="s">
        <v>541</v>
      </c>
      <c r="R64" s="2"/>
      <c r="S64" s="2"/>
      <c r="T64" s="9">
        <v>44291</v>
      </c>
      <c r="U64" s="7">
        <v>44293</v>
      </c>
      <c r="V64" s="2" t="s">
        <v>3</v>
      </c>
      <c r="W64" s="2"/>
      <c r="X64" s="2"/>
      <c r="Y64" s="4"/>
      <c r="Z64" s="2"/>
      <c r="AA64" s="2"/>
      <c r="AB64" s="2"/>
    </row>
    <row r="65" spans="1:28" x14ac:dyDescent="0.25">
      <c r="A65" s="184">
        <f t="shared" si="0"/>
        <v>63</v>
      </c>
      <c r="B65" s="16">
        <v>44291</v>
      </c>
      <c r="C65" s="178" t="s">
        <v>530</v>
      </c>
      <c r="D65" s="181"/>
      <c r="E65" s="6" t="s">
        <v>483</v>
      </c>
      <c r="F65" s="17" t="s">
        <v>532</v>
      </c>
      <c r="G65" s="17" t="s">
        <v>533</v>
      </c>
      <c r="H65" s="17" t="s">
        <v>531</v>
      </c>
      <c r="I65" s="15">
        <v>50</v>
      </c>
      <c r="J65" s="15">
        <v>935</v>
      </c>
      <c r="K65" s="15"/>
      <c r="L65" s="229"/>
      <c r="M65" s="229"/>
      <c r="N65" s="229"/>
      <c r="O65" s="15" t="s">
        <v>2</v>
      </c>
      <c r="P65" s="15" t="s">
        <v>539</v>
      </c>
      <c r="Q65" s="15" t="s">
        <v>540</v>
      </c>
      <c r="R65" s="15"/>
      <c r="S65" s="15"/>
      <c r="T65" s="18">
        <v>44291</v>
      </c>
      <c r="U65" s="18">
        <v>44292</v>
      </c>
      <c r="V65" s="15" t="s">
        <v>699</v>
      </c>
      <c r="W65" s="15" t="s">
        <v>700</v>
      </c>
      <c r="X65" s="15"/>
      <c r="Y65" s="10">
        <v>44298</v>
      </c>
      <c r="Z65" s="15" t="s">
        <v>545</v>
      </c>
      <c r="AA65" s="15"/>
      <c r="AB65" s="15"/>
    </row>
    <row r="66" spans="1:28" x14ac:dyDescent="0.25">
      <c r="A66" s="184">
        <f t="shared" si="0"/>
        <v>64</v>
      </c>
      <c r="B66" s="21">
        <v>44291</v>
      </c>
      <c r="C66" s="177" t="s">
        <v>534</v>
      </c>
      <c r="D66" s="182"/>
      <c r="E66" s="6" t="s">
        <v>483</v>
      </c>
      <c r="F66" s="22" t="s">
        <v>536</v>
      </c>
      <c r="G66" s="22" t="s">
        <v>537</v>
      </c>
      <c r="H66" s="22" t="s">
        <v>535</v>
      </c>
      <c r="I66" s="20">
        <v>34</v>
      </c>
      <c r="J66" s="20">
        <v>627</v>
      </c>
      <c r="K66" s="20"/>
      <c r="L66" s="229"/>
      <c r="M66" s="229"/>
      <c r="N66" s="229"/>
      <c r="O66" s="20" t="s">
        <v>2</v>
      </c>
      <c r="P66" s="20" t="s">
        <v>539</v>
      </c>
      <c r="Q66" s="20" t="s">
        <v>540</v>
      </c>
      <c r="R66" s="20"/>
      <c r="S66" s="20"/>
      <c r="T66" s="23">
        <v>44291</v>
      </c>
      <c r="U66" s="23">
        <v>44292</v>
      </c>
      <c r="V66" s="20" t="s">
        <v>701</v>
      </c>
      <c r="W66" s="20" t="s">
        <v>700</v>
      </c>
      <c r="X66" s="20"/>
      <c r="Y66" s="10">
        <v>44298</v>
      </c>
      <c r="Z66" s="15" t="s">
        <v>545</v>
      </c>
      <c r="AA66" s="20"/>
      <c r="AB66" s="20"/>
    </row>
    <row r="67" spans="1:28" x14ac:dyDescent="0.25">
      <c r="A67" s="184">
        <f t="shared" si="0"/>
        <v>65</v>
      </c>
      <c r="B67" s="21">
        <v>44292</v>
      </c>
      <c r="C67" s="177" t="s">
        <v>570</v>
      </c>
      <c r="D67" s="182"/>
      <c r="E67" s="6" t="s">
        <v>483</v>
      </c>
      <c r="F67" s="22" t="s">
        <v>584</v>
      </c>
      <c r="G67" s="22" t="s">
        <v>590</v>
      </c>
      <c r="H67" s="22" t="s">
        <v>598</v>
      </c>
      <c r="I67" s="20">
        <v>29</v>
      </c>
      <c r="J67" s="20">
        <v>532</v>
      </c>
      <c r="K67" s="20"/>
      <c r="L67" s="229"/>
      <c r="M67" s="229"/>
      <c r="N67" s="229"/>
      <c r="O67" s="20" t="s">
        <v>2</v>
      </c>
      <c r="P67" s="27" t="s">
        <v>601</v>
      </c>
      <c r="Q67" s="27" t="s">
        <v>602</v>
      </c>
      <c r="R67" s="19"/>
      <c r="S67" s="19"/>
      <c r="T67" s="25">
        <v>44292</v>
      </c>
      <c r="U67" s="33">
        <v>44294</v>
      </c>
      <c r="V67" s="19"/>
      <c r="W67" s="19"/>
      <c r="X67" s="19"/>
      <c r="Y67" s="19"/>
      <c r="Z67" s="19"/>
      <c r="AA67" s="19"/>
      <c r="AB67" s="19"/>
    </row>
    <row r="68" spans="1:28" x14ac:dyDescent="0.25">
      <c r="A68" s="184">
        <f t="shared" si="0"/>
        <v>66</v>
      </c>
      <c r="B68" s="21">
        <v>44292</v>
      </c>
      <c r="C68" s="177" t="s">
        <v>571</v>
      </c>
      <c r="D68" s="182"/>
      <c r="E68" s="6" t="s">
        <v>483</v>
      </c>
      <c r="F68" s="22" t="s">
        <v>113</v>
      </c>
      <c r="G68" s="22" t="s">
        <v>114</v>
      </c>
      <c r="H68" s="22" t="s">
        <v>112</v>
      </c>
      <c r="I68" s="20">
        <v>14</v>
      </c>
      <c r="J68" s="20">
        <v>228</v>
      </c>
      <c r="K68" s="20"/>
      <c r="L68" s="229"/>
      <c r="M68" s="229"/>
      <c r="N68" s="229"/>
      <c r="O68" s="20" t="s">
        <v>2</v>
      </c>
      <c r="P68" s="27" t="s">
        <v>601</v>
      </c>
      <c r="Q68" s="27" t="s">
        <v>602</v>
      </c>
      <c r="R68" s="19"/>
      <c r="S68" s="19"/>
      <c r="T68" s="25">
        <v>44292</v>
      </c>
      <c r="U68" s="33">
        <v>44294</v>
      </c>
      <c r="V68" s="19"/>
      <c r="W68" s="19"/>
      <c r="X68" s="19"/>
      <c r="Y68" s="19"/>
      <c r="Z68" s="19"/>
      <c r="AA68" s="19"/>
      <c r="AB68" s="19"/>
    </row>
    <row r="69" spans="1:28" x14ac:dyDescent="0.25">
      <c r="A69" s="184">
        <f t="shared" ref="A69:A79" si="1">A68+1</f>
        <v>67</v>
      </c>
      <c r="B69" s="21">
        <v>44292</v>
      </c>
      <c r="C69" s="177" t="s">
        <v>572</v>
      </c>
      <c r="D69" s="182"/>
      <c r="E69" s="6" t="s">
        <v>483</v>
      </c>
      <c r="F69" s="22" t="s">
        <v>175</v>
      </c>
      <c r="G69" s="22" t="s">
        <v>176</v>
      </c>
      <c r="H69" s="22" t="s">
        <v>174</v>
      </c>
      <c r="I69" s="20">
        <v>23</v>
      </c>
      <c r="J69" s="20">
        <v>426</v>
      </c>
      <c r="K69" s="20"/>
      <c r="L69" s="229"/>
      <c r="M69" s="229"/>
      <c r="N69" s="229"/>
      <c r="O69" s="20" t="s">
        <v>2</v>
      </c>
      <c r="P69" s="27" t="s">
        <v>601</v>
      </c>
      <c r="Q69" s="27" t="s">
        <v>602</v>
      </c>
      <c r="R69" s="19"/>
      <c r="S69" s="19"/>
      <c r="T69" s="25">
        <v>44292</v>
      </c>
      <c r="U69" s="33">
        <v>44294</v>
      </c>
      <c r="V69" s="19"/>
      <c r="W69" s="19"/>
      <c r="X69" s="19"/>
      <c r="Y69" s="19"/>
      <c r="Z69" s="19"/>
      <c r="AA69" s="19"/>
      <c r="AB69" s="19"/>
    </row>
    <row r="70" spans="1:28" x14ac:dyDescent="0.25">
      <c r="A70" s="184">
        <f t="shared" si="1"/>
        <v>68</v>
      </c>
      <c r="B70" s="21">
        <v>44292</v>
      </c>
      <c r="C70" s="177" t="s">
        <v>573</v>
      </c>
      <c r="D70" s="182"/>
      <c r="E70" s="6" t="s">
        <v>483</v>
      </c>
      <c r="F70" s="22" t="s">
        <v>179</v>
      </c>
      <c r="G70" s="22" t="s">
        <v>180</v>
      </c>
      <c r="H70" s="22" t="s">
        <v>178</v>
      </c>
      <c r="I70" s="20">
        <v>48</v>
      </c>
      <c r="J70" s="20">
        <v>900</v>
      </c>
      <c r="K70" s="20"/>
      <c r="L70" s="229"/>
      <c r="M70" s="229"/>
      <c r="N70" s="229"/>
      <c r="O70" s="20" t="s">
        <v>2</v>
      </c>
      <c r="P70" s="27" t="s">
        <v>601</v>
      </c>
      <c r="Q70" s="27" t="s">
        <v>602</v>
      </c>
      <c r="R70" s="19"/>
      <c r="S70" s="19"/>
      <c r="T70" s="25">
        <v>44292</v>
      </c>
      <c r="U70" s="33">
        <v>44294</v>
      </c>
      <c r="V70" s="19"/>
      <c r="W70" s="19"/>
      <c r="X70" s="19"/>
      <c r="Y70" s="19"/>
      <c r="Z70" s="19"/>
      <c r="AA70" s="19"/>
      <c r="AB70" s="19"/>
    </row>
    <row r="71" spans="1:28" x14ac:dyDescent="0.25">
      <c r="A71" s="184">
        <f t="shared" si="1"/>
        <v>69</v>
      </c>
      <c r="B71" s="21">
        <v>44292</v>
      </c>
      <c r="C71" s="177" t="s">
        <v>574</v>
      </c>
      <c r="D71" s="182"/>
      <c r="E71" s="6" t="s">
        <v>483</v>
      </c>
      <c r="F71" s="22" t="s">
        <v>93</v>
      </c>
      <c r="G71" s="22" t="s">
        <v>94</v>
      </c>
      <c r="H71" s="22" t="s">
        <v>41</v>
      </c>
      <c r="I71" s="20">
        <v>42</v>
      </c>
      <c r="J71" s="20">
        <v>753</v>
      </c>
      <c r="K71" s="20"/>
      <c r="L71" s="229"/>
      <c r="M71" s="229"/>
      <c r="N71" s="229"/>
      <c r="O71" s="20" t="s">
        <v>2</v>
      </c>
      <c r="P71" s="27" t="s">
        <v>601</v>
      </c>
      <c r="Q71" s="27" t="s">
        <v>602</v>
      </c>
      <c r="R71" s="19"/>
      <c r="S71" s="19"/>
      <c r="T71" s="25">
        <v>44292</v>
      </c>
      <c r="U71" s="33">
        <v>44294</v>
      </c>
      <c r="V71" s="19"/>
      <c r="W71" s="19"/>
      <c r="X71" s="19"/>
      <c r="Y71" s="19"/>
      <c r="Z71" s="19"/>
      <c r="AA71" s="19"/>
      <c r="AB71" s="19"/>
    </row>
    <row r="72" spans="1:28" x14ac:dyDescent="0.25">
      <c r="A72" s="184">
        <f t="shared" si="1"/>
        <v>70</v>
      </c>
      <c r="B72" s="21">
        <v>44292</v>
      </c>
      <c r="C72" s="177" t="s">
        <v>575</v>
      </c>
      <c r="D72" s="182"/>
      <c r="E72" s="6" t="s">
        <v>483</v>
      </c>
      <c r="F72" s="22" t="s">
        <v>467</v>
      </c>
      <c r="G72" s="22" t="s">
        <v>591</v>
      </c>
      <c r="H72" s="22" t="s">
        <v>207</v>
      </c>
      <c r="I72" s="20">
        <v>5</v>
      </c>
      <c r="J72" s="20">
        <v>81</v>
      </c>
      <c r="K72" s="20"/>
      <c r="L72" s="229"/>
      <c r="M72" s="229"/>
      <c r="N72" s="229"/>
      <c r="O72" s="20" t="s">
        <v>2</v>
      </c>
      <c r="P72" s="26" t="s">
        <v>604</v>
      </c>
      <c r="Q72" s="26"/>
      <c r="R72" s="19"/>
      <c r="S72" s="19"/>
      <c r="T72" s="25">
        <v>44292</v>
      </c>
      <c r="U72" s="33">
        <v>44293</v>
      </c>
      <c r="V72" s="19"/>
      <c r="W72" s="19"/>
      <c r="X72" s="19"/>
      <c r="Y72" s="19"/>
      <c r="Z72" s="19"/>
      <c r="AA72" s="19"/>
      <c r="AB72" s="19"/>
    </row>
    <row r="73" spans="1:28" x14ac:dyDescent="0.25">
      <c r="A73" s="184">
        <f t="shared" si="1"/>
        <v>71</v>
      </c>
      <c r="B73" s="21">
        <v>44292</v>
      </c>
      <c r="C73" s="177" t="s">
        <v>576</v>
      </c>
      <c r="D73" s="182"/>
      <c r="E73" s="6" t="s">
        <v>483</v>
      </c>
      <c r="F73" s="22" t="s">
        <v>208</v>
      </c>
      <c r="G73" s="22" t="s">
        <v>591</v>
      </c>
      <c r="H73" s="22" t="s">
        <v>207</v>
      </c>
      <c r="I73" s="20">
        <v>3</v>
      </c>
      <c r="J73" s="20">
        <v>24</v>
      </c>
      <c r="K73" s="20"/>
      <c r="L73" s="229"/>
      <c r="M73" s="229"/>
      <c r="N73" s="229"/>
      <c r="O73" s="20" t="s">
        <v>2</v>
      </c>
      <c r="P73" s="26" t="s">
        <v>604</v>
      </c>
      <c r="Q73" s="26"/>
      <c r="R73" s="19"/>
      <c r="S73" s="19"/>
      <c r="T73" s="25">
        <v>44292</v>
      </c>
      <c r="U73" s="33">
        <v>44293</v>
      </c>
      <c r="V73" s="19"/>
      <c r="W73" s="19"/>
      <c r="X73" s="19"/>
      <c r="Y73" s="19"/>
      <c r="Z73" s="19"/>
      <c r="AA73" s="19"/>
      <c r="AB73" s="19"/>
    </row>
    <row r="74" spans="1:28" x14ac:dyDescent="0.25">
      <c r="A74" s="184">
        <f t="shared" si="1"/>
        <v>72</v>
      </c>
      <c r="B74" s="21">
        <v>44292</v>
      </c>
      <c r="C74" s="177" t="s">
        <v>577</v>
      </c>
      <c r="D74" s="182"/>
      <c r="E74" s="6" t="s">
        <v>483</v>
      </c>
      <c r="F74" s="22" t="s">
        <v>214</v>
      </c>
      <c r="G74" s="22" t="s">
        <v>591</v>
      </c>
      <c r="H74" s="22" t="s">
        <v>207</v>
      </c>
      <c r="I74" s="20">
        <v>2</v>
      </c>
      <c r="J74" s="20">
        <v>32</v>
      </c>
      <c r="K74" s="20"/>
      <c r="L74" s="229"/>
      <c r="M74" s="229"/>
      <c r="N74" s="229"/>
      <c r="O74" s="20" t="s">
        <v>2</v>
      </c>
      <c r="P74" s="26" t="s">
        <v>604</v>
      </c>
      <c r="Q74" s="26"/>
      <c r="R74" s="19"/>
      <c r="S74" s="19"/>
      <c r="T74" s="25">
        <v>44292</v>
      </c>
      <c r="U74" s="33">
        <v>44293</v>
      </c>
      <c r="V74" s="19"/>
      <c r="W74" s="19"/>
      <c r="X74" s="19"/>
      <c r="Y74" s="19"/>
      <c r="Z74" s="19"/>
      <c r="AA74" s="19"/>
      <c r="AB74" s="19"/>
    </row>
    <row r="75" spans="1:28" x14ac:dyDescent="0.25">
      <c r="A75" s="184">
        <f t="shared" si="1"/>
        <v>73</v>
      </c>
      <c r="B75" s="21">
        <v>44292</v>
      </c>
      <c r="C75" s="177" t="s">
        <v>578</v>
      </c>
      <c r="D75" s="182"/>
      <c r="E75" s="6" t="s">
        <v>483</v>
      </c>
      <c r="F75" s="22" t="s">
        <v>101</v>
      </c>
      <c r="G75" s="22" t="s">
        <v>592</v>
      </c>
      <c r="H75" s="22" t="s">
        <v>100</v>
      </c>
      <c r="I75" s="20">
        <v>26</v>
      </c>
      <c r="J75" s="20">
        <v>465</v>
      </c>
      <c r="K75" s="20"/>
      <c r="L75" s="229"/>
      <c r="M75" s="229"/>
      <c r="N75" s="229"/>
      <c r="O75" s="20" t="s">
        <v>2</v>
      </c>
      <c r="P75" s="26" t="s">
        <v>604</v>
      </c>
      <c r="Q75" s="26"/>
      <c r="R75" s="19"/>
      <c r="S75" s="19"/>
      <c r="T75" s="25">
        <v>44292</v>
      </c>
      <c r="U75" s="33">
        <v>44293</v>
      </c>
      <c r="V75" s="19"/>
      <c r="W75" s="19"/>
      <c r="X75" s="19"/>
      <c r="Y75" s="19"/>
      <c r="Z75" s="19"/>
      <c r="AA75" s="19"/>
      <c r="AB75" s="19"/>
    </row>
    <row r="76" spans="1:28" x14ac:dyDescent="0.25">
      <c r="A76" s="184">
        <f t="shared" si="1"/>
        <v>74</v>
      </c>
      <c r="B76" s="21">
        <v>44292</v>
      </c>
      <c r="C76" s="177" t="s">
        <v>579</v>
      </c>
      <c r="D76" s="182"/>
      <c r="E76" s="6" t="s">
        <v>483</v>
      </c>
      <c r="F76" s="22" t="s">
        <v>105</v>
      </c>
      <c r="G76" s="22" t="s">
        <v>593</v>
      </c>
      <c r="H76" s="22" t="s">
        <v>104</v>
      </c>
      <c r="I76" s="20">
        <v>40</v>
      </c>
      <c r="J76" s="20">
        <v>846</v>
      </c>
      <c r="K76" s="20"/>
      <c r="L76" s="229"/>
      <c r="M76" s="229"/>
      <c r="N76" s="229"/>
      <c r="O76" s="20" t="s">
        <v>2</v>
      </c>
      <c r="P76" s="26" t="s">
        <v>604</v>
      </c>
      <c r="Q76" s="26"/>
      <c r="R76" s="19"/>
      <c r="S76" s="19"/>
      <c r="T76" s="25">
        <v>44292</v>
      </c>
      <c r="U76" s="33">
        <v>44293</v>
      </c>
      <c r="V76" s="19"/>
      <c r="W76" s="19"/>
      <c r="X76" s="19"/>
      <c r="Y76" s="19"/>
      <c r="Z76" s="19"/>
      <c r="AA76" s="19"/>
      <c r="AB76" s="19"/>
    </row>
    <row r="77" spans="1:28" x14ac:dyDescent="0.25">
      <c r="A77" s="184">
        <f t="shared" si="1"/>
        <v>75</v>
      </c>
      <c r="B77" s="21">
        <v>44292</v>
      </c>
      <c r="C77" s="177" t="s">
        <v>580</v>
      </c>
      <c r="D77" s="182"/>
      <c r="E77" s="6" t="s">
        <v>483</v>
      </c>
      <c r="F77" s="22" t="s">
        <v>190</v>
      </c>
      <c r="G77" s="22" t="s">
        <v>594</v>
      </c>
      <c r="H77" s="22" t="s">
        <v>189</v>
      </c>
      <c r="I77" s="20">
        <v>50</v>
      </c>
      <c r="J77" s="20">
        <v>862</v>
      </c>
      <c r="K77" s="20"/>
      <c r="L77" s="229"/>
      <c r="M77" s="229"/>
      <c r="N77" s="229"/>
      <c r="O77" s="20" t="s">
        <v>2</v>
      </c>
      <c r="P77" s="26" t="s">
        <v>600</v>
      </c>
      <c r="Q77" s="26" t="s">
        <v>603</v>
      </c>
      <c r="R77" s="19"/>
      <c r="S77" s="19"/>
      <c r="T77" s="25">
        <v>44292</v>
      </c>
      <c r="U77" s="33">
        <v>44295</v>
      </c>
      <c r="V77" s="19"/>
      <c r="W77" s="19"/>
      <c r="X77" s="19"/>
      <c r="Y77" s="19"/>
      <c r="Z77" s="19"/>
      <c r="AA77" s="19"/>
      <c r="AB77" s="19"/>
    </row>
    <row r="78" spans="1:28" x14ac:dyDescent="0.25">
      <c r="A78" s="184">
        <f t="shared" si="1"/>
        <v>76</v>
      </c>
      <c r="B78" s="21">
        <v>44292</v>
      </c>
      <c r="C78" s="177" t="s">
        <v>581</v>
      </c>
      <c r="D78" s="182"/>
      <c r="E78" s="6" t="s">
        <v>483</v>
      </c>
      <c r="F78" s="22" t="s">
        <v>186</v>
      </c>
      <c r="G78" s="22" t="s">
        <v>595</v>
      </c>
      <c r="H78" s="22" t="s">
        <v>8</v>
      </c>
      <c r="I78" s="20">
        <v>14</v>
      </c>
      <c r="J78" s="20">
        <v>158</v>
      </c>
      <c r="K78" s="20"/>
      <c r="L78" s="229"/>
      <c r="M78" s="229"/>
      <c r="N78" s="229"/>
      <c r="O78" s="20" t="s">
        <v>2</v>
      </c>
      <c r="P78" s="26" t="s">
        <v>600</v>
      </c>
      <c r="Q78" s="26" t="s">
        <v>603</v>
      </c>
      <c r="R78" s="19"/>
      <c r="S78" s="19"/>
      <c r="T78" s="25">
        <v>44292</v>
      </c>
      <c r="U78" s="33">
        <v>44295</v>
      </c>
      <c r="V78" s="19"/>
      <c r="W78" s="19"/>
      <c r="X78" s="19"/>
      <c r="Y78" s="19"/>
      <c r="Z78" s="19"/>
      <c r="AA78" s="19"/>
      <c r="AB78" s="19"/>
    </row>
    <row r="79" spans="1:28" ht="15.75" thickBot="1" x14ac:dyDescent="0.3">
      <c r="A79" s="185">
        <f t="shared" si="1"/>
        <v>77</v>
      </c>
      <c r="B79" s="21">
        <v>44292</v>
      </c>
      <c r="C79" s="179" t="s">
        <v>582</v>
      </c>
      <c r="D79" s="182"/>
      <c r="E79" s="6" t="s">
        <v>483</v>
      </c>
      <c r="F79" s="22" t="s">
        <v>183</v>
      </c>
      <c r="G79" s="22" t="s">
        <v>596</v>
      </c>
      <c r="H79" s="22" t="s">
        <v>182</v>
      </c>
      <c r="I79" s="20">
        <v>30</v>
      </c>
      <c r="J79" s="28">
        <v>432</v>
      </c>
      <c r="K79" s="28"/>
      <c r="L79" s="230"/>
      <c r="M79" s="230"/>
      <c r="N79" s="230"/>
      <c r="O79" s="20" t="s">
        <v>2</v>
      </c>
      <c r="P79" s="26" t="s">
        <v>600</v>
      </c>
      <c r="Q79" s="26" t="s">
        <v>603</v>
      </c>
      <c r="R79" s="19"/>
      <c r="S79" s="19"/>
      <c r="T79" s="25">
        <v>44292</v>
      </c>
      <c r="U79" s="33">
        <v>44295</v>
      </c>
      <c r="V79" s="19"/>
      <c r="W79" s="19"/>
      <c r="X79" s="19"/>
      <c r="Y79" s="19"/>
      <c r="Z79" s="19"/>
      <c r="AA79" s="19"/>
      <c r="AB79" s="19"/>
    </row>
    <row r="80" spans="1:28" ht="19.5" customHeight="1" x14ac:dyDescent="0.25">
      <c r="A80" s="135"/>
      <c r="B80" s="21"/>
      <c r="C80" s="135"/>
      <c r="D80" s="135"/>
      <c r="E80" s="6"/>
      <c r="F80" s="140"/>
      <c r="G80" s="140"/>
      <c r="H80" s="140"/>
      <c r="I80" s="135"/>
      <c r="J80" s="141">
        <f>SUM(J3:J79)</f>
        <v>22501</v>
      </c>
      <c r="K80" s="135"/>
      <c r="L80" s="144">
        <f>SUM(L3)</f>
        <v>30000000</v>
      </c>
      <c r="M80" s="145">
        <f>SUM(M3)</f>
        <v>20000000</v>
      </c>
      <c r="N80" s="145">
        <f>SUM(N3)</f>
        <v>10000000</v>
      </c>
      <c r="O80" s="20"/>
      <c r="P80" s="26"/>
      <c r="Q80" s="26"/>
      <c r="R80" s="19"/>
      <c r="S80" s="19"/>
      <c r="T80" s="25"/>
      <c r="U80" s="33"/>
      <c r="V80" s="19"/>
      <c r="W80" s="19"/>
      <c r="X80" s="19"/>
      <c r="Y80" s="19"/>
      <c r="Z80" s="19"/>
      <c r="AA80" s="19"/>
      <c r="AB80" s="19"/>
    </row>
    <row r="81" spans="1:28" x14ac:dyDescent="0.25">
      <c r="A81" s="135"/>
      <c r="B81" s="21"/>
      <c r="C81" s="135"/>
      <c r="D81" s="135"/>
      <c r="E81" s="6"/>
      <c r="F81" s="140"/>
      <c r="G81" s="140"/>
      <c r="H81" s="140"/>
      <c r="I81" s="135"/>
      <c r="J81" s="135"/>
      <c r="K81" s="135"/>
      <c r="L81" s="20"/>
      <c r="M81" s="135"/>
      <c r="N81" s="135"/>
      <c r="O81" s="20"/>
      <c r="P81" s="26"/>
      <c r="Q81" s="26"/>
      <c r="R81" s="19"/>
      <c r="S81" s="19"/>
      <c r="T81" s="25"/>
      <c r="U81" s="33"/>
      <c r="V81" s="19"/>
      <c r="W81" s="19"/>
      <c r="X81" s="19"/>
      <c r="Y81" s="19"/>
      <c r="Z81" s="19"/>
      <c r="AA81" s="19"/>
      <c r="AB81" s="19"/>
    </row>
    <row r="82" spans="1:28" x14ac:dyDescent="0.25">
      <c r="A82" s="135"/>
      <c r="B82" s="21"/>
      <c r="C82" s="135"/>
      <c r="D82" s="135"/>
      <c r="E82" s="6"/>
      <c r="F82" s="140"/>
      <c r="G82" s="140"/>
      <c r="H82" s="140"/>
      <c r="I82" s="135"/>
      <c r="J82" s="135"/>
      <c r="K82" s="135"/>
      <c r="L82" s="135"/>
      <c r="M82" s="135"/>
      <c r="N82" s="135"/>
      <c r="O82" s="20"/>
      <c r="P82" s="26"/>
      <c r="Q82" s="26"/>
      <c r="R82" s="19"/>
      <c r="S82" s="19"/>
      <c r="T82" s="25"/>
      <c r="U82" s="33"/>
      <c r="V82" s="19"/>
      <c r="W82" s="19"/>
      <c r="X82" s="19"/>
      <c r="Y82" s="19"/>
      <c r="Z82" s="19"/>
      <c r="AA82" s="19"/>
      <c r="AB82" s="19"/>
    </row>
    <row r="83" spans="1:28" x14ac:dyDescent="0.25">
      <c r="A83" s="135"/>
      <c r="B83" s="21"/>
      <c r="C83" s="135"/>
      <c r="D83" s="135"/>
      <c r="E83" s="6"/>
      <c r="F83" s="140"/>
      <c r="G83" s="140"/>
      <c r="H83" s="140"/>
      <c r="I83" s="135"/>
      <c r="J83" s="135"/>
      <c r="K83" s="135"/>
      <c r="L83" s="135"/>
      <c r="M83" s="135"/>
      <c r="N83" s="135"/>
      <c r="O83" s="20"/>
      <c r="P83" s="26"/>
      <c r="Q83" s="26"/>
      <c r="R83" s="19"/>
      <c r="S83" s="19"/>
      <c r="T83" s="25"/>
      <c r="U83" s="33"/>
      <c r="V83" s="19"/>
      <c r="W83" s="19"/>
      <c r="X83" s="19"/>
      <c r="Y83" s="19"/>
      <c r="Z83" s="19"/>
      <c r="AA83" s="19"/>
      <c r="AB83" s="19"/>
    </row>
    <row r="84" spans="1:28" x14ac:dyDescent="0.25">
      <c r="A84" s="135"/>
      <c r="B84" s="21"/>
      <c r="C84" s="135"/>
      <c r="D84" s="135"/>
      <c r="E84" s="6"/>
      <c r="F84" s="140"/>
      <c r="G84" s="140"/>
      <c r="H84" s="140"/>
      <c r="I84" s="135"/>
      <c r="J84" s="135"/>
      <c r="K84" s="135"/>
      <c r="L84" s="143"/>
      <c r="M84" s="143"/>
      <c r="N84" s="143"/>
      <c r="O84" s="20"/>
      <c r="P84" s="26"/>
      <c r="Q84" s="26"/>
      <c r="R84" s="19"/>
      <c r="S84" s="19"/>
      <c r="T84" s="25"/>
      <c r="U84" s="33"/>
      <c r="V84" s="19"/>
      <c r="W84" s="19"/>
      <c r="X84" s="19"/>
      <c r="Y84" s="19"/>
      <c r="Z84" s="19"/>
      <c r="AA84" s="19"/>
      <c r="AB84" s="19"/>
    </row>
    <row r="85" spans="1:28" ht="21.75" customHeight="1" x14ac:dyDescent="0.25">
      <c r="L85" s="146"/>
      <c r="M85" s="147"/>
      <c r="N85" s="147"/>
    </row>
  </sheetData>
  <mergeCells count="4">
    <mergeCell ref="N3:N79"/>
    <mergeCell ref="L3:L79"/>
    <mergeCell ref="M3:M79"/>
    <mergeCell ref="A1:M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37"/>
  <sheetViews>
    <sheetView topLeftCell="E7" workbookViewId="0">
      <selection activeCell="G40" sqref="G40"/>
    </sheetView>
  </sheetViews>
  <sheetFormatPr defaultRowHeight="15" x14ac:dyDescent="0.25"/>
  <cols>
    <col min="2" max="2" width="13.140625" customWidth="1"/>
    <col min="3" max="3" width="19.28515625" customWidth="1"/>
    <col min="5" max="5" width="48.42578125" customWidth="1"/>
    <col min="7" max="7" width="43" customWidth="1"/>
    <col min="11" max="11" width="15" bestFit="1" customWidth="1"/>
    <col min="12" max="12" width="13.140625" customWidth="1"/>
    <col min="13" max="13" width="13.28515625" customWidth="1"/>
    <col min="14" max="14" width="12.85546875" customWidth="1"/>
    <col min="15" max="15" width="6.85546875" customWidth="1"/>
    <col min="16" max="17" width="6.28515625" customWidth="1"/>
    <col min="18" max="18" width="5.140625" customWidth="1"/>
  </cols>
  <sheetData>
    <row r="1" spans="1:31" ht="21" x14ac:dyDescent="0.35">
      <c r="A1" s="231" t="s">
        <v>1169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</row>
    <row r="2" spans="1:31" ht="15.75" thickBot="1" x14ac:dyDescent="0.3">
      <c r="J2" s="148" t="s">
        <v>1149</v>
      </c>
      <c r="K2" s="148" t="s">
        <v>1149</v>
      </c>
      <c r="L2" s="148" t="s">
        <v>1147</v>
      </c>
      <c r="M2" s="148" t="s">
        <v>1148</v>
      </c>
      <c r="N2" s="148" t="s">
        <v>1150</v>
      </c>
    </row>
    <row r="3" spans="1:31" x14ac:dyDescent="0.25">
      <c r="A3" s="37">
        <v>41</v>
      </c>
      <c r="B3" s="38">
        <v>44268</v>
      </c>
      <c r="C3" s="168">
        <v>402614</v>
      </c>
      <c r="D3" s="37" t="s">
        <v>766</v>
      </c>
      <c r="E3" s="39" t="s">
        <v>928</v>
      </c>
      <c r="F3" s="40" t="s">
        <v>929</v>
      </c>
      <c r="G3" s="41" t="s">
        <v>930</v>
      </c>
      <c r="H3" s="45">
        <v>1</v>
      </c>
      <c r="I3" s="80">
        <v>69</v>
      </c>
      <c r="J3" s="80">
        <v>69</v>
      </c>
      <c r="K3" s="155"/>
      <c r="L3" s="232">
        <v>27000000</v>
      </c>
      <c r="M3" s="235">
        <v>17000000</v>
      </c>
      <c r="N3" s="232">
        <f t="shared" ref="N3:N35" si="0">L3-M3</f>
        <v>10000000</v>
      </c>
      <c r="O3" s="42" t="s">
        <v>931</v>
      </c>
      <c r="P3" s="1"/>
      <c r="Q3" s="1"/>
      <c r="R3" s="81" t="s">
        <v>785</v>
      </c>
      <c r="S3" s="82" t="s">
        <v>698</v>
      </c>
      <c r="T3" s="83" t="s">
        <v>932</v>
      </c>
      <c r="U3" s="42"/>
      <c r="V3" s="42"/>
      <c r="W3" s="84">
        <v>44268</v>
      </c>
      <c r="X3" s="84">
        <v>44274</v>
      </c>
      <c r="Y3" s="42" t="s">
        <v>933</v>
      </c>
      <c r="Z3" s="46" t="s">
        <v>700</v>
      </c>
      <c r="AA3" s="46" t="s">
        <v>519</v>
      </c>
      <c r="AB3" s="71">
        <v>44274</v>
      </c>
      <c r="AC3" s="46"/>
      <c r="AD3" s="46"/>
      <c r="AE3" s="46"/>
    </row>
    <row r="4" spans="1:31" x14ac:dyDescent="0.25">
      <c r="A4" s="62">
        <v>42</v>
      </c>
      <c r="B4" s="63">
        <v>44268</v>
      </c>
      <c r="C4" s="169">
        <v>402615</v>
      </c>
      <c r="D4" s="62" t="s">
        <v>766</v>
      </c>
      <c r="E4" s="64" t="s">
        <v>934</v>
      </c>
      <c r="F4" s="77" t="s">
        <v>935</v>
      </c>
      <c r="G4" s="78" t="s">
        <v>936</v>
      </c>
      <c r="H4" s="27">
        <v>1</v>
      </c>
      <c r="I4" s="85">
        <v>51</v>
      </c>
      <c r="J4" s="85">
        <v>51</v>
      </c>
      <c r="K4" s="155"/>
      <c r="L4" s="233"/>
      <c r="M4" s="233"/>
      <c r="N4" s="233"/>
      <c r="O4" s="65" t="s">
        <v>937</v>
      </c>
      <c r="P4" s="1"/>
      <c r="Q4" s="1"/>
      <c r="R4" s="86" t="s">
        <v>785</v>
      </c>
      <c r="S4" s="87" t="s">
        <v>698</v>
      </c>
      <c r="T4" s="86" t="s">
        <v>938</v>
      </c>
      <c r="U4" s="88"/>
      <c r="V4" s="89"/>
      <c r="W4" s="90">
        <v>44268</v>
      </c>
      <c r="X4" s="90">
        <v>44274</v>
      </c>
      <c r="Y4" s="65" t="s">
        <v>939</v>
      </c>
      <c r="Z4" s="70" t="s">
        <v>700</v>
      </c>
      <c r="AA4" s="70" t="s">
        <v>519</v>
      </c>
      <c r="AB4" s="71">
        <v>44274</v>
      </c>
      <c r="AC4" s="70"/>
      <c r="AD4" s="70"/>
      <c r="AE4" s="70"/>
    </row>
    <row r="5" spans="1:31" x14ac:dyDescent="0.25">
      <c r="A5" s="62">
        <v>43</v>
      </c>
      <c r="B5" s="63">
        <v>44268</v>
      </c>
      <c r="C5" s="169">
        <v>402616</v>
      </c>
      <c r="D5" s="62" t="s">
        <v>766</v>
      </c>
      <c r="E5" s="64" t="s">
        <v>940</v>
      </c>
      <c r="F5" s="77" t="s">
        <v>941</v>
      </c>
      <c r="G5" s="78" t="s">
        <v>941</v>
      </c>
      <c r="H5" s="27">
        <v>1</v>
      </c>
      <c r="I5" s="85">
        <v>27</v>
      </c>
      <c r="J5" s="85">
        <v>27</v>
      </c>
      <c r="K5" s="155"/>
      <c r="L5" s="233"/>
      <c r="M5" s="233"/>
      <c r="N5" s="233"/>
      <c r="O5" s="65" t="s">
        <v>942</v>
      </c>
      <c r="P5" s="1"/>
      <c r="Q5" s="1"/>
      <c r="R5" s="86" t="s">
        <v>785</v>
      </c>
      <c r="S5" s="87" t="s">
        <v>698</v>
      </c>
      <c r="T5" s="86" t="s">
        <v>943</v>
      </c>
      <c r="U5" s="65"/>
      <c r="V5" s="65"/>
      <c r="W5" s="90">
        <v>44268</v>
      </c>
      <c r="X5" s="90">
        <v>44274</v>
      </c>
      <c r="Y5" s="65" t="s">
        <v>944</v>
      </c>
      <c r="Z5" s="70" t="s">
        <v>700</v>
      </c>
      <c r="AA5" s="70" t="s">
        <v>519</v>
      </c>
      <c r="AB5" s="71">
        <v>44274</v>
      </c>
      <c r="AC5" s="70"/>
      <c r="AD5" s="70"/>
      <c r="AE5" s="70"/>
    </row>
    <row r="6" spans="1:31" x14ac:dyDescent="0.25">
      <c r="A6" s="62">
        <v>44</v>
      </c>
      <c r="B6" s="63">
        <v>44268</v>
      </c>
      <c r="C6" s="169">
        <v>402617</v>
      </c>
      <c r="D6" s="62" t="s">
        <v>766</v>
      </c>
      <c r="E6" s="64" t="s">
        <v>945</v>
      </c>
      <c r="F6" s="77" t="s">
        <v>946</v>
      </c>
      <c r="G6" s="78" t="s">
        <v>946</v>
      </c>
      <c r="H6" s="27">
        <v>1</v>
      </c>
      <c r="I6" s="85">
        <v>48</v>
      </c>
      <c r="J6" s="85">
        <v>48</v>
      </c>
      <c r="K6" s="155"/>
      <c r="L6" s="233"/>
      <c r="M6" s="233"/>
      <c r="N6" s="233"/>
      <c r="O6" s="65" t="s">
        <v>947</v>
      </c>
      <c r="P6" s="1"/>
      <c r="Q6" s="1"/>
      <c r="R6" s="86" t="s">
        <v>785</v>
      </c>
      <c r="S6" s="87" t="s">
        <v>698</v>
      </c>
      <c r="T6" s="86" t="s">
        <v>948</v>
      </c>
      <c r="U6" s="65"/>
      <c r="V6" s="65"/>
      <c r="W6" s="90">
        <v>44268</v>
      </c>
      <c r="X6" s="90">
        <v>44271</v>
      </c>
      <c r="Y6" s="65" t="s">
        <v>949</v>
      </c>
      <c r="Z6" s="70" t="s">
        <v>700</v>
      </c>
      <c r="AA6" s="70"/>
      <c r="AB6" s="71">
        <v>44274</v>
      </c>
      <c r="AC6" s="70"/>
      <c r="AD6" s="70"/>
      <c r="AE6" s="70"/>
    </row>
    <row r="7" spans="1:31" x14ac:dyDescent="0.25">
      <c r="A7" s="62">
        <v>45</v>
      </c>
      <c r="B7" s="63">
        <v>44268</v>
      </c>
      <c r="C7" s="169">
        <v>402618</v>
      </c>
      <c r="D7" s="62" t="s">
        <v>766</v>
      </c>
      <c r="E7" s="64" t="s">
        <v>950</v>
      </c>
      <c r="F7" s="77" t="s">
        <v>951</v>
      </c>
      <c r="G7" s="78" t="s">
        <v>951</v>
      </c>
      <c r="H7" s="27">
        <v>1</v>
      </c>
      <c r="I7" s="85">
        <v>30</v>
      </c>
      <c r="J7" s="85">
        <v>30</v>
      </c>
      <c r="K7" s="155"/>
      <c r="L7" s="233"/>
      <c r="M7" s="233"/>
      <c r="N7" s="233"/>
      <c r="O7" s="65" t="s">
        <v>952</v>
      </c>
      <c r="P7" s="1"/>
      <c r="Q7" s="1"/>
      <c r="R7" s="86" t="s">
        <v>785</v>
      </c>
      <c r="S7" s="87" t="s">
        <v>698</v>
      </c>
      <c r="T7" s="86" t="s">
        <v>953</v>
      </c>
      <c r="U7" s="65"/>
      <c r="V7" s="91"/>
      <c r="W7" s="90">
        <v>44268</v>
      </c>
      <c r="X7" s="90">
        <v>44271</v>
      </c>
      <c r="Y7" s="65" t="s">
        <v>954</v>
      </c>
      <c r="Z7" s="70" t="s">
        <v>700</v>
      </c>
      <c r="AA7" s="70"/>
      <c r="AB7" s="71">
        <v>44274</v>
      </c>
      <c r="AC7" s="70"/>
      <c r="AD7" s="70"/>
      <c r="AE7" s="70"/>
    </row>
    <row r="8" spans="1:31" x14ac:dyDescent="0.25">
      <c r="A8" s="62">
        <v>46</v>
      </c>
      <c r="B8" s="63">
        <v>44268</v>
      </c>
      <c r="C8" s="169">
        <v>402619</v>
      </c>
      <c r="D8" s="62" t="s">
        <v>766</v>
      </c>
      <c r="E8" s="64" t="s">
        <v>955</v>
      </c>
      <c r="F8" s="77" t="s">
        <v>951</v>
      </c>
      <c r="G8" s="78" t="s">
        <v>956</v>
      </c>
      <c r="H8" s="27">
        <v>1</v>
      </c>
      <c r="I8" s="85">
        <v>15</v>
      </c>
      <c r="J8" s="85">
        <v>15</v>
      </c>
      <c r="K8" s="155"/>
      <c r="L8" s="233"/>
      <c r="M8" s="233"/>
      <c r="N8" s="233"/>
      <c r="O8" s="65" t="s">
        <v>957</v>
      </c>
      <c r="P8" s="1"/>
      <c r="Q8" s="1"/>
      <c r="R8" s="86" t="s">
        <v>785</v>
      </c>
      <c r="S8" s="87" t="s">
        <v>698</v>
      </c>
      <c r="T8" s="92" t="s">
        <v>958</v>
      </c>
      <c r="U8" s="65"/>
      <c r="V8" s="91"/>
      <c r="W8" s="90">
        <v>44268</v>
      </c>
      <c r="X8" s="90">
        <v>44271</v>
      </c>
      <c r="Y8" s="65" t="s">
        <v>959</v>
      </c>
      <c r="Z8" s="70" t="s">
        <v>700</v>
      </c>
      <c r="AA8" s="70"/>
      <c r="AB8" s="71">
        <v>44274</v>
      </c>
      <c r="AC8" s="70"/>
      <c r="AD8" s="70"/>
      <c r="AE8" s="70"/>
    </row>
    <row r="9" spans="1:31" x14ac:dyDescent="0.25">
      <c r="A9" s="62">
        <v>47</v>
      </c>
      <c r="B9" s="63">
        <v>44268</v>
      </c>
      <c r="C9" s="169">
        <v>402620</v>
      </c>
      <c r="D9" s="62" t="s">
        <v>766</v>
      </c>
      <c r="E9" s="64" t="s">
        <v>960</v>
      </c>
      <c r="F9" s="77" t="s">
        <v>961</v>
      </c>
      <c r="G9" s="78" t="s">
        <v>961</v>
      </c>
      <c r="H9" s="27">
        <v>1</v>
      </c>
      <c r="I9" s="85">
        <v>36</v>
      </c>
      <c r="J9" s="85">
        <v>36</v>
      </c>
      <c r="K9" s="155"/>
      <c r="L9" s="233"/>
      <c r="M9" s="233"/>
      <c r="N9" s="233"/>
      <c r="O9" s="65" t="s">
        <v>962</v>
      </c>
      <c r="P9" s="1"/>
      <c r="Q9" s="1"/>
      <c r="R9" s="86" t="s">
        <v>785</v>
      </c>
      <c r="S9" s="87" t="s">
        <v>698</v>
      </c>
      <c r="T9" s="86" t="s">
        <v>963</v>
      </c>
      <c r="U9" s="65"/>
      <c r="V9" s="91"/>
      <c r="W9" s="90">
        <v>44268</v>
      </c>
      <c r="X9" s="90">
        <v>44270</v>
      </c>
      <c r="Y9" s="65" t="s">
        <v>964</v>
      </c>
      <c r="Z9" s="70" t="s">
        <v>700</v>
      </c>
      <c r="AA9" s="70" t="s">
        <v>519</v>
      </c>
      <c r="AB9" s="71">
        <v>44274</v>
      </c>
      <c r="AC9" s="70" t="s">
        <v>545</v>
      </c>
      <c r="AD9" s="71">
        <v>44281</v>
      </c>
      <c r="AE9" s="70" t="s">
        <v>772</v>
      </c>
    </row>
    <row r="10" spans="1:31" x14ac:dyDescent="0.25">
      <c r="A10" s="62">
        <v>48</v>
      </c>
      <c r="B10" s="63">
        <v>44268</v>
      </c>
      <c r="C10" s="169">
        <v>402621</v>
      </c>
      <c r="D10" s="62" t="s">
        <v>766</v>
      </c>
      <c r="E10" s="64" t="s">
        <v>965</v>
      </c>
      <c r="F10" s="77" t="s">
        <v>966</v>
      </c>
      <c r="G10" s="78" t="s">
        <v>966</v>
      </c>
      <c r="H10" s="27">
        <v>1</v>
      </c>
      <c r="I10" s="85">
        <v>27</v>
      </c>
      <c r="J10" s="85">
        <v>27</v>
      </c>
      <c r="K10" s="155"/>
      <c r="L10" s="233"/>
      <c r="M10" s="233"/>
      <c r="N10" s="233"/>
      <c r="O10" s="65" t="s">
        <v>967</v>
      </c>
      <c r="P10" s="1"/>
      <c r="Q10" s="1"/>
      <c r="R10" s="86" t="s">
        <v>785</v>
      </c>
      <c r="S10" s="87" t="s">
        <v>698</v>
      </c>
      <c r="T10" s="86" t="s">
        <v>968</v>
      </c>
      <c r="U10" s="65"/>
      <c r="V10" s="65"/>
      <c r="W10" s="90">
        <v>44268</v>
      </c>
      <c r="X10" s="90">
        <v>44273</v>
      </c>
      <c r="Y10" s="65" t="s">
        <v>969</v>
      </c>
      <c r="Z10" s="70" t="s">
        <v>700</v>
      </c>
      <c r="AA10" s="70"/>
      <c r="AB10" s="71">
        <v>44274</v>
      </c>
      <c r="AC10" s="70"/>
      <c r="AD10" s="70"/>
      <c r="AE10" s="70"/>
    </row>
    <row r="11" spans="1:31" x14ac:dyDescent="0.25">
      <c r="A11" s="62">
        <v>49</v>
      </c>
      <c r="B11" s="63">
        <v>44268</v>
      </c>
      <c r="C11" s="169">
        <v>402622</v>
      </c>
      <c r="D11" s="62" t="s">
        <v>766</v>
      </c>
      <c r="E11" s="64" t="s">
        <v>970</v>
      </c>
      <c r="F11" s="77" t="s">
        <v>966</v>
      </c>
      <c r="G11" s="78" t="s">
        <v>971</v>
      </c>
      <c r="H11" s="27">
        <v>1</v>
      </c>
      <c r="I11" s="85">
        <v>18</v>
      </c>
      <c r="J11" s="85">
        <v>18</v>
      </c>
      <c r="K11" s="155"/>
      <c r="L11" s="233"/>
      <c r="M11" s="233"/>
      <c r="N11" s="233"/>
      <c r="O11" s="65" t="s">
        <v>972</v>
      </c>
      <c r="P11" s="1"/>
      <c r="Q11" s="1"/>
      <c r="R11" s="86" t="s">
        <v>785</v>
      </c>
      <c r="S11" s="87" t="s">
        <v>698</v>
      </c>
      <c r="T11" s="86" t="s">
        <v>973</v>
      </c>
      <c r="U11" s="65"/>
      <c r="V11" s="65"/>
      <c r="W11" s="90">
        <v>44268</v>
      </c>
      <c r="X11" s="90">
        <v>44277</v>
      </c>
      <c r="Y11" s="65" t="s">
        <v>974</v>
      </c>
      <c r="Z11" s="70" t="s">
        <v>700</v>
      </c>
      <c r="AA11" s="70"/>
      <c r="AB11" s="71">
        <v>44274</v>
      </c>
      <c r="AC11" s="70"/>
      <c r="AD11" s="70"/>
      <c r="AE11" s="70"/>
    </row>
    <row r="12" spans="1:31" ht="15.75" thickBot="1" x14ac:dyDescent="0.3">
      <c r="A12" s="48">
        <v>50</v>
      </c>
      <c r="B12" s="49">
        <v>44268</v>
      </c>
      <c r="C12" s="170">
        <v>402525</v>
      </c>
      <c r="D12" s="48" t="s">
        <v>766</v>
      </c>
      <c r="E12" s="50" t="s">
        <v>975</v>
      </c>
      <c r="F12" s="51" t="s">
        <v>976</v>
      </c>
      <c r="G12" s="52" t="s">
        <v>976</v>
      </c>
      <c r="H12" s="57">
        <v>1</v>
      </c>
      <c r="I12" s="93">
        <v>42</v>
      </c>
      <c r="J12" s="93">
        <v>42</v>
      </c>
      <c r="K12" s="155"/>
      <c r="L12" s="233"/>
      <c r="M12" s="233"/>
      <c r="N12" s="233"/>
      <c r="O12" s="53" t="s">
        <v>977</v>
      </c>
      <c r="P12" s="1"/>
      <c r="Q12" s="1"/>
      <c r="R12" s="94" t="s">
        <v>785</v>
      </c>
      <c r="S12" s="95" t="s">
        <v>698</v>
      </c>
      <c r="T12" s="94" t="s">
        <v>978</v>
      </c>
      <c r="U12" s="53"/>
      <c r="V12" s="53"/>
      <c r="W12" s="96">
        <v>44268</v>
      </c>
      <c r="X12" s="96">
        <v>44274</v>
      </c>
      <c r="Y12" s="53" t="s">
        <v>979</v>
      </c>
      <c r="Z12" s="58" t="s">
        <v>700</v>
      </c>
      <c r="AA12" s="58" t="s">
        <v>519</v>
      </c>
      <c r="AB12" s="71">
        <v>44274</v>
      </c>
      <c r="AC12" s="58" t="s">
        <v>545</v>
      </c>
      <c r="AD12" s="59">
        <v>44281</v>
      </c>
      <c r="AE12" s="58" t="s">
        <v>772</v>
      </c>
    </row>
    <row r="13" spans="1:31" x14ac:dyDescent="0.25">
      <c r="A13" s="37">
        <v>51</v>
      </c>
      <c r="B13" s="38">
        <v>44268</v>
      </c>
      <c r="C13" s="168">
        <v>402523</v>
      </c>
      <c r="D13" s="37" t="s">
        <v>766</v>
      </c>
      <c r="E13" s="39" t="s">
        <v>980</v>
      </c>
      <c r="F13" s="40" t="s">
        <v>981</v>
      </c>
      <c r="G13" s="41" t="s">
        <v>981</v>
      </c>
      <c r="H13" s="45">
        <v>1</v>
      </c>
      <c r="I13" s="80">
        <v>33</v>
      </c>
      <c r="J13" s="80">
        <v>33</v>
      </c>
      <c r="K13" s="155"/>
      <c r="L13" s="233"/>
      <c r="M13" s="233"/>
      <c r="N13" s="233"/>
      <c r="O13" s="42" t="s">
        <v>982</v>
      </c>
      <c r="P13" s="1"/>
      <c r="Q13" s="1"/>
      <c r="R13" s="81" t="s">
        <v>785</v>
      </c>
      <c r="S13" s="82" t="s">
        <v>698</v>
      </c>
      <c r="T13" s="81" t="s">
        <v>983</v>
      </c>
      <c r="U13" s="42"/>
      <c r="V13" s="42"/>
      <c r="W13" s="84">
        <v>44268</v>
      </c>
      <c r="X13" s="84">
        <v>44274</v>
      </c>
      <c r="Y13" s="42" t="s">
        <v>984</v>
      </c>
      <c r="Z13" s="46" t="s">
        <v>700</v>
      </c>
      <c r="AA13" s="46" t="s">
        <v>519</v>
      </c>
      <c r="AB13" s="71">
        <v>44274</v>
      </c>
      <c r="AC13" s="46" t="s">
        <v>545</v>
      </c>
      <c r="AD13" s="46"/>
      <c r="AE13" s="46"/>
    </row>
    <row r="14" spans="1:31" x14ac:dyDescent="0.25">
      <c r="A14" s="62">
        <v>52</v>
      </c>
      <c r="B14" s="63">
        <v>44268</v>
      </c>
      <c r="C14" s="169">
        <v>402515</v>
      </c>
      <c r="D14" s="62" t="s">
        <v>766</v>
      </c>
      <c r="E14" s="64" t="s">
        <v>985</v>
      </c>
      <c r="F14" s="77" t="s">
        <v>981</v>
      </c>
      <c r="G14" s="78" t="s">
        <v>986</v>
      </c>
      <c r="H14" s="27">
        <v>1</v>
      </c>
      <c r="I14" s="85">
        <v>21</v>
      </c>
      <c r="J14" s="85">
        <v>21</v>
      </c>
      <c r="K14" s="155"/>
      <c r="L14" s="233"/>
      <c r="M14" s="233"/>
      <c r="N14" s="233"/>
      <c r="O14" s="65" t="s">
        <v>987</v>
      </c>
      <c r="P14" s="1"/>
      <c r="Q14" s="1"/>
      <c r="R14" s="86" t="s">
        <v>785</v>
      </c>
      <c r="S14" s="87" t="s">
        <v>698</v>
      </c>
      <c r="T14" s="86" t="s">
        <v>988</v>
      </c>
      <c r="U14" s="65"/>
      <c r="V14" s="65"/>
      <c r="W14" s="90">
        <v>44268</v>
      </c>
      <c r="X14" s="90">
        <v>44274</v>
      </c>
      <c r="Y14" s="65" t="s">
        <v>989</v>
      </c>
      <c r="Z14" s="70" t="s">
        <v>700</v>
      </c>
      <c r="AA14" s="70" t="s">
        <v>519</v>
      </c>
      <c r="AB14" s="71">
        <v>44274</v>
      </c>
      <c r="AC14" s="70" t="s">
        <v>545</v>
      </c>
      <c r="AD14" s="70"/>
      <c r="AE14" s="70"/>
    </row>
    <row r="15" spans="1:31" x14ac:dyDescent="0.25">
      <c r="A15" s="62">
        <v>53</v>
      </c>
      <c r="B15" s="63">
        <v>44268</v>
      </c>
      <c r="C15" s="169">
        <v>402516</v>
      </c>
      <c r="D15" s="62" t="s">
        <v>766</v>
      </c>
      <c r="E15" s="64" t="s">
        <v>990</v>
      </c>
      <c r="F15" s="77" t="s">
        <v>991</v>
      </c>
      <c r="G15" s="78" t="s">
        <v>991</v>
      </c>
      <c r="H15" s="27">
        <v>1</v>
      </c>
      <c r="I15" s="85">
        <v>39</v>
      </c>
      <c r="J15" s="85">
        <v>39</v>
      </c>
      <c r="K15" s="155"/>
      <c r="L15" s="233"/>
      <c r="M15" s="233"/>
      <c r="N15" s="233"/>
      <c r="O15" s="65" t="s">
        <v>992</v>
      </c>
      <c r="P15" s="1"/>
      <c r="Q15" s="1"/>
      <c r="R15" s="86" t="s">
        <v>785</v>
      </c>
      <c r="S15" s="87" t="s">
        <v>698</v>
      </c>
      <c r="T15" s="86" t="s">
        <v>993</v>
      </c>
      <c r="U15" s="65"/>
      <c r="V15" s="65"/>
      <c r="W15" s="90">
        <v>44268</v>
      </c>
      <c r="X15" s="90">
        <v>44274</v>
      </c>
      <c r="Y15" s="65" t="s">
        <v>517</v>
      </c>
      <c r="Z15" s="70" t="s">
        <v>700</v>
      </c>
      <c r="AA15" s="70" t="s">
        <v>519</v>
      </c>
      <c r="AB15" s="71">
        <v>44274</v>
      </c>
      <c r="AC15" s="70"/>
      <c r="AD15" s="70"/>
      <c r="AE15" s="70"/>
    </row>
    <row r="16" spans="1:31" x14ac:dyDescent="0.25">
      <c r="A16" s="62">
        <v>54</v>
      </c>
      <c r="B16" s="63">
        <v>44268</v>
      </c>
      <c r="C16" s="169">
        <v>402627</v>
      </c>
      <c r="D16" s="62" t="s">
        <v>766</v>
      </c>
      <c r="E16" s="64" t="s">
        <v>994</v>
      </c>
      <c r="F16" s="77" t="s">
        <v>995</v>
      </c>
      <c r="G16" s="78" t="s">
        <v>995</v>
      </c>
      <c r="H16" s="27">
        <v>1</v>
      </c>
      <c r="I16" s="85">
        <v>57</v>
      </c>
      <c r="J16" s="85">
        <v>57</v>
      </c>
      <c r="K16" s="155"/>
      <c r="L16" s="233"/>
      <c r="M16" s="233"/>
      <c r="N16" s="233"/>
      <c r="O16" s="65" t="s">
        <v>996</v>
      </c>
      <c r="P16" s="1"/>
      <c r="Q16" s="1"/>
      <c r="R16" s="86" t="s">
        <v>785</v>
      </c>
      <c r="S16" s="87" t="s">
        <v>698</v>
      </c>
      <c r="T16" s="86" t="s">
        <v>997</v>
      </c>
      <c r="U16" s="65"/>
      <c r="V16" s="65"/>
      <c r="W16" s="90">
        <v>44268</v>
      </c>
      <c r="X16" s="90">
        <v>44270</v>
      </c>
      <c r="Y16" s="65" t="s">
        <v>984</v>
      </c>
      <c r="Z16" s="70" t="s">
        <v>700</v>
      </c>
      <c r="AA16" s="70"/>
      <c r="AB16" s="71">
        <v>44274</v>
      </c>
      <c r="AC16" s="70"/>
      <c r="AD16" s="70"/>
      <c r="AE16" s="70"/>
    </row>
    <row r="17" spans="1:31" x14ac:dyDescent="0.25">
      <c r="A17" s="62">
        <v>55</v>
      </c>
      <c r="B17" s="63">
        <v>44268</v>
      </c>
      <c r="C17" s="169">
        <v>402628</v>
      </c>
      <c r="D17" s="62" t="s">
        <v>766</v>
      </c>
      <c r="E17" s="64" t="s">
        <v>998</v>
      </c>
      <c r="F17" s="77" t="s">
        <v>999</v>
      </c>
      <c r="G17" s="78" t="s">
        <v>999</v>
      </c>
      <c r="H17" s="27">
        <v>1</v>
      </c>
      <c r="I17" s="85">
        <v>21</v>
      </c>
      <c r="J17" s="85">
        <v>21</v>
      </c>
      <c r="K17" s="155"/>
      <c r="L17" s="233"/>
      <c r="M17" s="233"/>
      <c r="N17" s="233"/>
      <c r="O17" s="65" t="s">
        <v>1000</v>
      </c>
      <c r="P17" s="1"/>
      <c r="Q17" s="1"/>
      <c r="R17" s="86" t="s">
        <v>785</v>
      </c>
      <c r="S17" s="87" t="s">
        <v>698</v>
      </c>
      <c r="T17" s="86" t="s">
        <v>1001</v>
      </c>
      <c r="U17" s="65"/>
      <c r="V17" s="65"/>
      <c r="W17" s="90">
        <v>44268</v>
      </c>
      <c r="X17" s="90">
        <v>44271</v>
      </c>
      <c r="Y17" s="65" t="s">
        <v>749</v>
      </c>
      <c r="Z17" s="70" t="s">
        <v>700</v>
      </c>
      <c r="AA17" s="70"/>
      <c r="AB17" s="71">
        <v>44274</v>
      </c>
      <c r="AC17" s="70"/>
      <c r="AD17" s="70"/>
      <c r="AE17" s="70"/>
    </row>
    <row r="18" spans="1:31" ht="15.75" thickBot="1" x14ac:dyDescent="0.3">
      <c r="A18" s="48">
        <v>56</v>
      </c>
      <c r="B18" s="49">
        <v>44268</v>
      </c>
      <c r="C18" s="170">
        <v>402629</v>
      </c>
      <c r="D18" s="48" t="s">
        <v>766</v>
      </c>
      <c r="E18" s="50" t="s">
        <v>1002</v>
      </c>
      <c r="F18" s="51" t="s">
        <v>1003</v>
      </c>
      <c r="G18" s="52" t="s">
        <v>1003</v>
      </c>
      <c r="H18" s="55">
        <v>1</v>
      </c>
      <c r="I18" s="56">
        <v>36</v>
      </c>
      <c r="J18" s="56">
        <v>36</v>
      </c>
      <c r="K18" s="156"/>
      <c r="L18" s="234"/>
      <c r="M18" s="234"/>
      <c r="N18" s="234"/>
      <c r="O18" s="53" t="s">
        <v>1004</v>
      </c>
      <c r="P18" s="1"/>
      <c r="Q18" s="1"/>
      <c r="R18" s="94" t="s">
        <v>785</v>
      </c>
      <c r="S18" s="95" t="s">
        <v>698</v>
      </c>
      <c r="T18" s="94" t="s">
        <v>1005</v>
      </c>
      <c r="U18" s="53"/>
      <c r="V18" s="53"/>
      <c r="W18" s="96">
        <v>44268</v>
      </c>
      <c r="X18" s="96">
        <v>44273</v>
      </c>
      <c r="Y18" s="53" t="s">
        <v>1006</v>
      </c>
      <c r="Z18" s="58" t="s">
        <v>700</v>
      </c>
      <c r="AA18" s="58"/>
      <c r="AB18" s="59">
        <v>44274</v>
      </c>
      <c r="AC18" s="58"/>
      <c r="AD18" s="58"/>
      <c r="AE18" s="58"/>
    </row>
    <row r="19" spans="1:31" x14ac:dyDescent="0.25">
      <c r="A19" s="2">
        <v>59</v>
      </c>
      <c r="B19" s="3">
        <v>44286</v>
      </c>
      <c r="C19" s="176" t="s">
        <v>215</v>
      </c>
      <c r="D19" s="6" t="s">
        <v>483</v>
      </c>
      <c r="E19" s="6" t="s">
        <v>217</v>
      </c>
      <c r="F19" s="6" t="s">
        <v>218</v>
      </c>
      <c r="G19" s="6" t="s">
        <v>216</v>
      </c>
      <c r="H19" s="2">
        <v>2</v>
      </c>
      <c r="I19" s="2">
        <v>40</v>
      </c>
      <c r="J19" s="2">
        <v>40</v>
      </c>
      <c r="K19" s="221">
        <v>136500</v>
      </c>
      <c r="L19" s="149">
        <f>J19*K19</f>
        <v>5460000</v>
      </c>
      <c r="M19" s="152">
        <f>105000*J19</f>
        <v>4200000</v>
      </c>
      <c r="N19" s="149">
        <f t="shared" si="0"/>
        <v>1260000</v>
      </c>
      <c r="O19" s="2" t="s">
        <v>507</v>
      </c>
      <c r="P19" s="2" t="s">
        <v>508</v>
      </c>
      <c r="Q19" s="2"/>
      <c r="R19" s="2"/>
      <c r="S19" s="2"/>
      <c r="T19" s="7">
        <v>44291</v>
      </c>
      <c r="U19" s="7">
        <v>44294</v>
      </c>
      <c r="V19" s="8" t="s">
        <v>754</v>
      </c>
      <c r="W19" s="14" t="s">
        <v>511</v>
      </c>
      <c r="X19" s="8" t="s">
        <v>546</v>
      </c>
      <c r="Y19" s="10">
        <v>44298</v>
      </c>
      <c r="Z19" s="36"/>
      <c r="AA19" s="8"/>
      <c r="AB19" s="8"/>
    </row>
    <row r="20" spans="1:31" x14ac:dyDescent="0.25">
      <c r="A20" s="2">
        <v>60</v>
      </c>
      <c r="B20" s="3">
        <v>44286</v>
      </c>
      <c r="C20" s="176" t="s">
        <v>219</v>
      </c>
      <c r="D20" s="6" t="s">
        <v>483</v>
      </c>
      <c r="E20" s="6" t="s">
        <v>221</v>
      </c>
      <c r="F20" s="6" t="s">
        <v>222</v>
      </c>
      <c r="G20" s="6" t="s">
        <v>220</v>
      </c>
      <c r="H20" s="2">
        <v>2</v>
      </c>
      <c r="I20" s="2">
        <v>61</v>
      </c>
      <c r="J20" s="2">
        <v>61</v>
      </c>
      <c r="K20" s="221">
        <v>78000</v>
      </c>
      <c r="L20" s="149">
        <f t="shared" ref="L20:L35" si="1">J20*K20</f>
        <v>4758000</v>
      </c>
      <c r="M20" s="152">
        <f>60000*J20</f>
        <v>3660000</v>
      </c>
      <c r="N20" s="149">
        <f t="shared" si="0"/>
        <v>1098000</v>
      </c>
      <c r="O20" s="2" t="s">
        <v>507</v>
      </c>
      <c r="P20" s="2" t="s">
        <v>508</v>
      </c>
      <c r="Q20" s="2"/>
      <c r="R20" s="2"/>
      <c r="S20" s="2"/>
      <c r="T20" s="7">
        <v>44291</v>
      </c>
      <c r="U20" s="7">
        <v>44294</v>
      </c>
      <c r="V20" s="8" t="s">
        <v>755</v>
      </c>
      <c r="W20" s="14" t="s">
        <v>511</v>
      </c>
      <c r="X20" s="8" t="s">
        <v>546</v>
      </c>
      <c r="Y20" s="10">
        <v>44298</v>
      </c>
      <c r="Z20" s="36"/>
      <c r="AA20" s="8"/>
      <c r="AB20" s="8"/>
    </row>
    <row r="21" spans="1:31" x14ac:dyDescent="0.25">
      <c r="A21" s="2">
        <v>61</v>
      </c>
      <c r="B21" s="3">
        <v>44286</v>
      </c>
      <c r="C21" s="176" t="s">
        <v>223</v>
      </c>
      <c r="D21" s="6" t="s">
        <v>483</v>
      </c>
      <c r="E21" s="6" t="s">
        <v>225</v>
      </c>
      <c r="F21" s="6" t="s">
        <v>226</v>
      </c>
      <c r="G21" s="6" t="s">
        <v>224</v>
      </c>
      <c r="H21" s="2">
        <v>2</v>
      </c>
      <c r="I21" s="2">
        <v>38</v>
      </c>
      <c r="J21" s="2">
        <v>38</v>
      </c>
      <c r="K21" s="221">
        <v>81900</v>
      </c>
      <c r="L21" s="149">
        <f t="shared" si="1"/>
        <v>3112200</v>
      </c>
      <c r="M21" s="152">
        <f>63000*J21</f>
        <v>2394000</v>
      </c>
      <c r="N21" s="149">
        <f t="shared" si="0"/>
        <v>718200</v>
      </c>
      <c r="O21" s="2" t="s">
        <v>507</v>
      </c>
      <c r="P21" s="2" t="s">
        <v>508</v>
      </c>
      <c r="Q21" s="2"/>
      <c r="R21" s="2"/>
      <c r="S21" s="2"/>
      <c r="T21" s="7">
        <v>44291</v>
      </c>
      <c r="U21" s="7">
        <v>44292</v>
      </c>
      <c r="V21" s="8" t="s">
        <v>756</v>
      </c>
      <c r="W21" s="14" t="s">
        <v>511</v>
      </c>
      <c r="X21" s="8" t="s">
        <v>546</v>
      </c>
      <c r="Y21" s="10">
        <v>44298</v>
      </c>
      <c r="Z21" s="36"/>
      <c r="AA21" s="8"/>
      <c r="AB21" s="8"/>
    </row>
    <row r="22" spans="1:31" x14ac:dyDescent="0.25">
      <c r="A22" s="2">
        <v>62</v>
      </c>
      <c r="B22" s="3">
        <v>44286</v>
      </c>
      <c r="C22" s="176" t="s">
        <v>227</v>
      </c>
      <c r="D22" s="6" t="s">
        <v>483</v>
      </c>
      <c r="E22" s="6" t="s">
        <v>229</v>
      </c>
      <c r="F22" s="6" t="s">
        <v>230</v>
      </c>
      <c r="G22" s="6" t="s">
        <v>228</v>
      </c>
      <c r="H22" s="2">
        <v>1</v>
      </c>
      <c r="I22" s="2">
        <v>16</v>
      </c>
      <c r="J22" s="2">
        <v>16</v>
      </c>
      <c r="K22" s="221">
        <v>78000</v>
      </c>
      <c r="L22" s="149">
        <f t="shared" si="1"/>
        <v>1248000</v>
      </c>
      <c r="M22" s="152">
        <f>60000*J22</f>
        <v>960000</v>
      </c>
      <c r="N22" s="149">
        <f t="shared" si="0"/>
        <v>288000</v>
      </c>
      <c r="O22" s="2" t="s">
        <v>507</v>
      </c>
      <c r="P22" s="2" t="s">
        <v>508</v>
      </c>
      <c r="Q22" s="2"/>
      <c r="R22" s="2"/>
      <c r="S22" s="2"/>
      <c r="T22" s="7">
        <v>44291</v>
      </c>
      <c r="U22" s="7">
        <v>44294</v>
      </c>
      <c r="V22" s="8"/>
      <c r="W22" s="8"/>
      <c r="X22" s="8"/>
      <c r="Y22" s="8"/>
      <c r="Z22" s="8"/>
      <c r="AA22" s="8"/>
      <c r="AB22" s="8"/>
    </row>
    <row r="23" spans="1:31" x14ac:dyDescent="0.25">
      <c r="A23" s="2">
        <v>63</v>
      </c>
      <c r="B23" s="3">
        <v>44286</v>
      </c>
      <c r="C23" s="176" t="s">
        <v>231</v>
      </c>
      <c r="D23" s="6" t="s">
        <v>483</v>
      </c>
      <c r="E23" s="6" t="s">
        <v>233</v>
      </c>
      <c r="F23" s="6" t="s">
        <v>234</v>
      </c>
      <c r="G23" s="6" t="s">
        <v>232</v>
      </c>
      <c r="H23" s="2">
        <v>1</v>
      </c>
      <c r="I23" s="2">
        <v>14</v>
      </c>
      <c r="J23" s="2">
        <v>14</v>
      </c>
      <c r="K23" s="221">
        <v>80600</v>
      </c>
      <c r="L23" s="149">
        <f t="shared" si="1"/>
        <v>1128400</v>
      </c>
      <c r="M23" s="152">
        <f>62000*J23</f>
        <v>868000</v>
      </c>
      <c r="N23" s="149">
        <f t="shared" si="0"/>
        <v>260400</v>
      </c>
      <c r="O23" s="2" t="s">
        <v>507</v>
      </c>
      <c r="P23" s="2" t="s">
        <v>508</v>
      </c>
      <c r="Q23" s="2"/>
      <c r="R23" s="2"/>
      <c r="S23" s="2"/>
      <c r="T23" s="7">
        <v>44291</v>
      </c>
      <c r="U23" s="7">
        <v>44294</v>
      </c>
      <c r="V23" s="8"/>
      <c r="W23" s="8"/>
      <c r="X23" s="8"/>
      <c r="Y23" s="8"/>
      <c r="Z23" s="8"/>
      <c r="AA23" s="8"/>
      <c r="AB23" s="8"/>
    </row>
    <row r="24" spans="1:31" x14ac:dyDescent="0.25">
      <c r="A24" s="2">
        <v>64</v>
      </c>
      <c r="B24" s="3">
        <v>44286</v>
      </c>
      <c r="C24" s="176" t="s">
        <v>235</v>
      </c>
      <c r="D24" s="6" t="s">
        <v>483</v>
      </c>
      <c r="E24" s="6" t="s">
        <v>237</v>
      </c>
      <c r="F24" s="6" t="s">
        <v>238</v>
      </c>
      <c r="G24" s="6" t="s">
        <v>236</v>
      </c>
      <c r="H24" s="2">
        <v>1</v>
      </c>
      <c r="I24" s="2">
        <v>9</v>
      </c>
      <c r="J24" s="68">
        <v>10</v>
      </c>
      <c r="K24" s="222">
        <v>97500</v>
      </c>
      <c r="L24" s="149">
        <f t="shared" si="1"/>
        <v>975000</v>
      </c>
      <c r="M24" s="152">
        <f>75000*J24</f>
        <v>750000</v>
      </c>
      <c r="N24" s="149">
        <f t="shared" si="0"/>
        <v>225000</v>
      </c>
      <c r="O24" s="2" t="s">
        <v>507</v>
      </c>
      <c r="P24" s="2" t="s">
        <v>508</v>
      </c>
      <c r="Q24" s="2"/>
      <c r="R24" s="2"/>
      <c r="S24" s="2"/>
      <c r="T24" s="7">
        <v>44291</v>
      </c>
      <c r="U24" s="7">
        <v>44294</v>
      </c>
      <c r="V24" s="8"/>
      <c r="W24" s="8"/>
      <c r="X24" s="8"/>
      <c r="Y24" s="8"/>
      <c r="Z24" s="8"/>
      <c r="AA24" s="8"/>
      <c r="AB24" s="8"/>
    </row>
    <row r="25" spans="1:31" x14ac:dyDescent="0.25">
      <c r="A25" s="2">
        <v>65</v>
      </c>
      <c r="B25" s="3">
        <v>44286</v>
      </c>
      <c r="C25" s="176" t="s">
        <v>239</v>
      </c>
      <c r="D25" s="6" t="s">
        <v>483</v>
      </c>
      <c r="E25" s="6" t="s">
        <v>241</v>
      </c>
      <c r="F25" s="6" t="s">
        <v>242</v>
      </c>
      <c r="G25" s="6" t="s">
        <v>240</v>
      </c>
      <c r="H25" s="2">
        <v>1</v>
      </c>
      <c r="I25" s="2">
        <v>36</v>
      </c>
      <c r="J25" s="2">
        <v>36</v>
      </c>
      <c r="K25" s="221">
        <v>97500</v>
      </c>
      <c r="L25" s="149">
        <f t="shared" si="1"/>
        <v>3510000</v>
      </c>
      <c r="M25" s="152">
        <f>75000*J25</f>
        <v>2700000</v>
      </c>
      <c r="N25" s="149">
        <f t="shared" si="0"/>
        <v>810000</v>
      </c>
      <c r="O25" s="2" t="s">
        <v>507</v>
      </c>
      <c r="P25" s="2" t="s">
        <v>508</v>
      </c>
      <c r="Q25" s="2"/>
      <c r="R25" s="2"/>
      <c r="S25" s="2"/>
      <c r="T25" s="7">
        <v>44291</v>
      </c>
      <c r="U25" s="7">
        <v>44294</v>
      </c>
      <c r="V25" s="8"/>
      <c r="W25" s="8"/>
      <c r="X25" s="8"/>
      <c r="Y25" s="8"/>
      <c r="Z25" s="8"/>
      <c r="AA25" s="8"/>
      <c r="AB25" s="8"/>
    </row>
    <row r="26" spans="1:31" x14ac:dyDescent="0.25">
      <c r="A26" s="2">
        <v>66</v>
      </c>
      <c r="B26" s="3">
        <v>44286</v>
      </c>
      <c r="C26" s="176" t="s">
        <v>243</v>
      </c>
      <c r="D26" s="6" t="s">
        <v>483</v>
      </c>
      <c r="E26" s="6" t="s">
        <v>245</v>
      </c>
      <c r="F26" s="6" t="s">
        <v>246</v>
      </c>
      <c r="G26" s="6" t="s">
        <v>244</v>
      </c>
      <c r="H26" s="2">
        <v>1</v>
      </c>
      <c r="I26" s="2">
        <v>41</v>
      </c>
      <c r="J26" s="2">
        <v>41</v>
      </c>
      <c r="K26" s="221">
        <v>182000</v>
      </c>
      <c r="L26" s="149">
        <f t="shared" si="1"/>
        <v>7462000</v>
      </c>
      <c r="M26" s="152">
        <f>140000*J26</f>
        <v>5740000</v>
      </c>
      <c r="N26" s="149">
        <f t="shared" si="0"/>
        <v>1722000</v>
      </c>
      <c r="O26" s="2" t="s">
        <v>507</v>
      </c>
      <c r="P26" s="2" t="s">
        <v>508</v>
      </c>
      <c r="Q26" s="2"/>
      <c r="R26" s="2"/>
      <c r="S26" s="2"/>
      <c r="T26" s="7">
        <v>44291</v>
      </c>
      <c r="U26" s="7">
        <v>44294</v>
      </c>
      <c r="V26" s="8"/>
      <c r="W26" s="8"/>
      <c r="X26" s="8"/>
      <c r="Y26" s="8"/>
      <c r="Z26" s="8"/>
      <c r="AA26" s="8"/>
      <c r="AB26" s="8"/>
    </row>
    <row r="27" spans="1:31" x14ac:dyDescent="0.25">
      <c r="A27" s="2">
        <v>67</v>
      </c>
      <c r="B27" s="3">
        <v>44286</v>
      </c>
      <c r="C27" s="176" t="s">
        <v>247</v>
      </c>
      <c r="D27" s="6" t="s">
        <v>483</v>
      </c>
      <c r="E27" s="6" t="s">
        <v>249</v>
      </c>
      <c r="F27" s="6" t="s">
        <v>250</v>
      </c>
      <c r="G27" s="6" t="s">
        <v>248</v>
      </c>
      <c r="H27" s="2">
        <v>2</v>
      </c>
      <c r="I27" s="2">
        <v>77</v>
      </c>
      <c r="J27" s="2">
        <v>77</v>
      </c>
      <c r="K27" s="221">
        <v>91000</v>
      </c>
      <c r="L27" s="149">
        <f t="shared" si="1"/>
        <v>7007000</v>
      </c>
      <c r="M27" s="152">
        <f>70000*J27</f>
        <v>5390000</v>
      </c>
      <c r="N27" s="149">
        <f t="shared" si="0"/>
        <v>1617000</v>
      </c>
      <c r="O27" s="2" t="s">
        <v>507</v>
      </c>
      <c r="P27" s="2" t="s">
        <v>508</v>
      </c>
      <c r="Q27" s="2"/>
      <c r="R27" s="2"/>
      <c r="S27" s="2"/>
      <c r="T27" s="7">
        <v>44291</v>
      </c>
      <c r="U27" s="7">
        <v>44292</v>
      </c>
      <c r="V27" s="8" t="s">
        <v>709</v>
      </c>
      <c r="W27" s="14" t="s">
        <v>511</v>
      </c>
      <c r="X27" s="8"/>
      <c r="Y27" s="10">
        <v>44298</v>
      </c>
      <c r="Z27" s="36" t="s">
        <v>545</v>
      </c>
      <c r="AA27" s="8"/>
      <c r="AB27" s="8"/>
    </row>
    <row r="28" spans="1:31" x14ac:dyDescent="0.25">
      <c r="A28" s="2">
        <v>129</v>
      </c>
      <c r="B28" s="3">
        <v>44289</v>
      </c>
      <c r="C28" s="176" t="s">
        <v>388</v>
      </c>
      <c r="D28" s="6" t="s">
        <v>483</v>
      </c>
      <c r="E28" s="6" t="s">
        <v>390</v>
      </c>
      <c r="F28" s="6" t="s">
        <v>391</v>
      </c>
      <c r="G28" s="11" t="s">
        <v>389</v>
      </c>
      <c r="H28" s="2">
        <v>3</v>
      </c>
      <c r="I28" s="2">
        <v>116</v>
      </c>
      <c r="J28" s="2">
        <v>116</v>
      </c>
      <c r="K28" s="221">
        <v>58500</v>
      </c>
      <c r="L28" s="149">
        <f t="shared" si="1"/>
        <v>6786000</v>
      </c>
      <c r="M28" s="152">
        <f>45000*J28</f>
        <v>5220000</v>
      </c>
      <c r="N28" s="149">
        <f t="shared" si="0"/>
        <v>1566000</v>
      </c>
      <c r="O28" s="2" t="s">
        <v>507</v>
      </c>
      <c r="P28" s="2" t="s">
        <v>542</v>
      </c>
      <c r="Q28" s="29" t="s">
        <v>543</v>
      </c>
      <c r="R28" s="2"/>
      <c r="S28" s="2"/>
      <c r="T28" s="7">
        <v>44289</v>
      </c>
      <c r="U28" s="7">
        <f>T28+5</f>
        <v>44294</v>
      </c>
      <c r="V28" s="12" t="s">
        <v>559</v>
      </c>
      <c r="W28" s="8"/>
      <c r="X28" s="8"/>
      <c r="Y28" s="8"/>
      <c r="Z28" s="8"/>
      <c r="AA28" s="8"/>
      <c r="AB28" s="8"/>
    </row>
    <row r="29" spans="1:31" x14ac:dyDescent="0.25">
      <c r="A29" s="2">
        <v>130</v>
      </c>
      <c r="B29" s="3">
        <v>44289</v>
      </c>
      <c r="C29" s="176" t="s">
        <v>392</v>
      </c>
      <c r="D29" s="6" t="s">
        <v>483</v>
      </c>
      <c r="E29" s="6" t="s">
        <v>394</v>
      </c>
      <c r="F29" s="6" t="s">
        <v>395</v>
      </c>
      <c r="G29" s="11" t="s">
        <v>393</v>
      </c>
      <c r="H29" s="2">
        <v>2</v>
      </c>
      <c r="I29" s="2">
        <v>65</v>
      </c>
      <c r="J29" s="2">
        <v>65</v>
      </c>
      <c r="K29" s="221">
        <v>58500</v>
      </c>
      <c r="L29" s="149">
        <f t="shared" si="1"/>
        <v>3802500</v>
      </c>
      <c r="M29" s="152">
        <f t="shared" ref="M29:M35" si="2">45000*J29</f>
        <v>2925000</v>
      </c>
      <c r="N29" s="149">
        <f t="shared" si="0"/>
        <v>877500</v>
      </c>
      <c r="O29" s="2" t="s">
        <v>507</v>
      </c>
      <c r="P29" s="2" t="s">
        <v>542</v>
      </c>
      <c r="Q29" s="29" t="s">
        <v>544</v>
      </c>
      <c r="R29" s="2"/>
      <c r="S29" s="2"/>
      <c r="T29" s="7">
        <v>44289</v>
      </c>
      <c r="U29" s="7">
        <f t="shared" ref="U29:U35" si="3">T29+5</f>
        <v>44294</v>
      </c>
      <c r="V29" s="12" t="s">
        <v>559</v>
      </c>
      <c r="W29" s="8"/>
      <c r="X29" s="8"/>
      <c r="Y29" s="8"/>
      <c r="Z29" s="8"/>
      <c r="AA29" s="8"/>
      <c r="AB29" s="8"/>
    </row>
    <row r="30" spans="1:31" x14ac:dyDescent="0.25">
      <c r="A30" s="2">
        <v>131</v>
      </c>
      <c r="B30" s="3">
        <v>44289</v>
      </c>
      <c r="C30" s="176" t="s">
        <v>396</v>
      </c>
      <c r="D30" s="6" t="s">
        <v>483</v>
      </c>
      <c r="E30" s="6" t="s">
        <v>398</v>
      </c>
      <c r="F30" s="6" t="s">
        <v>399</v>
      </c>
      <c r="G30" s="6" t="s">
        <v>397</v>
      </c>
      <c r="H30" s="2">
        <v>2</v>
      </c>
      <c r="I30" s="2">
        <v>79</v>
      </c>
      <c r="J30" s="2">
        <v>79</v>
      </c>
      <c r="K30" s="221">
        <v>58500</v>
      </c>
      <c r="L30" s="149">
        <f t="shared" si="1"/>
        <v>4621500</v>
      </c>
      <c r="M30" s="152">
        <f t="shared" si="2"/>
        <v>3555000</v>
      </c>
      <c r="N30" s="149">
        <f t="shared" si="0"/>
        <v>1066500</v>
      </c>
      <c r="O30" s="2" t="s">
        <v>507</v>
      </c>
      <c r="P30" s="2" t="s">
        <v>542</v>
      </c>
      <c r="Q30" s="29" t="s">
        <v>544</v>
      </c>
      <c r="R30" s="2"/>
      <c r="S30" s="2"/>
      <c r="T30" s="7">
        <v>44289</v>
      </c>
      <c r="U30" s="7">
        <f t="shared" si="3"/>
        <v>44294</v>
      </c>
      <c r="V30" s="8"/>
      <c r="W30" s="8"/>
      <c r="X30" s="8"/>
      <c r="Y30" s="8"/>
      <c r="Z30" s="8"/>
      <c r="AA30" s="8"/>
      <c r="AB30" s="8"/>
    </row>
    <row r="31" spans="1:31" x14ac:dyDescent="0.25">
      <c r="A31" s="2">
        <v>132</v>
      </c>
      <c r="B31" s="3">
        <v>44289</v>
      </c>
      <c r="C31" s="176" t="s">
        <v>400</v>
      </c>
      <c r="D31" s="6" t="s">
        <v>483</v>
      </c>
      <c r="E31" s="6" t="s">
        <v>402</v>
      </c>
      <c r="F31" s="6" t="s">
        <v>403</v>
      </c>
      <c r="G31" s="6" t="s">
        <v>401</v>
      </c>
      <c r="H31" s="2">
        <v>2</v>
      </c>
      <c r="I31" s="2">
        <v>65</v>
      </c>
      <c r="J31" s="2">
        <v>65</v>
      </c>
      <c r="K31" s="221">
        <v>58500</v>
      </c>
      <c r="L31" s="149">
        <f t="shared" si="1"/>
        <v>3802500</v>
      </c>
      <c r="M31" s="152">
        <f t="shared" si="2"/>
        <v>2925000</v>
      </c>
      <c r="N31" s="149">
        <f t="shared" si="0"/>
        <v>877500</v>
      </c>
      <c r="O31" s="2" t="s">
        <v>507</v>
      </c>
      <c r="P31" s="2" t="s">
        <v>542</v>
      </c>
      <c r="Q31" s="29" t="s">
        <v>544</v>
      </c>
      <c r="R31" s="2"/>
      <c r="S31" s="2"/>
      <c r="T31" s="7">
        <v>44289</v>
      </c>
      <c r="U31" s="7">
        <f t="shared" si="3"/>
        <v>44294</v>
      </c>
      <c r="V31" s="8"/>
      <c r="W31" s="8"/>
      <c r="X31" s="8"/>
      <c r="Y31" s="8"/>
      <c r="Z31" s="8"/>
      <c r="AA31" s="8"/>
      <c r="AB31" s="8"/>
    </row>
    <row r="32" spans="1:31" x14ac:dyDescent="0.25">
      <c r="A32" s="2">
        <v>133</v>
      </c>
      <c r="B32" s="3">
        <v>44289</v>
      </c>
      <c r="C32" s="176" t="s">
        <v>404</v>
      </c>
      <c r="D32" s="6" t="s">
        <v>483</v>
      </c>
      <c r="E32" s="6" t="s">
        <v>406</v>
      </c>
      <c r="F32" s="6" t="s">
        <v>407</v>
      </c>
      <c r="G32" s="6" t="s">
        <v>405</v>
      </c>
      <c r="H32" s="2">
        <v>2</v>
      </c>
      <c r="I32" s="2">
        <v>61</v>
      </c>
      <c r="J32" s="2">
        <v>61</v>
      </c>
      <c r="K32" s="221">
        <v>58500</v>
      </c>
      <c r="L32" s="149">
        <f t="shared" si="1"/>
        <v>3568500</v>
      </c>
      <c r="M32" s="152">
        <f t="shared" si="2"/>
        <v>2745000</v>
      </c>
      <c r="N32" s="149">
        <f t="shared" si="0"/>
        <v>823500</v>
      </c>
      <c r="O32" s="2" t="s">
        <v>507</v>
      </c>
      <c r="P32" s="2" t="s">
        <v>542</v>
      </c>
      <c r="Q32" s="29" t="s">
        <v>544</v>
      </c>
      <c r="R32" s="2"/>
      <c r="S32" s="2"/>
      <c r="T32" s="7">
        <v>44289</v>
      </c>
      <c r="U32" s="7">
        <f t="shared" si="3"/>
        <v>44294</v>
      </c>
      <c r="V32" s="8"/>
      <c r="W32" s="8"/>
      <c r="X32" s="8"/>
      <c r="Y32" s="8"/>
      <c r="Z32" s="8"/>
      <c r="AA32" s="8"/>
      <c r="AB32" s="8"/>
    </row>
    <row r="33" spans="1:28" x14ac:dyDescent="0.25">
      <c r="A33" s="2">
        <v>134</v>
      </c>
      <c r="B33" s="3">
        <v>44289</v>
      </c>
      <c r="C33" s="176" t="s">
        <v>408</v>
      </c>
      <c r="D33" s="6" t="s">
        <v>483</v>
      </c>
      <c r="E33" s="6" t="s">
        <v>410</v>
      </c>
      <c r="F33" s="6" t="s">
        <v>411</v>
      </c>
      <c r="G33" s="6" t="s">
        <v>409</v>
      </c>
      <c r="H33" s="2">
        <v>1</v>
      </c>
      <c r="I33" s="2">
        <v>38</v>
      </c>
      <c r="J33" s="2">
        <v>38</v>
      </c>
      <c r="K33" s="221">
        <v>139100</v>
      </c>
      <c r="L33" s="149">
        <f t="shared" si="1"/>
        <v>5285800</v>
      </c>
      <c r="M33" s="152">
        <f>107000*J33</f>
        <v>4066000</v>
      </c>
      <c r="N33" s="149">
        <f t="shared" si="0"/>
        <v>1219800</v>
      </c>
      <c r="O33" s="2" t="s">
        <v>507</v>
      </c>
      <c r="P33" s="2" t="s">
        <v>508</v>
      </c>
      <c r="Q33" s="29" t="s">
        <v>3</v>
      </c>
      <c r="R33" s="2"/>
      <c r="S33" s="2"/>
      <c r="T33" s="7">
        <v>44289</v>
      </c>
      <c r="U33" s="7">
        <v>44301</v>
      </c>
      <c r="V33" s="8"/>
      <c r="W33" s="8"/>
      <c r="X33" s="8"/>
      <c r="Y33" s="8"/>
      <c r="Z33" s="8"/>
      <c r="AA33" s="8"/>
      <c r="AB33" s="8"/>
    </row>
    <row r="34" spans="1:28" x14ac:dyDescent="0.25">
      <c r="A34" s="2">
        <v>135</v>
      </c>
      <c r="B34" s="3">
        <v>44289</v>
      </c>
      <c r="C34" s="176" t="s">
        <v>412</v>
      </c>
      <c r="D34" s="6" t="s">
        <v>483</v>
      </c>
      <c r="E34" s="6" t="s">
        <v>414</v>
      </c>
      <c r="F34" s="6" t="s">
        <v>415</v>
      </c>
      <c r="G34" s="11" t="s">
        <v>413</v>
      </c>
      <c r="H34" s="2">
        <v>1</v>
      </c>
      <c r="I34" s="2">
        <v>28</v>
      </c>
      <c r="J34" s="2">
        <v>28</v>
      </c>
      <c r="K34" s="221">
        <v>58500</v>
      </c>
      <c r="L34" s="149">
        <f t="shared" si="1"/>
        <v>1638000</v>
      </c>
      <c r="M34" s="152">
        <f t="shared" si="2"/>
        <v>1260000</v>
      </c>
      <c r="N34" s="149">
        <f t="shared" si="0"/>
        <v>378000</v>
      </c>
      <c r="O34" s="2" t="s">
        <v>507</v>
      </c>
      <c r="P34" s="2" t="s">
        <v>542</v>
      </c>
      <c r="Q34" s="29" t="s">
        <v>544</v>
      </c>
      <c r="R34" s="2"/>
      <c r="S34" s="2"/>
      <c r="T34" s="7">
        <v>44289</v>
      </c>
      <c r="U34" s="7">
        <f t="shared" si="3"/>
        <v>44294</v>
      </c>
      <c r="V34" s="12" t="s">
        <v>559</v>
      </c>
      <c r="W34" s="8"/>
      <c r="X34" s="8"/>
      <c r="Y34" s="8"/>
      <c r="Z34" s="8"/>
      <c r="AA34" s="8"/>
      <c r="AB34" s="8"/>
    </row>
    <row r="35" spans="1:28" x14ac:dyDescent="0.25">
      <c r="A35" s="2">
        <v>136</v>
      </c>
      <c r="B35" s="3">
        <v>44289</v>
      </c>
      <c r="C35" s="176" t="s">
        <v>416</v>
      </c>
      <c r="D35" s="6" t="s">
        <v>483</v>
      </c>
      <c r="E35" s="6" t="s">
        <v>418</v>
      </c>
      <c r="F35" s="6" t="s">
        <v>419</v>
      </c>
      <c r="G35" s="11" t="s">
        <v>417</v>
      </c>
      <c r="H35" s="2">
        <v>2</v>
      </c>
      <c r="I35" s="2">
        <v>54</v>
      </c>
      <c r="J35" s="2">
        <v>54</v>
      </c>
      <c r="K35" s="221">
        <v>58500</v>
      </c>
      <c r="L35" s="149">
        <f t="shared" si="1"/>
        <v>3159000</v>
      </c>
      <c r="M35" s="152">
        <f t="shared" si="2"/>
        <v>2430000</v>
      </c>
      <c r="N35" s="149">
        <f t="shared" si="0"/>
        <v>729000</v>
      </c>
      <c r="O35" s="2" t="s">
        <v>507</v>
      </c>
      <c r="P35" s="2" t="s">
        <v>542</v>
      </c>
      <c r="Q35" s="29" t="s">
        <v>544</v>
      </c>
      <c r="R35" s="2"/>
      <c r="S35" s="2"/>
      <c r="T35" s="7">
        <v>44289</v>
      </c>
      <c r="U35" s="7">
        <f t="shared" si="3"/>
        <v>44294</v>
      </c>
      <c r="V35" s="12" t="s">
        <v>559</v>
      </c>
      <c r="W35" s="8"/>
      <c r="X35" s="8"/>
      <c r="Y35" s="8"/>
      <c r="Z35" s="8"/>
      <c r="AA35" s="8"/>
      <c r="AB35" s="8"/>
    </row>
    <row r="36" spans="1:28" ht="27" customHeight="1" x14ac:dyDescent="0.25">
      <c r="L36" s="159">
        <f>SUM(L3:L35)</f>
        <v>94324400</v>
      </c>
      <c r="M36" s="159">
        <f>SUM(M3:M35)</f>
        <v>68788000</v>
      </c>
      <c r="N36" s="159">
        <f>SUM(N3:N35)</f>
        <v>25536400</v>
      </c>
    </row>
    <row r="37" spans="1:28" x14ac:dyDescent="0.25">
      <c r="L37" s="220">
        <v>94324400</v>
      </c>
    </row>
  </sheetData>
  <mergeCells count="4">
    <mergeCell ref="L3:L18"/>
    <mergeCell ref="M3:M18"/>
    <mergeCell ref="N3:N18"/>
    <mergeCell ref="A1:N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L14" sqref="L14"/>
    </sheetView>
  </sheetViews>
  <sheetFormatPr defaultRowHeight="15" x14ac:dyDescent="0.25"/>
  <cols>
    <col min="1" max="1" width="6.28515625" customWidth="1"/>
    <col min="2" max="5" width="14.7109375" customWidth="1"/>
  </cols>
  <sheetData>
    <row r="1" spans="1:5" ht="23.25" customHeight="1" x14ac:dyDescent="0.25">
      <c r="A1" s="236" t="s">
        <v>1151</v>
      </c>
      <c r="B1" s="236"/>
      <c r="C1" s="236"/>
      <c r="D1" s="236"/>
      <c r="E1" s="236"/>
    </row>
    <row r="3" spans="1:5" x14ac:dyDescent="0.25">
      <c r="A3" s="162" t="s">
        <v>1152</v>
      </c>
      <c r="B3" s="162" t="s">
        <v>1153</v>
      </c>
      <c r="C3" s="162" t="s">
        <v>1154</v>
      </c>
      <c r="D3" s="162" t="s">
        <v>1155</v>
      </c>
      <c r="E3" s="162" t="s">
        <v>1156</v>
      </c>
    </row>
    <row r="4" spans="1:5" x14ac:dyDescent="0.25">
      <c r="A4" s="162">
        <v>1</v>
      </c>
      <c r="B4" s="163"/>
      <c r="C4" s="163" t="s">
        <v>1157</v>
      </c>
      <c r="D4" s="163" t="s">
        <v>1158</v>
      </c>
      <c r="E4" s="164">
        <v>5500000</v>
      </c>
    </row>
    <row r="5" spans="1:5" x14ac:dyDescent="0.25">
      <c r="A5" s="162">
        <v>2</v>
      </c>
      <c r="B5" s="163"/>
      <c r="C5" s="163" t="s">
        <v>1157</v>
      </c>
      <c r="D5" s="163" t="s">
        <v>1158</v>
      </c>
      <c r="E5" s="164">
        <v>5500000</v>
      </c>
    </row>
    <row r="6" spans="1:5" x14ac:dyDescent="0.25">
      <c r="A6" s="162">
        <v>3</v>
      </c>
      <c r="B6" s="163"/>
      <c r="C6" s="163" t="s">
        <v>1170</v>
      </c>
      <c r="D6" s="163" t="s">
        <v>1158</v>
      </c>
      <c r="E6" s="164">
        <v>5500000</v>
      </c>
    </row>
    <row r="7" spans="1:5" x14ac:dyDescent="0.25">
      <c r="A7" s="162">
        <v>4</v>
      </c>
      <c r="B7" s="163"/>
      <c r="C7" s="163" t="s">
        <v>1159</v>
      </c>
      <c r="D7" s="163" t="s">
        <v>1158</v>
      </c>
      <c r="E7" s="164">
        <v>11000000</v>
      </c>
    </row>
    <row r="8" spans="1:5" x14ac:dyDescent="0.25">
      <c r="A8" s="162">
        <v>5</v>
      </c>
      <c r="B8" s="163"/>
      <c r="C8" s="163" t="s">
        <v>1170</v>
      </c>
      <c r="D8" s="163" t="s">
        <v>1158</v>
      </c>
      <c r="E8" s="164">
        <v>360000</v>
      </c>
    </row>
    <row r="9" spans="1:5" ht="21" customHeight="1" x14ac:dyDescent="0.25">
      <c r="E9" s="165">
        <f>SUM(E4:E8)</f>
        <v>27860000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9" sqref="I9"/>
    </sheetView>
  </sheetViews>
  <sheetFormatPr defaultRowHeight="15" x14ac:dyDescent="0.25"/>
  <cols>
    <col min="1" max="1" width="8.140625" customWidth="1"/>
    <col min="2" max="2" width="12.85546875" customWidth="1"/>
    <col min="3" max="3" width="24.85546875" customWidth="1"/>
    <col min="4" max="4" width="13.7109375" customWidth="1"/>
  </cols>
  <sheetData>
    <row r="1" spans="1:4" ht="21" x14ac:dyDescent="0.35">
      <c r="A1" s="231" t="s">
        <v>1166</v>
      </c>
      <c r="B1" s="231"/>
      <c r="C1" s="231"/>
      <c r="D1" s="231"/>
    </row>
    <row r="3" spans="1:4" x14ac:dyDescent="0.25">
      <c r="A3" s="13" t="s">
        <v>1152</v>
      </c>
      <c r="B3" s="13" t="s">
        <v>1153</v>
      </c>
      <c r="C3" s="13" t="s">
        <v>1155</v>
      </c>
      <c r="D3" s="13" t="s">
        <v>1156</v>
      </c>
    </row>
    <row r="4" spans="1:4" x14ac:dyDescent="0.25">
      <c r="A4" s="162">
        <v>1</v>
      </c>
      <c r="B4" s="163"/>
      <c r="C4" s="163" t="s">
        <v>1160</v>
      </c>
      <c r="D4" s="237">
        <v>7000000</v>
      </c>
    </row>
    <row r="5" spans="1:4" x14ac:dyDescent="0.25">
      <c r="A5" s="162">
        <v>2</v>
      </c>
      <c r="B5" s="163"/>
      <c r="C5" s="163" t="s">
        <v>1161</v>
      </c>
      <c r="D5" s="237"/>
    </row>
    <row r="6" spans="1:4" x14ac:dyDescent="0.25">
      <c r="A6" s="162">
        <v>3</v>
      </c>
      <c r="B6" s="163"/>
      <c r="C6" s="163" t="s">
        <v>1162</v>
      </c>
      <c r="D6" s="237"/>
    </row>
    <row r="7" spans="1:4" x14ac:dyDescent="0.25">
      <c r="A7" s="162">
        <v>4</v>
      </c>
      <c r="B7" s="163"/>
      <c r="C7" s="163" t="s">
        <v>1157</v>
      </c>
      <c r="D7" s="237"/>
    </row>
    <row r="8" spans="1:4" x14ac:dyDescent="0.25">
      <c r="A8" s="162">
        <v>5</v>
      </c>
      <c r="B8" s="163"/>
      <c r="C8" s="163" t="s">
        <v>1163</v>
      </c>
      <c r="D8" s="237"/>
    </row>
    <row r="9" spans="1:4" x14ac:dyDescent="0.25">
      <c r="A9" s="162">
        <v>6</v>
      </c>
      <c r="B9" s="163"/>
      <c r="C9" s="163" t="s">
        <v>1164</v>
      </c>
      <c r="D9" s="237"/>
    </row>
    <row r="10" spans="1:4" x14ac:dyDescent="0.25">
      <c r="A10" s="162">
        <v>7</v>
      </c>
      <c r="B10" s="163"/>
      <c r="C10" s="163" t="s">
        <v>1165</v>
      </c>
      <c r="D10" s="237"/>
    </row>
    <row r="11" spans="1:4" x14ac:dyDescent="0.25">
      <c r="A11" s="29"/>
    </row>
  </sheetData>
  <mergeCells count="2">
    <mergeCell ref="D4:D10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 BRAND PARSIAL REG</vt:lpstr>
      <vt:lpstr>JAWA</vt:lpstr>
      <vt:lpstr>BY AIR</vt:lpstr>
      <vt:lpstr>DANCOW</vt:lpstr>
      <vt:lpstr>POSTER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PCI</cp:lastModifiedBy>
  <dcterms:created xsi:type="dcterms:W3CDTF">2021-04-05T08:30:27Z</dcterms:created>
  <dcterms:modified xsi:type="dcterms:W3CDTF">2021-05-19T10:18:23Z</dcterms:modified>
</cp:coreProperties>
</file>