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work\code\lusid-sdk\sample-excel\"/>
    </mc:Choice>
  </mc:AlternateContent>
  <xr:revisionPtr revIDLastSave="0" documentId="13_ncr:1_{07C796B1-9655-4738-83B0-59807B5CA656}" xr6:coauthVersionLast="45" xr6:coauthVersionMax="45" xr10:uidLastSave="{00000000-0000-0000-0000-000000000000}"/>
  <bookViews>
    <workbookView xWindow="810" yWindow="-16320" windowWidth="28110" windowHeight="16440" tabRatio="798" activeTab="5" xr2:uid="{AE1F34B8-DE16-4837-B47E-A2CAD3EC07DA}"/>
  </bookViews>
  <sheets>
    <sheet name="Datetime format" sheetId="11" r:id="rId1"/>
    <sheet name="View scopes" sheetId="7" r:id="rId2"/>
    <sheet name="View portfolios" sheetId="5" r:id="rId3"/>
    <sheet name="View holdings" sheetId="8" r:id="rId4"/>
    <sheet name="Run valuation" sheetId="9" r:id="rId5"/>
    <sheet name="View transactions" sheetId="6" r:id="rId6"/>
    <sheet name="Perform a reconciliation" sheetId="13" r:id="rId7"/>
    <sheet name="Upload transactions" sheetId="4" r:id="rId8"/>
    <sheet name="Set holdings" sheetId="12" r:id="rId9"/>
    <sheet name="Create portfolio" sheetId="1" r:id="rId10"/>
    <sheet name="Create portfolio group" sheetId="14" r:id="rId11"/>
    <sheet name="Inputs" sheetId="3" state="hidden" r:id="rId12"/>
  </sheets>
  <definedNames>
    <definedName name="AsAtDate">'View portfolios'!$F$23</definedName>
    <definedName name="EffectiveDate">'View portfolios'!$F$21</definedName>
    <definedName name="fbnAggregationParameters_Template_ref" localSheetId="6">'Perform a reconciliation'!$O$37:$P$56</definedName>
    <definedName name="fbnAggregationParameters_Template_ref" localSheetId="4">'Run valuation'!$O$27:$P$29</definedName>
    <definedName name="fbnHoldings_Template_ref" localSheetId="8">'Set holdings'!#REF!</definedName>
    <definedName name="fbnHoldings_Template_ref" localSheetId="3">'View holdings'!$E$48:$L$48</definedName>
    <definedName name="fbnPortfoliosAdd_Template_ref" localSheetId="9">'Create portfolio'!$E$36:$L$36</definedName>
    <definedName name="fbnPortfoliosAdd_Template_ref" localSheetId="10">'Create portfolio group'!$E$35:$J$35</definedName>
    <definedName name="fbnPortfoliosAdd_Template_ref" localSheetId="2">'View portfolios'!$E$73:$L$73</definedName>
    <definedName name="fbnQuoteId_Template_ref" localSheetId="3">'View holdings'!$O$20:$T$20</definedName>
    <definedName name="fbnQuoteId_Template_ref" localSheetId="5">'View transactions'!$T$38:$Y$38</definedName>
    <definedName name="fbnReconcileParameters_Template_ref" localSheetId="6">'Perform a reconciliation'!$E$58:$F$66</definedName>
    <definedName name="fbnSecurities_Template_ref" localSheetId="3">'View holdings'!$E$66:$K$66</definedName>
    <definedName name="fbnTradesAdd_Template_ref" localSheetId="5">'View transactions'!$E$67:$Q$67</definedName>
    <definedName name="fbnTransactionsAdd_Template_ref" localSheetId="7">'Upload transactions'!$E$38:$P$38</definedName>
    <definedName name="fbnTransactionsAdd_Template_ref" localSheetId="5">'Upload transactions'!$F$37:$Q$37</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64" i="9" l="1"/>
  <c r="E61" i="9" a="1"/>
  <c r="E30" i="1" l="1"/>
  <c r="E34" i="12"/>
  <c r="E31" i="4"/>
  <c r="G81" i="9"/>
  <c r="E73" i="9"/>
  <c r="E79" i="9"/>
  <c r="E69" i="9"/>
  <c r="F63" i="9"/>
  <c r="G68" i="9"/>
  <c r="E83" i="9"/>
  <c r="G70" i="9"/>
  <c r="F65" i="9"/>
  <c r="F73" i="9"/>
  <c r="E74" i="9"/>
  <c r="G72" i="9"/>
  <c r="E68" i="9"/>
  <c r="G79" i="9"/>
  <c r="G62" i="9"/>
  <c r="F75" i="9"/>
  <c r="F83" i="9"/>
  <c r="E84" i="9"/>
  <c r="F62" i="9"/>
  <c r="G63" i="9"/>
  <c r="E63" i="9"/>
  <c r="G74" i="9"/>
  <c r="F61" i="9"/>
  <c r="G80" i="9"/>
  <c r="G78" i="9"/>
  <c r="G64" i="9"/>
  <c r="E67" i="9"/>
  <c r="E77" i="9"/>
  <c r="F81" i="9"/>
  <c r="F70" i="9"/>
  <c r="E61" i="9"/>
  <c r="G75" i="9"/>
  <c r="E80" i="9"/>
  <c r="F80" i="9"/>
  <c r="E78" i="9"/>
  <c r="F77" i="9"/>
  <c r="E62" i="9"/>
  <c r="F76" i="9"/>
  <c r="G65" i="9"/>
  <c r="F71" i="9"/>
  <c r="G67" i="9"/>
  <c r="G84" i="9"/>
  <c r="G69" i="9"/>
  <c r="F68" i="9"/>
  <c r="F66" i="9"/>
  <c r="F74" i="9"/>
  <c r="E65" i="9"/>
  <c r="F67" i="9"/>
  <c r="G77" i="9"/>
  <c r="G66" i="9"/>
  <c r="G76" i="9"/>
  <c r="F78" i="9"/>
  <c r="E70" i="9"/>
  <c r="G82" i="9"/>
  <c r="E82" i="9"/>
  <c r="G61" i="9"/>
  <c r="E71" i="9"/>
  <c r="F72" i="9"/>
  <c r="E75" i="9"/>
  <c r="F84" i="9"/>
  <c r="G71" i="9"/>
  <c r="G83" i="9"/>
  <c r="F79" i="9"/>
  <c r="F69" i="9"/>
  <c r="F64" i="9"/>
  <c r="E81" i="9"/>
  <c r="G73" i="9"/>
  <c r="E76" i="9"/>
  <c r="F82" i="9"/>
  <c r="E72" i="9"/>
  <c r="E64" i="9"/>
  <c r="E66" i="9"/>
  <c r="E67" i="14" l="1"/>
  <c r="G19" i="14"/>
  <c r="L69" i="14"/>
  <c r="E45" i="5" a="1"/>
  <c r="E47" i="14" a="1"/>
  <c r="E50" i="14" a="1"/>
  <c r="L19" i="14" l="1" a="1"/>
  <c r="G20" i="14"/>
  <c r="F27" i="13"/>
  <c r="K47" i="14"/>
  <c r="E51" i="14"/>
  <c r="E48" i="14"/>
  <c r="F47" i="14"/>
  <c r="K50" i="14"/>
  <c r="K51" i="14"/>
  <c r="F51" i="14"/>
  <c r="G48" i="14"/>
  <c r="J47" i="14"/>
  <c r="J50" i="14"/>
  <c r="E50" i="14"/>
  <c r="G47" i="14"/>
  <c r="K48" i="14"/>
  <c r="E45" i="5"/>
  <c r="H47" i="14"/>
  <c r="H50" i="14"/>
  <c r="I48" i="14"/>
  <c r="I47" i="14"/>
  <c r="H51" i="14"/>
  <c r="E46" i="5"/>
  <c r="E47" i="14"/>
  <c r="I51" i="14"/>
  <c r="G50" i="14"/>
  <c r="F46" i="5"/>
  <c r="F45" i="5"/>
  <c r="J51" i="14"/>
  <c r="H48" i="14"/>
  <c r="F48" i="14"/>
  <c r="J48" i="14"/>
  <c r="F50" i="14"/>
  <c r="G51" i="14"/>
  <c r="I50" i="14"/>
  <c r="L19" i="14" l="1"/>
  <c r="L20" i="14"/>
  <c r="F31" i="13"/>
  <c r="E33" i="6" a="1"/>
  <c r="F45" i="14" l="1"/>
  <c r="M20" i="4" l="1"/>
  <c r="E31" i="8" a="1"/>
  <c r="E29" i="5" a="1"/>
  <c r="D15" i="7" a="1"/>
  <c r="E39" i="13" a="1"/>
  <c r="S47" i="6"/>
  <c r="K49" i="6"/>
  <c r="O39" i="6"/>
  <c r="U49" i="6"/>
  <c r="R46" i="6"/>
  <c r="AH39" i="6"/>
  <c r="AH46" i="6"/>
  <c r="K44" i="6"/>
  <c r="J42" i="6"/>
  <c r="J37" i="6"/>
  <c r="AE44" i="6"/>
  <c r="N33" i="6"/>
  <c r="AB47" i="6"/>
  <c r="W33" i="6"/>
  <c r="I48" i="6"/>
  <c r="S50" i="6"/>
  <c r="O50" i="6"/>
  <c r="AB35" i="6"/>
  <c r="Q46" i="6"/>
  <c r="R44" i="6"/>
  <c r="AH47" i="6"/>
  <c r="E48" i="6"/>
  <c r="L33" i="6"/>
  <c r="P33" i="6"/>
  <c r="P52" i="6"/>
  <c r="T47" i="6"/>
  <c r="J43" i="6"/>
  <c r="U48" i="6"/>
  <c r="AA46" i="6"/>
  <c r="U44" i="6"/>
  <c r="Q45" i="6"/>
  <c r="N52" i="6"/>
  <c r="AE50" i="6"/>
  <c r="H34" i="6"/>
  <c r="G46" i="6"/>
  <c r="P48" i="6"/>
  <c r="Z49" i="6"/>
  <c r="Q33" i="6"/>
  <c r="S38" i="6"/>
  <c r="H43" i="6"/>
  <c r="X42" i="6"/>
  <c r="T49" i="6"/>
  <c r="AA39" i="6"/>
  <c r="I36" i="6"/>
  <c r="AF33" i="6"/>
  <c r="N48" i="6"/>
  <c r="AA36" i="6"/>
  <c r="AI37" i="6"/>
  <c r="L50" i="6"/>
  <c r="W44" i="6"/>
  <c r="AG48" i="6"/>
  <c r="X49" i="6"/>
  <c r="R34" i="6"/>
  <c r="P45" i="6"/>
  <c r="S34" i="6"/>
  <c r="V33" i="6"/>
  <c r="O34" i="6"/>
  <c r="N42" i="6"/>
  <c r="S37" i="6"/>
  <c r="J34" i="6"/>
  <c r="AA37" i="6"/>
  <c r="M50" i="6"/>
  <c r="AI33" i="6"/>
  <c r="I37" i="6"/>
  <c r="H51" i="6"/>
  <c r="M33" i="6"/>
  <c r="AC51" i="6"/>
  <c r="AI40" i="6"/>
  <c r="AE42" i="6"/>
  <c r="AH50" i="6"/>
  <c r="P49" i="6"/>
  <c r="AD45" i="6"/>
  <c r="AH34" i="6"/>
  <c r="U43" i="6"/>
  <c r="N43" i="6"/>
  <c r="E50" i="6"/>
  <c r="F47" i="6"/>
  <c r="Q43" i="6"/>
  <c r="Y46" i="6"/>
  <c r="Q48" i="6"/>
  <c r="N47" i="6"/>
  <c r="Z46" i="6"/>
  <c r="M36" i="6"/>
  <c r="AB34" i="6"/>
  <c r="V39" i="6"/>
  <c r="S40" i="6"/>
  <c r="G51" i="6"/>
  <c r="AB33" i="6"/>
  <c r="K45" i="6"/>
  <c r="AG49" i="6"/>
  <c r="Z53" i="6"/>
  <c r="Y36" i="6"/>
  <c r="AD35" i="6"/>
  <c r="AC39" i="6"/>
  <c r="E47" i="6"/>
  <c r="AF36" i="6"/>
  <c r="AA35" i="6"/>
  <c r="V34" i="6"/>
  <c r="I38" i="6"/>
  <c r="F48" i="6"/>
  <c r="J36" i="6"/>
  <c r="O53" i="6"/>
  <c r="AC43" i="6"/>
  <c r="AG47" i="6"/>
  <c r="AE34" i="6"/>
  <c r="M42" i="6"/>
  <c r="U37" i="6"/>
  <c r="V52" i="6"/>
  <c r="AB51" i="6"/>
  <c r="Q38" i="6"/>
  <c r="P50" i="6"/>
  <c r="K35" i="6"/>
  <c r="AF37" i="6"/>
  <c r="R38" i="6"/>
  <c r="R35" i="6"/>
  <c r="I35" i="6"/>
  <c r="Z35" i="6"/>
  <c r="U45" i="6"/>
  <c r="AI42" i="6"/>
  <c r="I34" i="6"/>
  <c r="E42" i="6"/>
  <c r="K46" i="6"/>
  <c r="G41" i="6"/>
  <c r="AH51" i="6"/>
  <c r="P41" i="6"/>
  <c r="AD37" i="6"/>
  <c r="W45" i="6"/>
  <c r="AH45" i="6"/>
  <c r="S41" i="6"/>
  <c r="AF39" i="6"/>
  <c r="AA44" i="6"/>
  <c r="Z43" i="6"/>
  <c r="S53" i="6"/>
  <c r="K42" i="6"/>
  <c r="G35" i="6"/>
  <c r="Y38" i="6"/>
  <c r="AF47" i="6"/>
  <c r="W48" i="6"/>
  <c r="Z36" i="6"/>
  <c r="O37" i="6"/>
  <c r="AA53" i="6"/>
  <c r="AG42" i="6"/>
  <c r="W36" i="6"/>
  <c r="AA34" i="6"/>
  <c r="AI44" i="6"/>
  <c r="V41" i="6"/>
  <c r="AG43" i="6"/>
  <c r="V35" i="6"/>
  <c r="Y37" i="6"/>
  <c r="F45" i="6"/>
  <c r="K38" i="6"/>
  <c r="V45" i="6"/>
  <c r="AG39" i="6"/>
  <c r="M35" i="6"/>
  <c r="Q42" i="6"/>
  <c r="AF52" i="6"/>
  <c r="O40" i="6"/>
  <c r="E41" i="6"/>
  <c r="J39" i="6"/>
  <c r="S51" i="6"/>
  <c r="AG41" i="6"/>
  <c r="U42" i="6"/>
  <c r="AB48" i="6"/>
  <c r="AB40" i="6"/>
  <c r="U52" i="6"/>
  <c r="AF40" i="6"/>
  <c r="Y33" i="6"/>
  <c r="Z34" i="6"/>
  <c r="I40" i="6"/>
  <c r="R52" i="6"/>
  <c r="AC46" i="6"/>
  <c r="AD48" i="6"/>
  <c r="AA33" i="6"/>
  <c r="J45" i="6"/>
  <c r="G47" i="6"/>
  <c r="AD42" i="6"/>
  <c r="M53" i="6"/>
  <c r="AB38" i="6"/>
  <c r="AH48" i="6"/>
  <c r="AC52" i="6"/>
  <c r="Q35" i="6"/>
  <c r="W39" i="6"/>
  <c r="P42" i="6"/>
  <c r="AG45" i="6"/>
  <c r="G43" i="6"/>
  <c r="X40" i="6"/>
  <c r="AA41" i="6"/>
  <c r="E35" i="6"/>
  <c r="Q44" i="6"/>
  <c r="R43" i="6"/>
  <c r="E52" i="6"/>
  <c r="H33" i="6"/>
  <c r="AC50" i="6"/>
  <c r="U53" i="6"/>
  <c r="M44" i="6"/>
  <c r="G36" i="6"/>
  <c r="AH41" i="6"/>
  <c r="AI43" i="6"/>
  <c r="X33" i="6"/>
  <c r="M47" i="6"/>
  <c r="Z41" i="6"/>
  <c r="G50" i="6"/>
  <c r="T36" i="6"/>
  <c r="AF46" i="6"/>
  <c r="U50" i="6"/>
  <c r="S42" i="6"/>
  <c r="N34" i="6"/>
  <c r="AA42" i="6"/>
  <c r="E46" i="6"/>
  <c r="Y35" i="6"/>
  <c r="E45" i="6"/>
  <c r="U47" i="6"/>
  <c r="S39" i="6"/>
  <c r="M34" i="6"/>
  <c r="AD51" i="6"/>
  <c r="AI41" i="6"/>
  <c r="R45" i="6"/>
  <c r="AE39" i="6"/>
  <c r="K50" i="6"/>
  <c r="P36" i="6"/>
  <c r="AB43" i="6"/>
  <c r="AG50" i="6"/>
  <c r="Y50" i="6"/>
  <c r="R40" i="6"/>
  <c r="AB45" i="6"/>
  <c r="AE41" i="6"/>
  <c r="X45" i="6"/>
  <c r="F43" i="6"/>
  <c r="L48" i="6"/>
  <c r="R37" i="6"/>
  <c r="M38" i="6"/>
  <c r="T51" i="6"/>
  <c r="J44" i="6"/>
  <c r="M45" i="6"/>
  <c r="F51" i="6"/>
  <c r="L43" i="6"/>
  <c r="P43" i="6"/>
  <c r="M46" i="6"/>
  <c r="X34" i="6"/>
  <c r="N45" i="6"/>
  <c r="X36" i="6"/>
  <c r="O41" i="6"/>
  <c r="AC45" i="6"/>
  <c r="Z39" i="6"/>
  <c r="AA45" i="6"/>
  <c r="N41" i="6"/>
  <c r="W52" i="6"/>
  <c r="E43" i="6"/>
  <c r="R50" i="6"/>
  <c r="X52" i="6"/>
  <c r="AG52" i="6"/>
  <c r="L51" i="6"/>
  <c r="H53" i="6"/>
  <c r="Q36" i="6"/>
  <c r="AH40" i="6"/>
  <c r="O46" i="6"/>
  <c r="F42" i="6"/>
  <c r="R49" i="6"/>
  <c r="AF38" i="6"/>
  <c r="F34" i="6"/>
  <c r="W37" i="6"/>
  <c r="Z45" i="6"/>
  <c r="I51" i="6"/>
  <c r="I45" i="6"/>
  <c r="J35" i="6"/>
  <c r="N53" i="6"/>
  <c r="AB52" i="6"/>
  <c r="AG35" i="6"/>
  <c r="L45" i="6"/>
  <c r="AF53" i="6"/>
  <c r="AH44" i="6"/>
  <c r="AD34" i="6"/>
  <c r="W53" i="6"/>
  <c r="AE53" i="6"/>
  <c r="G34" i="6"/>
  <c r="E44" i="6"/>
  <c r="AB36" i="6"/>
  <c r="W46" i="6"/>
  <c r="U46" i="6"/>
  <c r="J48" i="6"/>
  <c r="J52" i="6"/>
  <c r="AH33" i="6"/>
  <c r="AF44" i="6"/>
  <c r="K37" i="6"/>
  <c r="O49" i="6"/>
  <c r="H52" i="6"/>
  <c r="S44" i="6"/>
  <c r="AG33" i="6"/>
  <c r="AD41" i="6"/>
  <c r="AB44" i="6"/>
  <c r="AG37" i="6"/>
  <c r="O43" i="6"/>
  <c r="AG40" i="6"/>
  <c r="H38" i="6"/>
  <c r="H40" i="6"/>
  <c r="AB50" i="6"/>
  <c r="L41" i="6"/>
  <c r="Z52" i="6"/>
  <c r="H35" i="6"/>
  <c r="U51" i="6"/>
  <c r="L49" i="6"/>
  <c r="AA47" i="6"/>
  <c r="Y51" i="6"/>
  <c r="O33" i="6"/>
  <c r="Q39" i="6"/>
  <c r="Y43" i="6"/>
  <c r="O42" i="6"/>
  <c r="AG51" i="6"/>
  <c r="AD50" i="6"/>
  <c r="L39" i="6"/>
  <c r="AC38" i="6"/>
  <c r="AA48" i="6"/>
  <c r="X37" i="6"/>
  <c r="U39" i="6"/>
  <c r="F39" i="6"/>
  <c r="G33" i="6"/>
  <c r="P47" i="6"/>
  <c r="F41" i="6"/>
  <c r="X53" i="6"/>
  <c r="U38" i="6"/>
  <c r="AI38" i="6"/>
  <c r="X43" i="6"/>
  <c r="W50" i="6"/>
  <c r="Q41" i="6"/>
  <c r="AC33" i="6"/>
  <c r="I47" i="6"/>
  <c r="M52" i="6"/>
  <c r="X44" i="6"/>
  <c r="G49" i="6"/>
  <c r="AF43" i="6"/>
  <c r="AB41" i="6"/>
  <c r="AH35" i="6"/>
  <c r="F53" i="6"/>
  <c r="I33" i="6"/>
  <c r="AB42" i="6"/>
  <c r="T45" i="6"/>
  <c r="AE33" i="6"/>
  <c r="T46" i="6"/>
  <c r="AH38" i="6"/>
  <c r="S49" i="6"/>
  <c r="Y40" i="6"/>
  <c r="F44" i="6"/>
  <c r="O38" i="6"/>
  <c r="V40" i="6"/>
  <c r="AI46" i="6"/>
  <c r="H47" i="6"/>
  <c r="T35" i="6"/>
  <c r="G38" i="6"/>
  <c r="J41" i="6"/>
  <c r="I50" i="6"/>
  <c r="AE36" i="6"/>
  <c r="AA51" i="6"/>
  <c r="K43" i="6"/>
  <c r="AG38" i="6"/>
  <c r="U35" i="6"/>
  <c r="AI36" i="6"/>
  <c r="Q50" i="6"/>
  <c r="S33" i="6"/>
  <c r="H42" i="6"/>
  <c r="AA40" i="6"/>
  <c r="Q52" i="6"/>
  <c r="T33" i="6"/>
  <c r="L36" i="6"/>
  <c r="W35" i="6"/>
  <c r="F38" i="6"/>
  <c r="L44" i="6"/>
  <c r="F49" i="6"/>
  <c r="F35" i="6"/>
  <c r="L42" i="6"/>
  <c r="K36" i="6"/>
  <c r="AH37" i="6"/>
  <c r="P34" i="6"/>
  <c r="L38" i="6"/>
  <c r="K51" i="6"/>
  <c r="AB46" i="6"/>
  <c r="L40" i="6"/>
  <c r="V37" i="6"/>
  <c r="AD39" i="6"/>
  <c r="F37" i="6"/>
  <c r="G42" i="6"/>
  <c r="AA38" i="6"/>
  <c r="AE47" i="6"/>
  <c r="L47" i="6"/>
  <c r="O48" i="6"/>
  <c r="Y49" i="6"/>
  <c r="Q40" i="6"/>
  <c r="F46" i="6"/>
  <c r="Q47" i="6"/>
  <c r="W34" i="6"/>
  <c r="J33" i="6"/>
  <c r="X51" i="6"/>
  <c r="AD44" i="6"/>
  <c r="K34" i="6"/>
  <c r="T50" i="6"/>
  <c r="H36" i="6"/>
  <c r="G48" i="6"/>
  <c r="N36" i="6"/>
  <c r="P44" i="6"/>
  <c r="O52" i="6"/>
  <c r="V43" i="6"/>
  <c r="AE40" i="6"/>
  <c r="V46" i="6"/>
  <c r="E39" i="6"/>
  <c r="F33" i="6"/>
  <c r="M40" i="6"/>
  <c r="O44" i="6"/>
  <c r="P53" i="6"/>
  <c r="E53" i="6"/>
  <c r="W51" i="6"/>
  <c r="T34" i="6"/>
  <c r="E33" i="6"/>
  <c r="AD47" i="6"/>
  <c r="F40" i="6"/>
  <c r="S45" i="6"/>
  <c r="AE38" i="6"/>
  <c r="X35" i="6"/>
  <c r="AD43" i="6"/>
  <c r="K41" i="6"/>
  <c r="H49" i="6"/>
  <c r="AC41" i="6"/>
  <c r="AB53" i="6"/>
  <c r="U34" i="6"/>
  <c r="Y45" i="6"/>
  <c r="R39" i="6"/>
  <c r="E37" i="6"/>
  <c r="AD46" i="6"/>
  <c r="N39" i="6"/>
  <c r="F52" i="6"/>
  <c r="AI39" i="6"/>
  <c r="T38" i="6"/>
  <c r="J49" i="6"/>
  <c r="K53" i="6"/>
  <c r="N51" i="6"/>
  <c r="G52" i="6"/>
  <c r="Y52" i="6"/>
  <c r="K33" i="6"/>
  <c r="J46" i="6"/>
  <c r="T44" i="6"/>
  <c r="Q51" i="6"/>
  <c r="V44" i="6"/>
  <c r="AC34" i="6"/>
  <c r="P39" i="6"/>
  <c r="X48" i="6"/>
  <c r="N46" i="6"/>
  <c r="R53" i="6"/>
  <c r="AF45" i="6"/>
  <c r="X41" i="6"/>
  <c r="O36" i="6"/>
  <c r="G44" i="6"/>
  <c r="AI47" i="6"/>
  <c r="M43" i="6"/>
  <c r="V36" i="6"/>
  <c r="H41" i="6"/>
  <c r="AF50" i="6"/>
  <c r="X38" i="6"/>
  <c r="F50" i="6"/>
  <c r="K52" i="6"/>
  <c r="P37" i="6"/>
  <c r="AE48" i="6"/>
  <c r="Q53" i="6"/>
  <c r="T42" i="6"/>
  <c r="AA50" i="6"/>
  <c r="K39" i="6"/>
  <c r="AC53" i="6"/>
  <c r="H50" i="6"/>
  <c r="AD36" i="6"/>
  <c r="S35" i="6"/>
  <c r="L46" i="6"/>
  <c r="H45" i="6"/>
  <c r="K47" i="6"/>
  <c r="Y44" i="6"/>
  <c r="M49" i="6"/>
  <c r="Z44" i="6"/>
  <c r="Q37" i="6"/>
  <c r="V53" i="6"/>
  <c r="G37" i="6"/>
  <c r="E38" i="6"/>
  <c r="M39" i="6"/>
  <c r="S43" i="6"/>
  <c r="V47" i="6"/>
  <c r="T41" i="6"/>
  <c r="Z51" i="6"/>
  <c r="Y42" i="6"/>
  <c r="AC44" i="6"/>
  <c r="P38" i="6"/>
  <c r="R33" i="6"/>
  <c r="Z37" i="6"/>
  <c r="O45" i="6"/>
  <c r="X50" i="6"/>
  <c r="AE52" i="6"/>
  <c r="E40" i="6"/>
  <c r="AI50" i="6"/>
  <c r="P35" i="6"/>
  <c r="M37" i="6"/>
  <c r="K48" i="6"/>
  <c r="Z47" i="6"/>
  <c r="T40" i="6"/>
  <c r="R47" i="6"/>
  <c r="AC47" i="6"/>
  <c r="H39" i="6"/>
  <c r="G53" i="6"/>
  <c r="Z40" i="6"/>
  <c r="X47" i="6"/>
  <c r="AI34" i="6"/>
  <c r="AF41" i="6"/>
  <c r="AI51" i="6"/>
  <c r="AF51" i="6"/>
  <c r="J47" i="6"/>
  <c r="Y34" i="6"/>
  <c r="AC49" i="6"/>
  <c r="AI49" i="6"/>
  <c r="AD53" i="6"/>
  <c r="N50" i="6"/>
  <c r="H46" i="6"/>
  <c r="H44" i="6"/>
  <c r="J50" i="6"/>
  <c r="AE37" i="6"/>
  <c r="AI52" i="6"/>
  <c r="AD40" i="6"/>
  <c r="P46" i="6"/>
  <c r="K40" i="6"/>
  <c r="AE35" i="6"/>
  <c r="W40" i="6"/>
  <c r="Q49" i="6"/>
  <c r="P40" i="6"/>
  <c r="S46" i="6"/>
  <c r="W47" i="6"/>
  <c r="T52" i="6"/>
  <c r="W49" i="6"/>
  <c r="I42" i="6"/>
  <c r="AH43" i="6"/>
  <c r="I41" i="6"/>
  <c r="L53" i="6"/>
  <c r="AG34" i="6"/>
  <c r="L37" i="6"/>
  <c r="M48" i="6"/>
  <c r="I49" i="6"/>
  <c r="AH53" i="6"/>
  <c r="AC36" i="6"/>
  <c r="V51" i="6"/>
  <c r="AI53" i="6"/>
  <c r="T37" i="6"/>
  <c r="AA43" i="6"/>
  <c r="G40" i="6"/>
  <c r="O35" i="6"/>
  <c r="V42" i="6"/>
  <c r="AE45" i="6"/>
  <c r="AD49" i="6"/>
  <c r="T43" i="6"/>
  <c r="AC40" i="6"/>
  <c r="AF49" i="6"/>
  <c r="Z38" i="6"/>
  <c r="U36" i="6"/>
  <c r="AE46" i="6"/>
  <c r="R42" i="6"/>
  <c r="R51" i="6"/>
  <c r="F36" i="6"/>
  <c r="AF35" i="6"/>
  <c r="AA52" i="6"/>
  <c r="AI45" i="6"/>
  <c r="AG46" i="6"/>
  <c r="O51" i="6"/>
  <c r="T39" i="6"/>
  <c r="T53" i="6"/>
  <c r="J51" i="6"/>
  <c r="V50" i="6"/>
  <c r="I53" i="6"/>
  <c r="AB39" i="6"/>
  <c r="AG53" i="6"/>
  <c r="AB37" i="6"/>
  <c r="AI48" i="6"/>
  <c r="AI35" i="6"/>
  <c r="AE51" i="6"/>
  <c r="J40" i="6"/>
  <c r="AF48" i="6"/>
  <c r="AG36" i="6"/>
  <c r="I52" i="6"/>
  <c r="R36" i="6"/>
  <c r="E49" i="6"/>
  <c r="L35" i="6"/>
  <c r="E34" i="6"/>
  <c r="S52" i="6"/>
  <c r="AH49" i="6"/>
  <c r="W41" i="6"/>
  <c r="R41" i="6"/>
  <c r="Y48" i="6"/>
  <c r="O47" i="6"/>
  <c r="V38" i="6"/>
  <c r="I46" i="6"/>
  <c r="W38" i="6"/>
  <c r="Y53" i="6"/>
  <c r="AH42" i="6"/>
  <c r="N38" i="6"/>
  <c r="Z50" i="6"/>
  <c r="G39" i="6"/>
  <c r="AC35" i="6"/>
  <c r="V49" i="6"/>
  <c r="M51" i="6"/>
  <c r="N40" i="6"/>
  <c r="AC42" i="6"/>
  <c r="Z33" i="6"/>
  <c r="Y41" i="6"/>
  <c r="AE43" i="6"/>
  <c r="Y39" i="6"/>
  <c r="Y47" i="6"/>
  <c r="AH36" i="6"/>
  <c r="I39" i="6"/>
  <c r="X46" i="6"/>
  <c r="AD38" i="6"/>
  <c r="I44" i="6"/>
  <c r="U40" i="6"/>
  <c r="T48" i="6"/>
  <c r="I43" i="6"/>
  <c r="AH52" i="6"/>
  <c r="AD33" i="6"/>
  <c r="N35" i="6"/>
  <c r="AF42" i="6"/>
  <c r="AD52" i="6"/>
  <c r="P51" i="6"/>
  <c r="AA49" i="6"/>
  <c r="S48" i="6"/>
  <c r="E36" i="6"/>
  <c r="AE49" i="6"/>
  <c r="X39" i="6"/>
  <c r="N49" i="6"/>
  <c r="U33" i="6"/>
  <c r="H37" i="6"/>
  <c r="AB49" i="6"/>
  <c r="Z42" i="6"/>
  <c r="E51" i="6"/>
  <c r="AC37" i="6"/>
  <c r="V48" i="6"/>
  <c r="AF34" i="6"/>
  <c r="J53" i="6"/>
  <c r="G45" i="6"/>
  <c r="Q34" i="6"/>
  <c r="Z48" i="6"/>
  <c r="W42" i="6"/>
  <c r="H48" i="6"/>
  <c r="L34" i="6"/>
  <c r="M41" i="6"/>
  <c r="AC48" i="6"/>
  <c r="R48" i="6"/>
  <c r="U41" i="6"/>
  <c r="J38" i="6"/>
  <c r="W43" i="6"/>
  <c r="N37" i="6"/>
  <c r="N44" i="6"/>
  <c r="S36" i="6"/>
  <c r="AG44" i="6"/>
  <c r="L52" i="6"/>
  <c r="J31" i="9" l="1"/>
  <c r="E28" i="9" a="1"/>
  <c r="F23" i="11" l="1"/>
  <c r="I23" i="11" s="1"/>
  <c r="F19" i="11"/>
  <c r="I19" i="11" l="1"/>
  <c r="F27" i="11"/>
  <c r="F29" i="11" s="1"/>
  <c r="F25" i="11"/>
  <c r="E62" i="6" a="1"/>
  <c r="M30" i="5"/>
  <c r="F39" i="8"/>
  <c r="N46" i="13"/>
  <c r="K45" i="8"/>
  <c r="J42" i="13"/>
  <c r="J51" i="8"/>
  <c r="F48" i="8"/>
  <c r="I31" i="8"/>
  <c r="L41" i="13"/>
  <c r="E45" i="8"/>
  <c r="G50" i="8"/>
  <c r="K47" i="8"/>
  <c r="H49" i="8"/>
  <c r="H46" i="13"/>
  <c r="I48" i="8"/>
  <c r="L34" i="8"/>
  <c r="G39" i="8"/>
  <c r="G39" i="9"/>
  <c r="M39" i="13"/>
  <c r="M45" i="13"/>
  <c r="J43" i="8"/>
  <c r="F35" i="9"/>
  <c r="G48" i="13"/>
  <c r="E35" i="9"/>
  <c r="M44" i="13"/>
  <c r="K39" i="8"/>
  <c r="J45" i="8"/>
  <c r="L42" i="13"/>
  <c r="I41" i="8"/>
  <c r="F45" i="13"/>
  <c r="K35" i="8"/>
  <c r="I35" i="5"/>
  <c r="F29" i="5"/>
  <c r="J49" i="13"/>
  <c r="F37" i="8"/>
  <c r="I40" i="8"/>
  <c r="I29" i="5"/>
  <c r="F45" i="8"/>
  <c r="K47" i="13"/>
  <c r="I32" i="5"/>
  <c r="E35" i="5"/>
  <c r="L32" i="8"/>
  <c r="G38" i="9"/>
  <c r="H45" i="13"/>
  <c r="E49" i="13"/>
  <c r="K36" i="8"/>
  <c r="G28" i="9"/>
  <c r="H43" i="13"/>
  <c r="E28" i="9"/>
  <c r="N48" i="13"/>
  <c r="K62" i="6"/>
  <c r="O79" i="6"/>
  <c r="F77" i="6"/>
  <c r="I72" i="6"/>
  <c r="I70" i="6"/>
  <c r="R63" i="6"/>
  <c r="L75" i="6"/>
  <c r="P71" i="6"/>
  <c r="R67" i="6"/>
  <c r="Q66" i="6"/>
  <c r="H66" i="6"/>
  <c r="O70" i="6"/>
  <c r="J65" i="6"/>
  <c r="F71" i="6"/>
  <c r="K70" i="6"/>
  <c r="O77" i="6"/>
  <c r="I75" i="6"/>
  <c r="Q73" i="6"/>
  <c r="N68" i="6"/>
  <c r="G65" i="6"/>
  <c r="H81" i="6"/>
  <c r="J80" i="6"/>
  <c r="Q67" i="6"/>
  <c r="M72" i="6"/>
  <c r="O68" i="6"/>
  <c r="N71" i="6"/>
  <c r="J81" i="6"/>
  <c r="P70" i="6"/>
  <c r="Q69" i="6"/>
  <c r="F63" i="6"/>
  <c r="P76" i="6"/>
  <c r="F73" i="6"/>
  <c r="G81" i="6"/>
  <c r="M81" i="6"/>
  <c r="O74" i="6"/>
  <c r="I79" i="6"/>
  <c r="M77" i="6"/>
  <c r="E78" i="6"/>
  <c r="G76" i="6"/>
  <c r="L74" i="6"/>
  <c r="E32" i="8"/>
  <c r="I38" i="8"/>
  <c r="M41" i="13"/>
  <c r="F49" i="8"/>
  <c r="F33" i="9"/>
  <c r="F34" i="9"/>
  <c r="M70" i="6"/>
  <c r="G79" i="6"/>
  <c r="S72" i="6"/>
  <c r="M74" i="6"/>
  <c r="P78" i="6"/>
  <c r="I32" i="8"/>
  <c r="E50" i="8"/>
  <c r="K45" i="13"/>
  <c r="L30" i="5"/>
  <c r="I48" i="13"/>
  <c r="G45" i="8"/>
  <c r="G46" i="8"/>
  <c r="H50" i="8"/>
  <c r="G31" i="9"/>
  <c r="L43" i="8"/>
  <c r="F34" i="5"/>
  <c r="H34" i="8"/>
  <c r="J30" i="5"/>
  <c r="F30" i="5"/>
  <c r="H35" i="8"/>
  <c r="L47" i="8"/>
  <c r="L32" i="5"/>
  <c r="F32" i="9"/>
  <c r="I49" i="13"/>
  <c r="O42" i="13"/>
  <c r="L48" i="8"/>
  <c r="F36" i="9"/>
  <c r="J45" i="13"/>
  <c r="G37" i="9"/>
  <c r="M43" i="13"/>
  <c r="K32" i="5"/>
  <c r="D24" i="7"/>
  <c r="M48" i="13"/>
  <c r="L34" i="5"/>
  <c r="F39" i="9"/>
  <c r="F44" i="8"/>
  <c r="H40" i="8"/>
  <c r="J41" i="8"/>
  <c r="G40" i="13"/>
  <c r="L42" i="8"/>
  <c r="F34" i="8"/>
  <c r="G42" i="8"/>
  <c r="G29" i="9"/>
  <c r="E30" i="5"/>
  <c r="K31" i="8"/>
  <c r="E34" i="5"/>
  <c r="I30" i="5"/>
  <c r="F28" i="9"/>
  <c r="O41" i="13"/>
  <c r="G41" i="13"/>
  <c r="H31" i="8"/>
  <c r="E32" i="9"/>
  <c r="I45" i="13"/>
  <c r="E33" i="9"/>
  <c r="G39" i="13"/>
  <c r="P65" i="6"/>
  <c r="H72" i="6"/>
  <c r="K67" i="6"/>
  <c r="J79" i="6"/>
  <c r="S64" i="6"/>
  <c r="R74" i="6"/>
  <c r="O72" i="6"/>
  <c r="I65" i="6"/>
  <c r="N72" i="6"/>
  <c r="M63" i="6"/>
  <c r="H73" i="6"/>
  <c r="N70" i="6"/>
  <c r="Q68" i="6"/>
  <c r="F68" i="6"/>
  <c r="S65" i="6"/>
  <c r="R73" i="6"/>
  <c r="R70" i="6"/>
  <c r="S71" i="6"/>
  <c r="G75" i="6"/>
  <c r="N65" i="6"/>
  <c r="G72" i="6"/>
  <c r="S62" i="6"/>
  <c r="L63" i="6"/>
  <c r="I74" i="6"/>
  <c r="O67" i="6"/>
  <c r="R68" i="6"/>
  <c r="O66" i="6"/>
  <c r="J73" i="6"/>
  <c r="G71" i="6"/>
  <c r="P66" i="6"/>
  <c r="K76" i="6"/>
  <c r="L78" i="6"/>
  <c r="J67" i="6"/>
  <c r="Q71" i="6"/>
  <c r="K42" i="13"/>
  <c r="E36" i="9"/>
  <c r="J47" i="8"/>
  <c r="L40" i="13"/>
  <c r="G45" i="13"/>
  <c r="R65" i="6"/>
  <c r="E62" i="6"/>
  <c r="Q63" i="6"/>
  <c r="J74" i="6"/>
  <c r="L66" i="6"/>
  <c r="H74" i="6"/>
  <c r="L35" i="8"/>
  <c r="J42" i="8"/>
  <c r="H49" i="13"/>
  <c r="G31" i="8"/>
  <c r="F37" i="9"/>
  <c r="E35" i="8"/>
  <c r="I50" i="8"/>
  <c r="D19" i="7"/>
  <c r="J47" i="13"/>
  <c r="H47" i="8"/>
  <c r="L46" i="8"/>
  <c r="I33" i="8"/>
  <c r="G35" i="9"/>
  <c r="F35" i="8"/>
  <c r="I46" i="8"/>
  <c r="I45" i="8"/>
  <c r="L33" i="8"/>
  <c r="G32" i="9"/>
  <c r="L47" i="13"/>
  <c r="N42" i="13"/>
  <c r="F36" i="8"/>
  <c r="G46" i="13"/>
  <c r="E48" i="13"/>
  <c r="G44" i="13"/>
  <c r="K49" i="13"/>
  <c r="G37" i="8"/>
  <c r="L31" i="8"/>
  <c r="H47" i="13"/>
  <c r="E38" i="9"/>
  <c r="O48" i="13"/>
  <c r="K46" i="8"/>
  <c r="E46" i="8"/>
  <c r="E29" i="9"/>
  <c r="K41" i="13"/>
  <c r="E51" i="8"/>
  <c r="J38" i="8"/>
  <c r="G40" i="8"/>
  <c r="E31" i="9"/>
  <c r="I44" i="8"/>
  <c r="H35" i="5"/>
  <c r="G31" i="5"/>
  <c r="J29" i="5"/>
  <c r="F30" i="9"/>
  <c r="H48" i="13"/>
  <c r="I47" i="13"/>
  <c r="F51" i="8"/>
  <c r="N43" i="13"/>
  <c r="I46" i="13"/>
  <c r="I41" i="13"/>
  <c r="F49" i="13"/>
  <c r="N74" i="6"/>
  <c r="S66" i="6"/>
  <c r="M73" i="6"/>
  <c r="Q62" i="6"/>
  <c r="S63" i="6"/>
  <c r="L80" i="6"/>
  <c r="G73" i="6"/>
  <c r="N66" i="6"/>
  <c r="K71" i="6"/>
  <c r="P69" i="6"/>
  <c r="J68" i="6"/>
  <c r="F79" i="6"/>
  <c r="P64" i="6"/>
  <c r="K81" i="6"/>
  <c r="O62" i="6"/>
  <c r="P77" i="6"/>
  <c r="H71" i="6"/>
  <c r="F66" i="6"/>
  <c r="E65" i="6"/>
  <c r="R75" i="6"/>
  <c r="L77" i="6"/>
  <c r="S76" i="6"/>
  <c r="N80" i="6"/>
  <c r="I62" i="6"/>
  <c r="F75" i="6"/>
  <c r="M62" i="6"/>
  <c r="Q76" i="6"/>
  <c r="I73" i="6"/>
  <c r="J76" i="6"/>
  <c r="H65" i="6"/>
  <c r="P75" i="6"/>
  <c r="Q65" i="6"/>
  <c r="K78" i="6"/>
  <c r="R69" i="6"/>
  <c r="J71" i="6"/>
  <c r="J78" i="6"/>
  <c r="E44" i="8"/>
  <c r="L38" i="8"/>
  <c r="E30" i="9"/>
  <c r="H41" i="8"/>
  <c r="F38" i="8"/>
  <c r="M69" i="6"/>
  <c r="E81" i="6"/>
  <c r="L69" i="6"/>
  <c r="I69" i="6"/>
  <c r="E73" i="6"/>
  <c r="K72" i="6"/>
  <c r="E31" i="5"/>
  <c r="H33" i="8"/>
  <c r="J43" i="13"/>
  <c r="F38" i="9"/>
  <c r="H39" i="13"/>
  <c r="H32" i="5"/>
  <c r="J34" i="5"/>
  <c r="G36" i="9"/>
  <c r="G49" i="13"/>
  <c r="I34" i="8"/>
  <c r="M33" i="5"/>
  <c r="L51" i="8"/>
  <c r="G47" i="13"/>
  <c r="D18" i="7"/>
  <c r="K31" i="5"/>
  <c r="F32" i="8"/>
  <c r="J44" i="8"/>
  <c r="F31" i="9"/>
  <c r="E45" i="13"/>
  <c r="J33" i="8"/>
  <c r="E36" i="8"/>
  <c r="J46" i="13"/>
  <c r="E29" i="5"/>
  <c r="O46" i="13"/>
  <c r="K38" i="8"/>
  <c r="L49" i="8"/>
  <c r="H31" i="5"/>
  <c r="E43" i="13"/>
  <c r="H41" i="13"/>
  <c r="O40" i="13"/>
  <c r="I31" i="5"/>
  <c r="I42" i="8"/>
  <c r="H44" i="13"/>
  <c r="K42" i="8"/>
  <c r="F43" i="8"/>
  <c r="H32" i="8"/>
  <c r="E33" i="8"/>
  <c r="E44" i="13"/>
  <c r="I35" i="8"/>
  <c r="I47" i="8"/>
  <c r="K33" i="8"/>
  <c r="H37" i="8"/>
  <c r="E34" i="9"/>
  <c r="G42" i="13"/>
  <c r="H48" i="8"/>
  <c r="E34" i="8"/>
  <c r="O47" i="13"/>
  <c r="D25" i="7"/>
  <c r="N40" i="13"/>
  <c r="M75" i="6"/>
  <c r="F74" i="6"/>
  <c r="P72" i="6"/>
  <c r="R77" i="6"/>
  <c r="O64" i="6"/>
  <c r="K79" i="6"/>
  <c r="S74" i="6"/>
  <c r="I67" i="6"/>
  <c r="M71" i="6"/>
  <c r="Q77" i="6"/>
  <c r="J63" i="6"/>
  <c r="I81" i="6"/>
  <c r="N67" i="6"/>
  <c r="J69" i="6"/>
  <c r="F70" i="6"/>
  <c r="N69" i="6"/>
  <c r="N77" i="6"/>
  <c r="F67" i="6"/>
  <c r="E63" i="6"/>
  <c r="G77" i="6"/>
  <c r="E71" i="6"/>
  <c r="Q80" i="6"/>
  <c r="G78" i="6"/>
  <c r="P80" i="6"/>
  <c r="E80" i="6"/>
  <c r="F72" i="6"/>
  <c r="Q81" i="6"/>
  <c r="O81" i="6"/>
  <c r="I77" i="6"/>
  <c r="J75" i="6"/>
  <c r="M78" i="6"/>
  <c r="I63" i="6"/>
  <c r="K77" i="6"/>
  <c r="G67" i="6"/>
  <c r="S75" i="6"/>
  <c r="P67" i="6"/>
  <c r="M80" i="6"/>
  <c r="F65" i="6"/>
  <c r="E43" i="8"/>
  <c r="G34" i="9"/>
  <c r="G47" i="8"/>
  <c r="L31" i="5"/>
  <c r="I39" i="8"/>
  <c r="M42" i="13"/>
  <c r="G30" i="9"/>
  <c r="K40" i="13"/>
  <c r="L35" i="5"/>
  <c r="J35" i="8"/>
  <c r="E46" i="13"/>
  <c r="F40" i="13"/>
  <c r="K40" i="8"/>
  <c r="J32" i="5"/>
  <c r="D16" i="7"/>
  <c r="O45" i="13"/>
  <c r="H43" i="8"/>
  <c r="G33" i="8"/>
  <c r="F33" i="8"/>
  <c r="L36" i="8"/>
  <c r="K39" i="13"/>
  <c r="G43" i="13"/>
  <c r="K50" i="8"/>
  <c r="J50" i="8"/>
  <c r="E40" i="13"/>
  <c r="K34" i="8"/>
  <c r="F44" i="13"/>
  <c r="E38" i="8"/>
  <c r="E31" i="8"/>
  <c r="G34" i="5"/>
  <c r="N45" i="13"/>
  <c r="F41" i="13"/>
  <c r="E47" i="13"/>
  <c r="I37" i="8"/>
  <c r="M35" i="5"/>
  <c r="N39" i="13"/>
  <c r="E42" i="8"/>
  <c r="F42" i="8"/>
  <c r="E48" i="8"/>
  <c r="K43" i="8"/>
  <c r="F47" i="13"/>
  <c r="G29" i="5"/>
  <c r="F35" i="5"/>
  <c r="G41" i="8"/>
  <c r="H38" i="8"/>
  <c r="N44" i="13"/>
  <c r="O39" i="13"/>
  <c r="J49" i="8"/>
  <c r="L45" i="8"/>
  <c r="L44" i="13"/>
  <c r="H36" i="8"/>
  <c r="J48" i="13"/>
  <c r="N62" i="6"/>
  <c r="F62" i="6"/>
  <c r="G62" i="6"/>
  <c r="S81" i="6"/>
  <c r="G66" i="6"/>
  <c r="Q79" i="6"/>
  <c r="O65" i="6"/>
  <c r="K65" i="6"/>
  <c r="K68" i="6"/>
  <c r="P63" i="6"/>
  <c r="G64" i="6"/>
  <c r="N75" i="6"/>
  <c r="O73" i="6"/>
  <c r="F78" i="6"/>
  <c r="J64" i="6"/>
  <c r="H62" i="6"/>
  <c r="K64" i="6"/>
  <c r="Q70" i="6"/>
  <c r="Q74" i="6"/>
  <c r="J70" i="6"/>
  <c r="O71" i="6"/>
  <c r="I80" i="6"/>
  <c r="H63" i="6"/>
  <c r="L68" i="6"/>
  <c r="M68" i="6"/>
  <c r="G74" i="6"/>
  <c r="O69" i="6"/>
  <c r="L81" i="6"/>
  <c r="S77" i="6"/>
  <c r="E68" i="6"/>
  <c r="S79" i="6"/>
  <c r="P62" i="6"/>
  <c r="N64" i="6"/>
  <c r="H69" i="6"/>
  <c r="K69" i="6"/>
  <c r="N63" i="6"/>
  <c r="L76" i="6"/>
  <c r="R80" i="6"/>
  <c r="G70" i="6"/>
  <c r="H68" i="6"/>
  <c r="O76" i="6"/>
  <c r="E37" i="9"/>
  <c r="G32" i="8"/>
  <c r="K37" i="8"/>
  <c r="O49" i="13"/>
  <c r="E49" i="8"/>
  <c r="D22" i="7"/>
  <c r="F43" i="13"/>
  <c r="R76" i="6"/>
  <c r="R79" i="6"/>
  <c r="N79" i="6"/>
  <c r="I71" i="6"/>
  <c r="S67" i="6"/>
  <c r="E79" i="6"/>
  <c r="I49" i="8"/>
  <c r="G34" i="8"/>
  <c r="I51" i="8"/>
  <c r="O43" i="13"/>
  <c r="N49" i="13"/>
  <c r="J40" i="13"/>
  <c r="J31" i="8"/>
  <c r="G30" i="5"/>
  <c r="F42" i="13"/>
  <c r="L41" i="8"/>
  <c r="G49" i="8"/>
  <c r="D17" i="7"/>
  <c r="D15" i="7"/>
  <c r="L45" i="13"/>
  <c r="H29" i="5"/>
  <c r="H44" i="8"/>
  <c r="E37" i="8"/>
  <c r="G51" i="8"/>
  <c r="H40" i="13"/>
  <c r="F39" i="13"/>
  <c r="J35" i="5"/>
  <c r="F41" i="8"/>
  <c r="M49" i="13"/>
  <c r="J31" i="5"/>
  <c r="J44" i="13"/>
  <c r="F31" i="8"/>
  <c r="J36" i="8"/>
  <c r="F29" i="9"/>
  <c r="D21" i="7"/>
  <c r="J41" i="13"/>
  <c r="L44" i="8"/>
  <c r="J33" i="5"/>
  <c r="J40" i="8"/>
  <c r="K43" i="13"/>
  <c r="J48" i="8"/>
  <c r="K51" i="8"/>
  <c r="M34" i="5"/>
  <c r="F46" i="8"/>
  <c r="L39" i="13"/>
  <c r="G32" i="5"/>
  <c r="M29" i="5"/>
  <c r="G43" i="8"/>
  <c r="K33" i="5"/>
  <c r="I44" i="13"/>
  <c r="L48" i="13"/>
  <c r="G35" i="8"/>
  <c r="K34" i="5"/>
  <c r="E41" i="13"/>
  <c r="E33" i="5"/>
  <c r="F46" i="13"/>
  <c r="I78" i="6"/>
  <c r="L72" i="6"/>
  <c r="O75" i="6"/>
  <c r="R78" i="6"/>
  <c r="O78" i="6"/>
  <c r="E64" i="6"/>
  <c r="L65" i="6"/>
  <c r="I68" i="6"/>
  <c r="N81" i="6"/>
  <c r="L62" i="6"/>
  <c r="R71" i="6"/>
  <c r="H75" i="6"/>
  <c r="F80" i="6"/>
  <c r="P79" i="6"/>
  <c r="R62" i="6"/>
  <c r="J66" i="6"/>
  <c r="O63" i="6"/>
  <c r="S69" i="6"/>
  <c r="F76" i="6"/>
  <c r="M65" i="6"/>
  <c r="L64" i="6"/>
  <c r="P81" i="6"/>
  <c r="L71" i="6"/>
  <c r="M64" i="6"/>
  <c r="G63" i="6"/>
  <c r="H67" i="6"/>
  <c r="R81" i="6"/>
  <c r="L79" i="6"/>
  <c r="F69" i="6"/>
  <c r="F64" i="6"/>
  <c r="E70" i="6"/>
  <c r="J77" i="6"/>
  <c r="E66" i="6"/>
  <c r="H78" i="6"/>
  <c r="N76" i="6"/>
  <c r="D23" i="7"/>
  <c r="E40" i="8"/>
  <c r="H33" i="5"/>
  <c r="F47" i="8"/>
  <c r="L40" i="8"/>
  <c r="G38" i="8"/>
  <c r="J39" i="13"/>
  <c r="P73" i="6"/>
  <c r="K80" i="6"/>
  <c r="K73" i="6"/>
  <c r="J72" i="6"/>
  <c r="H79" i="6"/>
  <c r="E67" i="6"/>
  <c r="G44" i="8"/>
  <c r="J37" i="8"/>
  <c r="E39" i="9"/>
  <c r="E32" i="5"/>
  <c r="N47" i="13"/>
  <c r="E39" i="13"/>
  <c r="I34" i="5"/>
  <c r="K35" i="5"/>
  <c r="I42" i="13"/>
  <c r="K49" i="8"/>
  <c r="F32" i="5"/>
  <c r="K32" i="8"/>
  <c r="E39" i="8"/>
  <c r="M47" i="13"/>
  <c r="E41" i="8"/>
  <c r="L29" i="5"/>
  <c r="K48" i="8"/>
  <c r="I36" i="8"/>
  <c r="L49" i="13"/>
  <c r="I40" i="13"/>
  <c r="F31" i="5"/>
  <c r="H42" i="8"/>
  <c r="F48" i="13"/>
  <c r="K41" i="8"/>
  <c r="O44" i="13"/>
  <c r="L33" i="5"/>
  <c r="G36" i="8"/>
  <c r="G33" i="9"/>
  <c r="J39" i="8"/>
  <c r="L46" i="13"/>
  <c r="L39" i="8"/>
  <c r="M31" i="5"/>
  <c r="M32" i="5"/>
  <c r="K44" i="13"/>
  <c r="H51" i="8"/>
  <c r="J46" i="8"/>
  <c r="G33" i="5"/>
  <c r="I43" i="8"/>
  <c r="L43" i="13"/>
  <c r="I33" i="5"/>
  <c r="H34" i="5"/>
  <c r="G48" i="8"/>
  <c r="H30" i="5"/>
  <c r="K46" i="13"/>
  <c r="H42" i="13"/>
  <c r="L37" i="8"/>
  <c r="K44" i="8"/>
  <c r="M40" i="13"/>
  <c r="F40" i="8"/>
  <c r="M46" i="13"/>
  <c r="H64" i="6"/>
  <c r="E72" i="6"/>
  <c r="S68" i="6"/>
  <c r="H70" i="6"/>
  <c r="H77" i="6"/>
  <c r="G69" i="6"/>
  <c r="S70" i="6"/>
  <c r="Q75" i="6"/>
  <c r="P68" i="6"/>
  <c r="F81" i="6"/>
  <c r="I76" i="6"/>
  <c r="E75" i="6"/>
  <c r="I66" i="6"/>
  <c r="M66" i="6"/>
  <c r="S80" i="6"/>
  <c r="K74" i="6"/>
  <c r="R66" i="6"/>
  <c r="L70" i="6"/>
  <c r="M67" i="6"/>
  <c r="P74" i="6"/>
  <c r="R72" i="6"/>
  <c r="Q72" i="6"/>
  <c r="L73" i="6"/>
  <c r="E76" i="6"/>
  <c r="Q78" i="6"/>
  <c r="E69" i="6"/>
  <c r="S78" i="6"/>
  <c r="E77" i="6"/>
  <c r="O80" i="6"/>
  <c r="S73" i="6"/>
  <c r="H80" i="6"/>
  <c r="M76" i="6"/>
  <c r="J62" i="6"/>
  <c r="K75" i="6"/>
  <c r="H76" i="6"/>
  <c r="R64" i="6"/>
  <c r="I64" i="6"/>
  <c r="G80" i="6"/>
  <c r="K29" i="5"/>
  <c r="J32" i="8"/>
  <c r="E42" i="13"/>
  <c r="D20" i="7"/>
  <c r="E47" i="8"/>
  <c r="F33" i="5"/>
  <c r="N41" i="13"/>
  <c r="K30" i="5"/>
  <c r="G35" i="5"/>
  <c r="H39" i="8"/>
  <c r="K48" i="13"/>
  <c r="I39" i="13"/>
  <c r="I43" i="13"/>
  <c r="J34" i="8"/>
  <c r="F50" i="8"/>
  <c r="H46" i="8"/>
  <c r="H45" i="8"/>
  <c r="L50" i="8"/>
  <c r="E74" i="6"/>
  <c r="N73" i="6"/>
  <c r="K66" i="6"/>
  <c r="N78" i="6"/>
  <c r="M79" i="6"/>
  <c r="L67" i="6"/>
  <c r="K63" i="6"/>
  <c r="G68" i="6"/>
  <c r="Q64" i="6"/>
  <c r="N31" i="8" a="1"/>
  <c r="Q37" i="8"/>
  <c r="P46" i="8"/>
  <c r="N40" i="8"/>
  <c r="O44" i="8"/>
  <c r="P51" i="8"/>
  <c r="P40" i="8"/>
  <c r="R43" i="8"/>
  <c r="P38" i="8"/>
  <c r="R33" i="8"/>
  <c r="P33" i="8"/>
  <c r="O35" i="8"/>
  <c r="N49" i="8"/>
  <c r="R39" i="8"/>
  <c r="R44" i="8"/>
  <c r="R34" i="8"/>
  <c r="R40" i="8"/>
  <c r="Q38" i="8"/>
  <c r="N43" i="8"/>
  <c r="N45" i="8"/>
  <c r="P48" i="8"/>
  <c r="O39" i="8"/>
  <c r="Q32" i="8"/>
  <c r="Q43" i="8"/>
  <c r="N38" i="8"/>
  <c r="O46" i="8"/>
  <c r="P37" i="8"/>
  <c r="P41" i="8"/>
  <c r="P34" i="8"/>
  <c r="Q39" i="8"/>
  <c r="Q49" i="8"/>
  <c r="P47" i="8"/>
  <c r="O34" i="8"/>
  <c r="R51" i="8"/>
  <c r="N33" i="8"/>
  <c r="N47" i="8"/>
  <c r="R38" i="8"/>
  <c r="R42" i="8"/>
  <c r="O40" i="8"/>
  <c r="N34" i="8"/>
  <c r="Q34" i="8"/>
  <c r="P45" i="8"/>
  <c r="R36" i="8"/>
  <c r="Q33" i="8"/>
  <c r="Q31" i="8"/>
  <c r="N39" i="8"/>
  <c r="N35" i="8"/>
  <c r="N42" i="8"/>
  <c r="N48" i="8"/>
  <c r="R31" i="8"/>
  <c r="P43" i="8"/>
  <c r="N51" i="8"/>
  <c r="O37" i="8"/>
  <c r="P49" i="8"/>
  <c r="Q35" i="8"/>
  <c r="N46" i="8"/>
  <c r="N37" i="8"/>
  <c r="O32" i="8"/>
  <c r="O31" i="8"/>
  <c r="O48" i="8"/>
  <c r="Q50" i="8"/>
  <c r="O50" i="8"/>
  <c r="P44" i="8"/>
  <c r="O41" i="8"/>
  <c r="Q44" i="8"/>
  <c r="N50" i="8"/>
  <c r="Q51" i="8"/>
  <c r="Q41" i="8"/>
  <c r="N44" i="8"/>
  <c r="R49" i="8"/>
  <c r="Q42" i="8"/>
  <c r="N32" i="8"/>
  <c r="N31" i="8"/>
  <c r="R41" i="8"/>
  <c r="P36" i="8"/>
  <c r="Q45" i="8"/>
  <c r="O43" i="8"/>
  <c r="R35" i="8"/>
  <c r="O51" i="8"/>
  <c r="R45" i="8"/>
  <c r="Q48" i="8"/>
  <c r="N41" i="8"/>
  <c r="R48" i="8"/>
  <c r="O49" i="8"/>
  <c r="Q40" i="8"/>
  <c r="R50" i="8"/>
  <c r="P32" i="8"/>
  <c r="O33" i="8"/>
  <c r="O36" i="8"/>
  <c r="O38" i="8"/>
  <c r="O47" i="8"/>
  <c r="P42" i="8"/>
  <c r="O45" i="8"/>
  <c r="R37" i="8"/>
  <c r="Q47" i="8"/>
  <c r="R46" i="8"/>
  <c r="Q36" i="8"/>
  <c r="P35" i="8"/>
  <c r="R32" i="8"/>
  <c r="P39" i="8"/>
  <c r="P31" i="8"/>
  <c r="O42" i="8"/>
  <c r="Q46" i="8"/>
  <c r="N36" i="8"/>
  <c r="R47" i="8"/>
  <c r="P50" i="8"/>
</calcChain>
</file>

<file path=xl/sharedStrings.xml><?xml version="1.0" encoding="utf-8"?>
<sst xmlns="http://schemas.openxmlformats.org/spreadsheetml/2006/main" count="541" uniqueCount="377">
  <si>
    <t>Code</t>
  </si>
  <si>
    <t>Description</t>
  </si>
  <si>
    <t>Base Currency</t>
  </si>
  <si>
    <t>Mandatory fields</t>
  </si>
  <si>
    <t>Optional fields</t>
  </si>
  <si>
    <t>Step 1: Specifiy details of the Portfolio</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</si>
  <si>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</si>
  <si>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</si>
  <si>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</si>
  <si>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</si>
  <si>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</si>
  <si>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</si>
  <si>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</si>
  <si>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</si>
  <si>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</si>
  <si>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</si>
  <si>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</si>
  <si>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</si>
  <si>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</si>
  <si>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</si>
  <si>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</si>
  <si>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</si>
  <si>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</si>
  <si>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</si>
  <si>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</si>
  <si>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</si>
  <si>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</si>
  <si>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</si>
  <si>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</si>
  <si>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</si>
  <si>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</si>
  <si>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</si>
  <si>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</si>
  <si>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</si>
  <si>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</si>
  <si>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</si>
  <si>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</si>
  <si>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</si>
  <si>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</si>
  <si>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</si>
  <si>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</si>
  <si>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</si>
  <si>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</si>
  <si>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</si>
  <si>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</si>
  <si>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</si>
  <si>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</si>
  <si>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</si>
  <si>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</si>
  <si>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</si>
  <si>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</si>
  <si>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</si>
  <si>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</si>
  <si>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</si>
  <si>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</si>
  <si>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</si>
  <si>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</si>
  <si>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</si>
  <si>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</si>
  <si>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</si>
  <si>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</si>
  <si>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</si>
  <si>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</si>
  <si>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</si>
  <si>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</si>
  <si>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</si>
  <si>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</si>
  <si>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</si>
  <si>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</si>
  <si>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</si>
  <si>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</si>
  <si>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</si>
  <si>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</si>
  <si>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</si>
  <si>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</si>
  <si>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</si>
  <si>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</si>
  <si>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</si>
  <si>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</si>
  <si>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</si>
  <si>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</si>
  <si>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</si>
  <si>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</si>
  <si>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</si>
  <si>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</si>
  <si>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</si>
  <si>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</si>
  <si>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</si>
  <si>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</si>
  <si>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</si>
  <si>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</si>
  <si>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</si>
  <si>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</si>
  <si>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</si>
  <si>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</si>
  <si>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</si>
  <si>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</si>
  <si>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</si>
  <si>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</si>
  <si>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</si>
  <si>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</si>
  <si>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</si>
  <si>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</si>
  <si>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</si>
  <si>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</si>
  <si>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</si>
  <si>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</si>
  <si>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</si>
  <si>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</si>
  <si>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</si>
  <si>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</si>
  <si>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</si>
  <si>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</si>
  <si>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</si>
  <si>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</si>
  <si>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</si>
  <si>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</si>
  <si>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</si>
  <si>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</si>
  <si>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</si>
  <si>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</si>
  <si>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</si>
  <si>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</si>
  <si>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</si>
  <si>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</si>
  <si>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</si>
  <si>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</si>
  <si>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</si>
  <si>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</si>
  <si>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</si>
  <si>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</si>
  <si>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</si>
  <si>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</si>
  <si>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</si>
  <si>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</si>
  <si>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</si>
  <si>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</si>
  <si>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</si>
  <si>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</si>
  <si>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</si>
  <si>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</si>
  <si>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</si>
  <si>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</si>
  <si>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</si>
  <si>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</si>
  <si>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</si>
  <si>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</si>
  <si>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</si>
  <si>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</si>
  <si>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</si>
  <si>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</si>
  <si>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</si>
  <si>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</si>
  <si>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</si>
  <si>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</si>
  <si>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</si>
  <si>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</si>
  <si>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</si>
  <si>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</si>
  <si>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</si>
  <si>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</si>
  <si>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</si>
  <si>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</si>
  <si>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</si>
  <si>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</si>
  <si>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</si>
  <si>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</si>
  <si>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</si>
  <si>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</si>
  <si>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</si>
  <si>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</si>
  <si>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</si>
  <si>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</si>
  <si>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</si>
  <si>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</si>
  <si>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</si>
  <si>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</si>
  <si>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</si>
  <si>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</si>
  <si>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</si>
  <si>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</si>
  <si>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</si>
  <si>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</si>
  <si>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</si>
  <si>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</si>
  <si>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</si>
  <si>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</si>
  <si>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</si>
  <si>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Add Transactions</t>
  </si>
  <si>
    <r>
      <t xml:space="preserve"> This sheet allows you to add a transaction to a </t>
    </r>
    <r>
      <rPr>
        <b/>
        <u/>
        <sz val="11"/>
        <color theme="0"/>
        <rFont val="Calibri"/>
        <family val="2"/>
        <scheme val="minor"/>
      </rPr>
      <t>transaction portfolio</t>
    </r>
    <r>
      <rPr>
        <sz val="11"/>
        <color theme="0"/>
        <rFont val="Calibri"/>
        <family val="2"/>
        <scheme val="minor"/>
      </rPr>
      <t xml:space="preserve">. LUSID supports several different transaction types which are detailed </t>
    </r>
    <r>
      <rPr>
        <b/>
        <u/>
        <sz val="11"/>
        <color theme="0"/>
        <rFont val="Calibri"/>
        <family val="2"/>
        <scheme val="minor"/>
      </rPr>
      <t>here</t>
    </r>
    <r>
      <rPr>
        <sz val="11"/>
        <color theme="0"/>
        <rFont val="Calibri"/>
        <family val="2"/>
        <scheme val="minor"/>
      </rPr>
      <t>.</t>
    </r>
  </si>
  <si>
    <t xml:space="preserve">Portfolio code: </t>
  </si>
  <si>
    <t>Settlement date</t>
  </si>
  <si>
    <t>Units</t>
  </si>
  <si>
    <t>Source</t>
  </si>
  <si>
    <r>
      <t xml:space="preserve">   To view a list of existing scopes, please see the "</t>
    </r>
    <r>
      <rPr>
        <b/>
        <u/>
        <sz val="11"/>
        <color theme="1"/>
        <rFont val="Calibri"/>
        <family val="2"/>
        <scheme val="minor"/>
      </rPr>
      <t>View Scopes</t>
    </r>
    <r>
      <rPr>
        <sz val="11"/>
        <color theme="1"/>
        <rFont val="Calibri"/>
        <family val="2"/>
        <scheme val="minor"/>
      </rPr>
      <t>" tab.</t>
    </r>
  </si>
  <si>
    <r>
      <t xml:space="preserve">   To view a list of existing Portfolios, please see the "</t>
    </r>
    <r>
      <rPr>
        <b/>
        <u/>
        <sz val="11"/>
        <color theme="1"/>
        <rFont val="Calibri"/>
        <family val="2"/>
        <scheme val="minor"/>
      </rPr>
      <t>View Portfolios</t>
    </r>
    <r>
      <rPr>
        <sz val="11"/>
        <color theme="1"/>
        <rFont val="Calibri"/>
        <family val="2"/>
        <scheme val="minor"/>
      </rPr>
      <t>" tab.</t>
    </r>
  </si>
  <si>
    <t>View Portfolios</t>
  </si>
  <si>
    <t xml:space="preserve"> This sheet allows you to view existing portfolios within a scope.</t>
  </si>
  <si>
    <t xml:space="preserve">   Scope: </t>
  </si>
  <si>
    <t xml:space="preserve">   Effective at: </t>
  </si>
  <si>
    <t xml:space="preserve">   As at:</t>
  </si>
  <si>
    <t>Step 1: Specifiy the scope and parameters</t>
  </si>
  <si>
    <t>View Transactions</t>
  </si>
  <si>
    <t xml:space="preserve">   Portfolio code: </t>
  </si>
  <si>
    <r>
      <t xml:space="preserve">   To view a list of existing portfolios, please see the "</t>
    </r>
    <r>
      <rPr>
        <b/>
        <u/>
        <sz val="11"/>
        <color theme="1"/>
        <rFont val="Calibri"/>
        <family val="2"/>
        <scheme val="minor"/>
      </rPr>
      <t>View Portfolios</t>
    </r>
    <r>
      <rPr>
        <sz val="11"/>
        <color theme="1"/>
        <rFont val="Calibri"/>
        <family val="2"/>
        <scheme val="minor"/>
      </rPr>
      <t>" tab.</t>
    </r>
  </si>
  <si>
    <t xml:space="preserve">   As At date</t>
  </si>
  <si>
    <t xml:space="preserve">   From Transaction date: </t>
  </si>
  <si>
    <t xml:space="preserve">   To Transaction date:</t>
  </si>
  <si>
    <t>View Scopes</t>
  </si>
  <si>
    <t>Get a list of Scopes</t>
  </si>
  <si>
    <t>View Holdings</t>
  </si>
  <si>
    <t xml:space="preserve"> This sheet allows you to view holdings within an existing Portfolio.</t>
  </si>
  <si>
    <t>Step 1: Specifiy the portfolio and parameters</t>
  </si>
  <si>
    <t xml:space="preserve">   Effective date: </t>
  </si>
  <si>
    <t xml:space="preserve">   As At date:</t>
  </si>
  <si>
    <t>Step 2: Get a list of Holdings</t>
  </si>
  <si>
    <t>Cost</t>
  </si>
  <si>
    <t xml:space="preserve"> This sheet allows you to run a valuation on a Portfolio.</t>
  </si>
  <si>
    <t>Step 2: Run a Valuation</t>
  </si>
  <si>
    <t xml:space="preserve">   Valuation date:</t>
  </si>
  <si>
    <t>Step 1: Specify the portfolio and parameters</t>
  </si>
  <si>
    <t>Create Transaction Portfolios</t>
  </si>
  <si>
    <t>Specify details of the Transaction and add these to a Transaction Portfolio</t>
  </si>
  <si>
    <t>Currency</t>
  </si>
  <si>
    <t>Portfolio Cost</t>
  </si>
  <si>
    <t>Price</t>
  </si>
  <si>
    <t>Purchase date</t>
  </si>
  <si>
    <t>Name</t>
  </si>
  <si>
    <t>Value</t>
  </si>
  <si>
    <t>Global-Equity</t>
  </si>
  <si>
    <t>BBG000B9XRY4</t>
  </si>
  <si>
    <t>BBG000DMBXR2</t>
  </si>
  <si>
    <t>BBG000C059M6</t>
  </si>
  <si>
    <t>BBG00DQ4YZ36</t>
  </si>
  <si>
    <t>BBG000BCM915</t>
  </si>
  <si>
    <t>BBG000BCH458</t>
  </si>
  <si>
    <t>BBG000BS1MT4</t>
  </si>
  <si>
    <t>BBG000BH4R78</t>
  </si>
  <si>
    <t>BBG000BPH459</t>
  </si>
  <si>
    <t>BBG000CLY2D3</t>
  </si>
  <si>
    <t>DisplayName</t>
  </si>
  <si>
    <t>Created</t>
  </si>
  <si>
    <t>RecipeScope</t>
  </si>
  <si>
    <t>RecipeKey</t>
  </si>
  <si>
    <t>EffectiveDate</t>
  </si>
  <si>
    <t>Aggregation</t>
  </si>
  <si>
    <t>GroupBy</t>
  </si>
  <si>
    <t>Sort</t>
  </si>
  <si>
    <t>Buy</t>
  </si>
  <si>
    <t>This date has no time component</t>
  </si>
  <si>
    <t>Enter the date to convert</t>
  </si>
  <si>
    <t>Specify time component</t>
  </si>
  <si>
    <t>Although the date can still appears without time</t>
  </si>
  <si>
    <t>Add to your date and display the complete datetime</t>
  </si>
  <si>
    <t>Step 2: Get a list of portfolios</t>
  </si>
  <si>
    <t>Holding/default/PV:Sum,Holding/default/PV:Proportion,Instrument/default/Name:Value</t>
  </si>
  <si>
    <t>Instrument/default/Name</t>
  </si>
  <si>
    <t>LeftScope</t>
  </si>
  <si>
    <t>LeftCode</t>
  </si>
  <si>
    <t>LeftEffectiveAt</t>
  </si>
  <si>
    <t>LeftAsAt</t>
  </si>
  <si>
    <t>RightScope</t>
  </si>
  <si>
    <t>RightCode</t>
  </si>
  <si>
    <t>RightEffectiveAt</t>
  </si>
  <si>
    <t>RightAsAt</t>
  </si>
  <si>
    <t>Perform a reconciliation</t>
  </si>
  <si>
    <t xml:space="preserve"> This sheet allows you to reconcile two portfolios, or two different snapshots of the same portfolio</t>
  </si>
  <si>
    <t>The effective date refers to the date the holdings are effective from. It returns holdings created before this date</t>
  </si>
  <si>
    <t>Set the AsAt date to see the state of holdings over time. For any amendment, you can see the holdings before and after the amendment</t>
  </si>
  <si>
    <t>Figi</t>
  </si>
  <si>
    <t>Parameter set</t>
  </si>
  <si>
    <t>inline recipe</t>
  </si>
  <si>
    <t>In this example, we are reconciling two views of the same portfolio</t>
  </si>
  <si>
    <t>Global-Equity40</t>
  </si>
  <si>
    <t xml:space="preserve">   The effective date refers to the creation date of the portfolio. It returns portfolios created before this date</t>
  </si>
  <si>
    <t xml:space="preserve">   Set the AsAt date to see the state of the portfolio list over time. For any amendment, you can see the portfolio as it was before and after the amendment</t>
  </si>
  <si>
    <t>Getting Started tutorials</t>
  </si>
  <si>
    <t>Knowledge Base articles</t>
  </si>
  <si>
    <t>or Contact us</t>
  </si>
  <si>
    <t xml:space="preserve"> If you have any questions please visit our:</t>
  </si>
  <si>
    <t xml:space="preserve"> This sheet allows you to view your existing scopes. N.B. you can only create a scope when you create a portfolio</t>
  </si>
  <si>
    <t>Step 3: Get a list of portfolios and specify the fields you want</t>
  </si>
  <si>
    <t>Step 1: Specifiy the scope, portfolio code and parameters</t>
  </si>
  <si>
    <r>
      <t xml:space="preserve">     Entering a scope that does not exist will automatically create a new scope with that name. To view a list of existing scopes, please see the "</t>
    </r>
    <r>
      <rPr>
        <b/>
        <u/>
        <sz val="11"/>
        <color theme="1"/>
        <rFont val="Calibri"/>
        <family val="2"/>
        <scheme val="minor"/>
      </rPr>
      <t>View Scopes</t>
    </r>
    <r>
      <rPr>
        <sz val="11"/>
        <color theme="1"/>
        <rFont val="Calibri"/>
        <family val="2"/>
        <scheme val="minor"/>
      </rPr>
      <t>" tab.</t>
    </r>
  </si>
  <si>
    <t>Result</t>
  </si>
  <si>
    <t>Set Holdings</t>
  </si>
  <si>
    <t xml:space="preserve"> This sheet allows you to create new portfolios. LUSID supports several different types of portfolios.</t>
  </si>
  <si>
    <t xml:space="preserve"> This sheet allows you to set the holdings within a transaction portfolio.</t>
  </si>
  <si>
    <t>Specify details of your holdings and add these to a Transaction Portfolio</t>
  </si>
  <si>
    <t xml:space="preserve">   The effective date refers to the date the holdings are effective from</t>
  </si>
  <si>
    <t>Datetimes in LUSID</t>
  </si>
  <si>
    <t xml:space="preserve"> This sheet allows you to format datetimes for use with LUSID</t>
  </si>
  <si>
    <t>Global Equity</t>
  </si>
  <si>
    <t xml:space="preserve">  </t>
  </si>
  <si>
    <t>BaseCurrency</t>
  </si>
  <si>
    <t>CorporateActionSourceId</t>
  </si>
  <si>
    <t>AccountingMethod</t>
  </si>
  <si>
    <t>SubHoldingKeys</t>
  </si>
  <si>
    <t>Global equity portfolio</t>
  </si>
  <si>
    <t>TransactionId</t>
  </si>
  <si>
    <t>TransactionDate</t>
  </si>
  <si>
    <t>SettlementDate</t>
  </si>
  <si>
    <t>TransactionPrice</t>
  </si>
  <si>
    <t>TotalConsideration</t>
  </si>
  <si>
    <t>ExchangeRate</t>
  </si>
  <si>
    <t>TransactionCurrency</t>
  </si>
  <si>
    <t>CounterpartyId</t>
  </si>
  <si>
    <t>Step 1: Change the uploaded transaction by 1 unit</t>
  </si>
  <si>
    <t>Use an effective date that matches the transction or later</t>
  </si>
  <si>
    <t>Finbourne-Examples</t>
  </si>
  <si>
    <t>Add an hour to your datetime</t>
  </si>
  <si>
    <t>Subtract a minute from your datetime</t>
  </si>
  <si>
    <t>Instrument Id Types</t>
  </si>
  <si>
    <t>Instrument Ids</t>
  </si>
  <si>
    <t>"YYYY-MM-DDTHH:MM:SS.00Z"</t>
  </si>
  <si>
    <t>Where Z indicates Zulu time (UTC+0), and is equivalent to +00:00</t>
  </si>
  <si>
    <t>If in doubt, use the fieldnames as specified in =flTransactionsAdd_Template()</t>
  </si>
  <si>
    <t>If in doubt, use the fieldnames as specified in =flHoldings_Template()</t>
  </si>
  <si>
    <t>If in doubt, use the fieldnames as specified in flPortfoliosAdd_Template</t>
  </si>
  <si>
    <t>LUSID accepts datetimes in any recognised Excel format</t>
  </si>
  <si>
    <t>Additional formats</t>
  </si>
  <si>
    <t>Convert date into a string</t>
  </si>
  <si>
    <t>Excel formats to show datetime</t>
  </si>
  <si>
    <t>LUSID also accepts UTC, UTS offsets and cutlabels</t>
  </si>
  <si>
    <t>Standard UTC timestamp:</t>
  </si>
  <si>
    <t>UTC offset (not recognised as an excel date)</t>
  </si>
  <si>
    <t>2019-04-10T13:30:45+04:00</t>
  </si>
  <si>
    <t>Cutlabel</t>
  </si>
  <si>
    <t>Values</t>
  </si>
  <si>
    <t>SubGroups</t>
  </si>
  <si>
    <t>Create Transaction Portfolio Group</t>
  </si>
  <si>
    <t xml:space="preserve"> This sheet creates a portfolio group and adds in the portfolio created in the Create Portfolio tab.</t>
  </si>
  <si>
    <t>Step 1: Create a portfolio group</t>
  </si>
  <si>
    <t>Step 3: View results</t>
  </si>
  <si>
    <t>On the Upload Transaction tab, change the units up or down by an amount.</t>
  </si>
  <si>
    <t>Step 2: Specifiy the portfolio and the 'left' 'right' parameters</t>
  </si>
  <si>
    <t>Left AsAt datetime is current LUSID system time (= UTC), arrived at from =now() minus an hour (this example was written during UK BST, so UTC was -1hr at the time), right datetime defaults to left datetime minus two minutes</t>
  </si>
  <si>
    <t>Step 3: Recalc the sheet and see the reconciliation results below</t>
  </si>
  <si>
    <t>The edit was made seconds ago, so the reconciliation shows an edit to an historic transaction which is only visible in AsAt space. In effective date space, you have overwritten what was there previously.</t>
  </si>
  <si>
    <t>US-FI</t>
  </si>
  <si>
    <t>Finbourne-Examples-Fund</t>
  </si>
  <si>
    <t>US Fixed Income group</t>
  </si>
  <si>
    <t>Finbourne Examples group</t>
  </si>
  <si>
    <t>US-Treasury-Bond</t>
  </si>
  <si>
    <t>US-Corporate-Bond</t>
  </si>
  <si>
    <t>UK-Equities</t>
  </si>
  <si>
    <t>Group</t>
  </si>
  <si>
    <t>Sub-group</t>
  </si>
  <si>
    <t>Portfolios</t>
  </si>
  <si>
    <t>Saved example portfolios….pls leave</t>
  </si>
  <si>
    <t>Transaction/Finbourne-Examples/IsThisATestTrade</t>
  </si>
  <si>
    <t>Step 3: Get a cutdown list of transactions</t>
  </si>
  <si>
    <t>Step 2: Get a list of transactions</t>
  </si>
  <si>
    <t>TransactionStatus</t>
  </si>
  <si>
    <t>InstrumentIdentifiers</t>
  </si>
  <si>
    <t>InstrumentUid</t>
  </si>
  <si>
    <t>TransactionAmount</t>
  </si>
  <si>
    <t>TotalConsideration Amount</t>
  </si>
  <si>
    <t>TotalConsideration Currency</t>
  </si>
  <si>
    <t>IsThisATestTrade</t>
  </si>
  <si>
    <t>Note the custom transaction property here…</t>
  </si>
  <si>
    <t>{"aggregation":"","code":"quotes_recipe","market":{"marketRules":[{"dataScope":"FinbourneMarketData","key":"Equity.Figi.*","field":"Mid","quoteType":"Price","supplier":"Client"},{"dataScope":"FinbourneMarketData","key":"Equity.LusidInstrumentId.*","field":"Mid","quoteType":"Price","supplier":"Client"},{"dataScope":"FinbourneMarketData","key":"Fx.CurrencyPair.*","field":"Mid","quoteType":"Price","supplier":"Client"}],"options":{"defaultInstrumentCodeType":"Figi","defaultScope":"FinbourneMarketData","defaultSupplier":"Client"},"suppliers":{"commodity":"Client","credit":"Client","equity":"Client","fx":"Client","rates":"Client"}},"pricing":""}</t>
  </si>
  <si>
    <t>By name</t>
  </si>
  <si>
    <t>Properties</t>
  </si>
  <si>
    <t>testgroup</t>
  </si>
  <si>
    <t>Finbourne-Examples:US-Treasury-Bond</t>
  </si>
  <si>
    <t>Finbourne-Examples:US-FI</t>
  </si>
  <si>
    <t>Finbourne-Examples:Global-Equity,Finbourne-Examples:UK-Equities</t>
  </si>
  <si>
    <t>Finbourne-Examples:US-Corporate-Bond,Finbourne-Examples:US-Treasury-Bond</t>
  </si>
  <si>
    <t>Target hierarchy</t>
  </si>
  <si>
    <t>N.B. Dates entered without a time are treated as 00:00:00.00Z</t>
  </si>
  <si>
    <t>Portfolio/Finbourne-Examples/PortfolioOwner</t>
  </si>
  <si>
    <t>D.Vader</t>
  </si>
  <si>
    <t>Run valuation by portfolio and by group</t>
  </si>
  <si>
    <t xml:space="preserve">   Portfolio group code: </t>
  </si>
  <si>
    <t>Step 3: Specifiy the portfolio group and parameters</t>
  </si>
  <si>
    <t>Step 4: Run a 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</si>
</sst>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000"/>
    <numFmt numFmtId="165" formatCode="ddd\-dd\-mmm\-yy\ hh:mm:ss"/>
    <numFmt numFmtId="166" formatCode="dd/mm/yyyy\ hh:mm:ss.00"/>
    <numFmt numFmtId="167" formatCode="ddd\-dd\-mmm\-yy"/>
    <numFmt numFmtId="168" formatCode="[$-F400]h:mm:ss\ AM/PM"/>
    <numFmt numFmtId="169" formatCode="#,##0_ ;[Red]\-#,##0\ "/>
    <numFmt numFmtId="170" formatCode="0.0000%"/>
    <numFmt numFmtId="171" formatCode="#,##0.0000"/>
    <numFmt numFmtId="172" formatCode="0.00_ ;[Red]\-0.00\ "/>
    <numFmt numFmtId="173" formatCode="#,##0.000_ ;[Red]\-#,##0.000\ "/>
    <numFmt numFmtId="174" formatCode="#,##0.00_ ;[Red]\-#,##0.00\ "/>
    <numFmt numFmtId="175" formatCode="dd\-mmm\-yy\ h:mm:ss"/>
    <numFmt numFmtId="176" formatCode="dd\-mmm\-yy\ hh:mm:ss"/>
  </numFmts>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0"/>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sz val="11"/>
      <color rgb="FF000000"/>
      <name val="Calibri"/>
      <family val="2"/>
      <scheme val="minor"/>
    </font>
  </fonts>
  <fills count="9">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9261"/>
        <bgColor indexed="64"/>
      </patternFill>
    </fill>
    <fill>
      <patternFill patternType="solid">
        <fgColor rgb="FFFFE5D9"/>
        <bgColor rgb="FF000000"/>
      </patternFill>
    </fill>
  </fills>
  <borders count="6">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
      <left/>
      <right style="thin">
        <color rgb="FFFFFFFF"/>
      </right>
      <top/>
      <bottom/>
      <diagonal/>
    </border>
  </borders>
  <cellStyleXfs count="2">
    <xf numFmtId="0" fontId="0" fillId="0" borderId="0"/>
    <xf numFmtId="0" fontId="9" fillId="0" borderId="0" applyNumberFormat="0" applyFill="0" applyBorder="0" applyAlignment="0" applyProtection="0"/>
  </cellStyleXfs>
  <cellXfs count="93">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0" fillId="0"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3" borderId="0" xfId="0" applyFill="1" applyAlignment="1">
      <alignment horizontal="center"/>
    </xf>
    <xf numFmtId="14" fontId="0" fillId="4" borderId="0" xfId="0" applyNumberFormat="1" applyFill="1" applyAlignment="1">
      <alignment horizontal="center"/>
    </xf>
    <xf numFmtId="0" fontId="0" fillId="6" borderId="3" xfId="0" applyFill="1" applyBorder="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0" fontId="8" fillId="3" borderId="0" xfId="0" applyFont="1" applyFill="1"/>
    <xf numFmtId="0" fontId="0" fillId="3" borderId="0" xfId="0" applyFill="1" applyBorder="1" applyAlignment="1">
      <alignment horizontal="center"/>
    </xf>
    <xf numFmtId="14" fontId="0" fillId="6" borderId="3" xfId="0" quotePrefix="1" applyNumberFormat="1" applyFill="1" applyBorder="1" applyAlignment="1">
      <alignment horizontal="center"/>
    </xf>
    <xf numFmtId="14" fontId="0" fillId="6" borderId="3" xfId="0" applyNumberFormat="1" applyFill="1" applyBorder="1" applyAlignment="1">
      <alignment horizontal="center"/>
    </xf>
    <xf numFmtId="3" fontId="0" fillId="4" borderId="1" xfId="0" applyNumberFormat="1" applyFill="1" applyBorder="1" applyAlignment="1">
      <alignment horizontal="center"/>
    </xf>
    <xf numFmtId="4" fontId="0" fillId="4" borderId="1" xfId="0" applyNumberFormat="1" applyFill="1" applyBorder="1" applyAlignment="1">
      <alignment horizontal="center"/>
    </xf>
    <xf numFmtId="0" fontId="0" fillId="4" borderId="2" xfId="0" applyFill="1" applyBorder="1" applyAlignment="1">
      <alignment horizontal="left"/>
    </xf>
    <xf numFmtId="0" fontId="0" fillId="4" borderId="1" xfId="0" applyFill="1" applyBorder="1" applyAlignment="1">
      <alignment horizontal="left"/>
    </xf>
    <xf numFmtId="14" fontId="0" fillId="4" borderId="2" xfId="0" applyNumberFormat="1" applyFill="1" applyBorder="1" applyAlignment="1">
      <alignment horizontal="center"/>
    </xf>
    <xf numFmtId="0" fontId="0" fillId="0" borderId="0" xfId="0" applyNumberFormat="1"/>
    <xf numFmtId="14" fontId="0" fillId="0" borderId="0" xfId="0" applyNumberFormat="1"/>
    <xf numFmtId="15" fontId="0" fillId="0" borderId="0" xfId="0" applyNumberFormat="1"/>
    <xf numFmtId="14" fontId="0" fillId="3" borderId="0" xfId="0" applyNumberFormat="1" applyFill="1"/>
    <xf numFmtId="3" fontId="0" fillId="0" borderId="0" xfId="0" applyNumberFormat="1"/>
    <xf numFmtId="2" fontId="0" fillId="0" borderId="0" xfId="0" applyNumberFormat="1"/>
    <xf numFmtId="49" fontId="0" fillId="0" borderId="0" xfId="0" applyNumberFormat="1"/>
    <xf numFmtId="164" fontId="0" fillId="0" borderId="0" xfId="0" applyNumberFormat="1"/>
    <xf numFmtId="4" fontId="0" fillId="0" borderId="0" xfId="0" applyNumberFormat="1"/>
    <xf numFmtId="15" fontId="0" fillId="6" borderId="3" xfId="0" applyNumberFormat="1" applyFill="1" applyBorder="1" applyAlignment="1">
      <alignment horizontal="center"/>
    </xf>
    <xf numFmtId="165" fontId="0" fillId="6" borderId="3" xfId="0" applyNumberFormat="1" applyFill="1" applyBorder="1" applyAlignment="1">
      <alignment horizontal="center"/>
    </xf>
    <xf numFmtId="166" fontId="0" fillId="6" borderId="3" xfId="0" applyNumberFormat="1" applyFill="1" applyBorder="1" applyAlignment="1">
      <alignment horizontal="center"/>
    </xf>
    <xf numFmtId="167" fontId="0" fillId="6" borderId="3" xfId="0" applyNumberFormat="1" applyFill="1" applyBorder="1" applyAlignment="1">
      <alignment horizontal="center"/>
    </xf>
    <xf numFmtId="4" fontId="0" fillId="3" borderId="0" xfId="0" applyNumberFormat="1" applyFill="1"/>
    <xf numFmtId="0" fontId="0" fillId="3" borderId="0" xfId="0" applyFill="1" applyAlignment="1">
      <alignment horizontal="right"/>
    </xf>
    <xf numFmtId="0" fontId="5" fillId="3" borderId="0" xfId="0" applyFont="1" applyFill="1" applyAlignment="1">
      <alignment horizontal="left"/>
    </xf>
    <xf numFmtId="0" fontId="1" fillId="5" borderId="1" xfId="0" applyFont="1" applyFill="1" applyBorder="1" applyAlignment="1">
      <alignment horizontal="left"/>
    </xf>
    <xf numFmtId="168" fontId="0" fillId="6" borderId="3" xfId="0" applyNumberFormat="1" applyFill="1" applyBorder="1" applyAlignment="1">
      <alignment horizontal="center"/>
    </xf>
    <xf numFmtId="169" fontId="0" fillId="4" borderId="2" xfId="0" applyNumberFormat="1" applyFill="1" applyBorder="1" applyAlignment="1">
      <alignment horizontal="center"/>
    </xf>
    <xf numFmtId="169" fontId="0" fillId="4" borderId="0" xfId="0" applyNumberFormat="1" applyFill="1" applyAlignment="1">
      <alignment horizontal="center"/>
    </xf>
    <xf numFmtId="169" fontId="0" fillId="4" borderId="1" xfId="0" applyNumberFormat="1" applyFill="1" applyBorder="1" applyAlignment="1">
      <alignment horizontal="center"/>
    </xf>
    <xf numFmtId="10" fontId="0" fillId="0" borderId="0" xfId="0" applyNumberFormat="1"/>
    <xf numFmtId="0" fontId="0" fillId="4" borderId="4" xfId="0" applyFill="1" applyBorder="1" applyAlignment="1">
      <alignment horizontal="left"/>
    </xf>
    <xf numFmtId="15" fontId="0" fillId="4" borderId="4" xfId="0" applyNumberFormat="1" applyFill="1" applyBorder="1" applyAlignment="1">
      <alignment horizontal="left"/>
    </xf>
    <xf numFmtId="0" fontId="0" fillId="4" borderId="0" xfId="0" applyFill="1" applyBorder="1" applyAlignment="1">
      <alignment horizontal="left"/>
    </xf>
    <xf numFmtId="15" fontId="0" fillId="4" borderId="0" xfId="0" applyNumberFormat="1" applyFill="1" applyBorder="1" applyAlignment="1">
      <alignment horizontal="left"/>
    </xf>
    <xf numFmtId="169" fontId="0" fillId="4" borderId="2" xfId="0" applyNumberFormat="1" applyFill="1" applyBorder="1"/>
    <xf numFmtId="171" fontId="0" fillId="4" borderId="2" xfId="0" applyNumberFormat="1" applyFill="1" applyBorder="1" applyAlignment="1">
      <alignment horizontal="center"/>
    </xf>
    <xf numFmtId="172" fontId="0" fillId="4" borderId="0" xfId="0" applyNumberFormat="1" applyFill="1" applyAlignment="1">
      <alignment horizontal="center"/>
    </xf>
    <xf numFmtId="16" fontId="0" fillId="4" borderId="2" xfId="0" applyNumberFormat="1" applyFill="1" applyBorder="1" applyAlignment="1">
      <alignment horizontal="center"/>
    </xf>
    <xf numFmtId="173" fontId="0" fillId="4" borderId="2" xfId="0" applyNumberFormat="1" applyFill="1" applyBorder="1" applyAlignment="1">
      <alignment horizontal="center"/>
    </xf>
    <xf numFmtId="0" fontId="10" fillId="2" borderId="0" xfId="1" applyFont="1" applyFill="1"/>
    <xf numFmtId="0" fontId="1" fillId="5" borderId="2" xfId="0" applyFont="1" applyFill="1" applyBorder="1" applyAlignment="1">
      <alignment horizontal="left"/>
    </xf>
    <xf numFmtId="0" fontId="1" fillId="5" borderId="0" xfId="0" applyFont="1" applyFill="1" applyBorder="1" applyAlignment="1">
      <alignment horizontal="left"/>
    </xf>
    <xf numFmtId="0" fontId="1" fillId="5" borderId="0" xfId="0" applyFont="1" applyFill="1" applyAlignment="1">
      <alignment horizontal="left"/>
    </xf>
    <xf numFmtId="15" fontId="0" fillId="4" borderId="1" xfId="0" applyNumberFormat="1" applyFill="1" applyBorder="1" applyAlignment="1">
      <alignment horizontal="left"/>
    </xf>
    <xf numFmtId="3" fontId="0" fillId="4" borderId="0" xfId="0" applyNumberFormat="1" applyFill="1" applyAlignment="1">
      <alignment horizontal="left"/>
    </xf>
    <xf numFmtId="4" fontId="0" fillId="4" borderId="2" xfId="0" applyNumberFormat="1" applyFill="1" applyBorder="1" applyAlignment="1">
      <alignment horizontal="left"/>
    </xf>
    <xf numFmtId="170" fontId="0" fillId="4" borderId="1" xfId="0" applyNumberFormat="1" applyFont="1" applyFill="1" applyBorder="1" applyAlignment="1">
      <alignment horizontal="left"/>
    </xf>
    <xf numFmtId="3" fontId="0" fillId="4" borderId="1" xfId="0" applyNumberFormat="1" applyFill="1" applyBorder="1" applyAlignment="1">
      <alignment horizontal="left"/>
    </xf>
    <xf numFmtId="0" fontId="1" fillId="5" borderId="4" xfId="0" applyFont="1" applyFill="1" applyBorder="1" applyAlignment="1"/>
    <xf numFmtId="0" fontId="1" fillId="5" borderId="0" xfId="0" applyFont="1" applyFill="1" applyBorder="1" applyAlignment="1"/>
    <xf numFmtId="169"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9" fontId="0" fillId="4" borderId="2" xfId="0" applyNumberFormat="1" applyFill="1" applyBorder="1" applyAlignment="1">
      <alignment horizontal="center"/>
    </xf>
    <xf numFmtId="174" fontId="0" fillId="4" borderId="1" xfId="0" applyNumberFormat="1" applyFill="1" applyBorder="1" applyAlignment="1">
      <alignment horizontal="center"/>
    </xf>
    <xf numFmtId="0" fontId="0" fillId="4" borderId="2" xfId="0" applyFill="1" applyBorder="1" applyAlignment="1">
      <alignment horizontal="center"/>
    </xf>
    <xf numFmtId="15" fontId="0" fillId="4" borderId="1" xfId="0" applyNumberFormat="1" applyFill="1" applyBorder="1" applyAlignment="1">
      <alignment horizontal="center"/>
    </xf>
    <xf numFmtId="15" fontId="0" fillId="4" borderId="2" xfId="0" applyNumberFormat="1" applyFill="1" applyBorder="1" applyAlignment="1">
      <alignment horizontal="center"/>
    </xf>
    <xf numFmtId="175" fontId="0" fillId="4" borderId="2" xfId="0" applyNumberFormat="1" applyFill="1" applyBorder="1" applyAlignment="1">
      <alignment horizontal="center"/>
    </xf>
    <xf numFmtId="176" fontId="0" fillId="4" borderId="2" xfId="0" applyNumberFormat="1" applyFill="1" applyBorder="1" applyAlignment="1">
      <alignment horizontal="center"/>
    </xf>
    <xf numFmtId="4" fontId="0" fillId="4" borderId="2" xfId="0" applyNumberFormat="1" applyFill="1" applyBorder="1" applyAlignment="1">
      <alignment horizontal="center"/>
    </xf>
    <xf numFmtId="0" fontId="0" fillId="3" borderId="0" xfId="0" applyNumberFormat="1" applyFill="1"/>
    <xf numFmtId="174" fontId="0" fillId="4" borderId="2" xfId="0" applyNumberFormat="1" applyFill="1" applyBorder="1" applyAlignment="1">
      <alignment horizontal="center"/>
    </xf>
    <xf numFmtId="4" fontId="0" fillId="7" borderId="0" xfId="0" applyNumberFormat="1" applyFill="1" applyAlignment="1">
      <alignment horizontal="left"/>
    </xf>
    <xf numFmtId="4" fontId="0" fillId="4" borderId="0" xfId="0" applyNumberFormat="1" applyFill="1" applyAlignment="1">
      <alignment horizontal="center"/>
    </xf>
    <xf numFmtId="0" fontId="11" fillId="8" borderId="5" xfId="0" applyFont="1" applyFill="1" applyBorder="1" applyAlignment="1">
      <alignment horizontal="center"/>
    </xf>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b5eecb54378e499998dd3d4e75938e4f">
      <tp>
        <v>-1</v>
        <stp/>
        <stp>de98f51a-355d-4bc8-9177-b5a14fc842fa</stp>
        <tr r="F45" s="5"/>
        <tr r="F46" s="5"/>
        <tr r="E46" s="5"/>
        <tr r="E45" s="5"/>
      </tp>
    </main>
    <main first="rtdsrv.b5eecb54378e499998dd3d4e75938e4f">
      <tp>
        <v>-1</v>
        <stp/>
        <stp>4b267ab9-07b7-4cb7-aa5f-834549cd96f2</stp>
        <tr r="E66" s="9"/>
        <tr r="E64" s="9"/>
        <tr r="E72" s="9"/>
        <tr r="F82" s="9"/>
        <tr r="E76" s="9"/>
        <tr r="G73" s="9"/>
        <tr r="E81" s="9"/>
        <tr r="F64" s="9"/>
        <tr r="F69" s="9"/>
        <tr r="F79" s="9"/>
        <tr r="G83" s="9"/>
        <tr r="G71" s="9"/>
        <tr r="F84" s="9"/>
        <tr r="E75" s="9"/>
        <tr r="F72" s="9"/>
        <tr r="E71" s="9"/>
        <tr r="G61" s="9"/>
        <tr r="E82" s="9"/>
        <tr r="G82" s="9"/>
        <tr r="E70" s="9"/>
        <tr r="F78" s="9"/>
        <tr r="G76" s="9"/>
        <tr r="G66" s="9"/>
        <tr r="G77" s="9"/>
        <tr r="F67" s="9"/>
        <tr r="E65" s="9"/>
        <tr r="F74" s="9"/>
        <tr r="F66" s="9"/>
        <tr r="F68" s="9"/>
        <tr r="G69" s="9"/>
        <tr r="G84" s="9"/>
        <tr r="G67" s="9"/>
        <tr r="F71" s="9"/>
        <tr r="G65" s="9"/>
        <tr r="F76" s="9"/>
        <tr r="E62" s="9"/>
        <tr r="F77" s="9"/>
        <tr r="E78" s="9"/>
        <tr r="F80" s="9"/>
        <tr r="E80" s="9"/>
        <tr r="G75" s="9"/>
        <tr r="E61" s="9"/>
        <tr r="F70" s="9"/>
        <tr r="F81" s="9"/>
        <tr r="E77" s="9"/>
        <tr r="E67" s="9"/>
        <tr r="G64" s="9"/>
        <tr r="G78" s="9"/>
        <tr r="G80" s="9"/>
        <tr r="F61" s="9"/>
        <tr r="G74" s="9"/>
        <tr r="E63" s="9"/>
        <tr r="G63" s="9"/>
        <tr r="F62" s="9"/>
        <tr r="E84" s="9"/>
        <tr r="F83" s="9"/>
        <tr r="F75" s="9"/>
        <tr r="G62" s="9"/>
        <tr r="G79" s="9"/>
        <tr r="E68" s="9"/>
        <tr r="G72" s="9"/>
        <tr r="E74" s="9"/>
        <tr r="F73" s="9"/>
        <tr r="F65" s="9"/>
        <tr r="G70" s="9"/>
        <tr r="E83" s="9"/>
        <tr r="G68" s="9"/>
        <tr r="F63" s="9"/>
        <tr r="E69" s="9"/>
        <tr r="E79" s="9"/>
        <tr r="E73" s="9"/>
        <tr r="G81" s="9"/>
      </tp>
      <tp>
        <v>-1</v>
        <stp/>
        <stp>4d5cee16-db17-4b0f-aa97-5f55ceb62321</stp>
        <tr r="I50" s="14"/>
        <tr r="G51" s="14"/>
        <tr r="F50" s="14"/>
        <tr r="J51" s="14"/>
        <tr r="G50" s="14"/>
        <tr r="I51" s="14"/>
        <tr r="H51" s="14"/>
        <tr r="H50" s="14"/>
        <tr r="E50" s="14"/>
        <tr r="J50" s="14"/>
        <tr r="F51" s="14"/>
        <tr r="K51" s="14"/>
        <tr r="K50" s="14"/>
        <tr r="E51" s="14"/>
      </tp>
      <tp>
        <v>-1</v>
        <stp/>
        <stp>71d15c04-fc82-4b28-81b4-edf213601232</stp>
        <tr r="L50" s="8"/>
        <tr r="H45" s="8"/>
        <tr r="H46" s="8"/>
        <tr r="F50" s="8"/>
        <tr r="J34" s="8"/>
        <tr r="H39" s="8"/>
        <tr r="E47" s="8"/>
        <tr r="J32" s="8"/>
        <tr r="F40" s="8"/>
        <tr r="K44" s="8"/>
        <tr r="L37" s="8"/>
        <tr r="G48" s="8"/>
        <tr r="I43" s="8"/>
        <tr r="J46" s="8"/>
        <tr r="H51" s="8"/>
        <tr r="L39" s="8"/>
        <tr r="J39" s="8"/>
        <tr r="G36" s="8"/>
        <tr r="K41" s="8"/>
        <tr r="H42" s="8"/>
        <tr r="I36" s="8"/>
        <tr r="K48" s="8"/>
        <tr r="E41" s="8"/>
        <tr r="E39" s="8"/>
        <tr r="K32" s="8"/>
        <tr r="K49" s="8"/>
        <tr r="J37" s="8"/>
        <tr r="G44" s="8"/>
        <tr r="G38" s="8"/>
        <tr r="L40" s="8"/>
        <tr r="F47" s="8"/>
        <tr r="E40" s="8"/>
        <tr r="G35" s="8"/>
        <tr r="G43" s="8"/>
        <tr r="F46" s="8"/>
        <tr r="K51" s="8"/>
        <tr r="J48" s="8"/>
        <tr r="J40" s="8"/>
        <tr r="L44" s="8"/>
        <tr r="J36" s="8"/>
        <tr r="F31" s="8"/>
        <tr r="F41" s="8"/>
        <tr r="G51" s="8"/>
        <tr r="E37" s="8"/>
        <tr r="H44" s="8"/>
        <tr r="G49" s="8"/>
        <tr r="L41" s="8"/>
        <tr r="J31" s="8"/>
        <tr r="I51" s="8"/>
        <tr r="G34" s="8"/>
        <tr r="I49" s="8"/>
        <tr r="E49" s="8"/>
        <tr r="K37" s="8"/>
        <tr r="G32" s="8"/>
        <tr r="H36" s="8"/>
        <tr r="L45" s="8"/>
        <tr r="J49" s="8"/>
        <tr r="H38" s="8"/>
        <tr r="G41" s="8"/>
        <tr r="K43" s="8"/>
        <tr r="E48" s="8"/>
        <tr r="F42" s="8"/>
        <tr r="E42" s="8"/>
        <tr r="I37" s="8"/>
        <tr r="E31" s="8"/>
        <tr r="E38" s="8"/>
        <tr r="K34" s="8"/>
        <tr r="J50" s="8"/>
        <tr r="K50" s="8"/>
        <tr r="L36" s="8"/>
        <tr r="F33" s="8"/>
        <tr r="G33" s="8"/>
        <tr r="H43" s="8"/>
        <tr r="K40" s="8"/>
        <tr r="J35" s="8"/>
        <tr r="I39" s="8"/>
        <tr r="G47" s="8"/>
        <tr r="E43" s="8"/>
        <tr r="E34" s="8"/>
        <tr r="H48" s="8"/>
        <tr r="H37" s="8"/>
        <tr r="K33" s="8"/>
        <tr r="I47" s="8"/>
        <tr r="I35" s="8"/>
        <tr r="E33" s="8"/>
        <tr r="H32" s="8"/>
        <tr r="F43" s="8"/>
        <tr r="K42" s="8"/>
        <tr r="I42" s="8"/>
        <tr r="L49" s="8"/>
        <tr r="K38" s="8"/>
        <tr r="E36" s="8"/>
        <tr r="J33" s="8"/>
        <tr r="J44" s="8"/>
        <tr r="F32" s="8"/>
        <tr r="L51" s="8"/>
        <tr r="I34" s="8"/>
        <tr r="H33" s="8"/>
        <tr r="F38" s="8"/>
        <tr r="H41" s="8"/>
        <tr r="L38" s="8"/>
        <tr r="E44" s="8"/>
        <tr r="F51" s="8"/>
        <tr r="I44" s="8"/>
        <tr r="G40" s="8"/>
        <tr r="J38" s="8"/>
        <tr r="E51" s="8"/>
        <tr r="E46" s="8"/>
        <tr r="K46" s="8"/>
        <tr r="L31" s="8"/>
        <tr r="G37" s="8"/>
        <tr r="F36" s="8"/>
        <tr r="L33" s="8"/>
        <tr r="I45" s="8"/>
        <tr r="I46" s="8"/>
        <tr r="F35" s="8"/>
        <tr r="I33" s="8"/>
        <tr r="L46" s="8"/>
        <tr r="H47" s="8"/>
        <tr r="I50" s="8"/>
        <tr r="E35" s="8"/>
        <tr r="G31" s="8"/>
        <tr r="J42" s="8"/>
        <tr r="L35" s="8"/>
        <tr r="J47" s="8"/>
        <tr r="H31" s="8"/>
        <tr r="K31" s="8"/>
        <tr r="G42" s="8"/>
        <tr r="F34" s="8"/>
        <tr r="L42" s="8"/>
        <tr r="J41" s="8"/>
        <tr r="H40" s="8"/>
        <tr r="F44" s="8"/>
        <tr r="L48" s="8"/>
        <tr r="L47" s="8"/>
        <tr r="H35" s="8"/>
        <tr r="H34" s="8"/>
        <tr r="L43" s="8"/>
        <tr r="H50" s="8"/>
        <tr r="G46" s="8"/>
        <tr r="G45" s="8"/>
        <tr r="E50" s="8"/>
        <tr r="I32" s="8"/>
        <tr r="F49" s="8"/>
        <tr r="I38" s="8"/>
        <tr r="E32" s="8"/>
        <tr r="K36" s="8"/>
        <tr r="L32" s="8"/>
        <tr r="F45" s="8"/>
        <tr r="I40" s="8"/>
        <tr r="F37" s="8"/>
        <tr r="K35" s="8"/>
        <tr r="I41" s="8"/>
        <tr r="J45" s="8"/>
        <tr r="K39" s="8"/>
        <tr r="J43" s="8"/>
        <tr r="G39" s="8"/>
        <tr r="L34" s="8"/>
        <tr r="I48" s="8"/>
        <tr r="H49" s="8"/>
        <tr r="K47" s="8"/>
        <tr r="G50" s="8"/>
        <tr r="E45" s="8"/>
        <tr r="I31" s="8"/>
        <tr r="F48" s="8"/>
        <tr r="J51" s="8"/>
        <tr r="K45" s="8"/>
        <tr r="F39" s="8"/>
      </tp>
    </main>
    <main first="rtdsrv.b5eecb54378e499998dd3d4e75938e4f">
      <tp>
        <v>-1</v>
        <stp/>
        <stp>46e04227-6d20-4deb-ab09-06edacc2a2a7</stp>
        <tr r="Q64" s="6"/>
        <tr r="G68" s="6"/>
        <tr r="K63" s="6"/>
        <tr r="L67" s="6"/>
        <tr r="M79" s="6"/>
        <tr r="N78" s="6"/>
        <tr r="K66" s="6"/>
        <tr r="N73" s="6"/>
        <tr r="E74" s="6"/>
        <tr r="G80" s="6"/>
        <tr r="I64" s="6"/>
        <tr r="R64" s="6"/>
        <tr r="H76" s="6"/>
        <tr r="K75" s="6"/>
        <tr r="J62" s="6"/>
        <tr r="M76" s="6"/>
        <tr r="H80" s="6"/>
        <tr r="S73" s="6"/>
        <tr r="O80" s="6"/>
        <tr r="E77" s="6"/>
        <tr r="S78" s="6"/>
        <tr r="E69" s="6"/>
        <tr r="Q78" s="6"/>
        <tr r="E76" s="6"/>
        <tr r="L73" s="6"/>
        <tr r="Q72" s="6"/>
        <tr r="R72" s="6"/>
        <tr r="P74" s="6"/>
        <tr r="M67" s="6"/>
        <tr r="L70" s="6"/>
        <tr r="R66" s="6"/>
        <tr r="K74" s="6"/>
        <tr r="S80" s="6"/>
        <tr r="M66" s="6"/>
        <tr r="I66" s="6"/>
        <tr r="E75" s="6"/>
        <tr r="I76" s="6"/>
        <tr r="F81" s="6"/>
        <tr r="P68" s="6"/>
        <tr r="Q75" s="6"/>
        <tr r="S70" s="6"/>
        <tr r="G69" s="6"/>
        <tr r="H77" s="6"/>
        <tr r="H70" s="6"/>
        <tr r="S68" s="6"/>
        <tr r="E72" s="6"/>
        <tr r="H64" s="6"/>
        <tr r="E67" s="6"/>
        <tr r="H79" s="6"/>
        <tr r="J72" s="6"/>
        <tr r="K73" s="6"/>
        <tr r="K80" s="6"/>
        <tr r="P73" s="6"/>
        <tr r="N76" s="6"/>
        <tr r="H78" s="6"/>
        <tr r="E66" s="6"/>
        <tr r="J77" s="6"/>
        <tr r="E70" s="6"/>
        <tr r="F64" s="6"/>
        <tr r="F69" s="6"/>
        <tr r="L79" s="6"/>
        <tr r="R81" s="6"/>
        <tr r="H67" s="6"/>
        <tr r="G63" s="6"/>
        <tr r="M64" s="6"/>
        <tr r="L71" s="6"/>
        <tr r="P81" s="6"/>
        <tr r="L64" s="6"/>
        <tr r="M65" s="6"/>
        <tr r="F76" s="6"/>
        <tr r="S69" s="6"/>
        <tr r="O63" s="6"/>
        <tr r="J66" s="6"/>
        <tr r="R62" s="6"/>
        <tr r="P79" s="6"/>
        <tr r="F80" s="6"/>
        <tr r="H75" s="6"/>
        <tr r="R71" s="6"/>
        <tr r="L62" s="6"/>
        <tr r="N81" s="6"/>
        <tr r="I68" s="6"/>
        <tr r="L65" s="6"/>
        <tr r="E64" s="6"/>
        <tr r="O78" s="6"/>
        <tr r="R78" s="6"/>
        <tr r="O75" s="6"/>
        <tr r="L72" s="6"/>
        <tr r="I78" s="6"/>
        <tr r="E79" s="6"/>
        <tr r="S67" s="6"/>
        <tr r="I71" s="6"/>
        <tr r="N79" s="6"/>
        <tr r="R79" s="6"/>
        <tr r="R76" s="6"/>
        <tr r="O76" s="6"/>
        <tr r="H68" s="6"/>
        <tr r="G70" s="6"/>
        <tr r="R80" s="6"/>
        <tr r="L76" s="6"/>
        <tr r="N63" s="6"/>
        <tr r="K69" s="6"/>
        <tr r="H69" s="6"/>
        <tr r="N64" s="6"/>
        <tr r="P62" s="6"/>
        <tr r="S79" s="6"/>
        <tr r="E68" s="6"/>
        <tr r="S77" s="6"/>
        <tr r="L81" s="6"/>
        <tr r="O69" s="6"/>
        <tr r="G74" s="6"/>
        <tr r="M68" s="6"/>
        <tr r="L68" s="6"/>
        <tr r="H63" s="6"/>
        <tr r="I80" s="6"/>
        <tr r="O71" s="6"/>
        <tr r="J70" s="6"/>
        <tr r="Q74" s="6"/>
        <tr r="Q70" s="6"/>
        <tr r="K64" s="6"/>
        <tr r="H62" s="6"/>
        <tr r="J64" s="6"/>
        <tr r="F78" s="6"/>
        <tr r="O73" s="6"/>
        <tr r="N75" s="6"/>
        <tr r="G64" s="6"/>
        <tr r="P63" s="6"/>
        <tr r="K68" s="6"/>
        <tr r="K65" s="6"/>
        <tr r="O65" s="6"/>
        <tr r="Q79" s="6"/>
        <tr r="G66" s="6"/>
        <tr r="S81" s="6"/>
        <tr r="G62" s="6"/>
        <tr r="F62" s="6"/>
        <tr r="N62" s="6"/>
        <tr r="F65" s="6"/>
        <tr r="M80" s="6"/>
        <tr r="P67" s="6"/>
        <tr r="S75" s="6"/>
        <tr r="G67" s="6"/>
        <tr r="K77" s="6"/>
        <tr r="I63" s="6"/>
        <tr r="M78" s="6"/>
        <tr r="J75" s="6"/>
        <tr r="I77" s="6"/>
        <tr r="O81" s="6"/>
        <tr r="Q81" s="6"/>
        <tr r="F72" s="6"/>
        <tr r="E80" s="6"/>
        <tr r="P80" s="6"/>
        <tr r="G78" s="6"/>
        <tr r="Q80" s="6"/>
        <tr r="E71" s="6"/>
        <tr r="G77" s="6"/>
        <tr r="E63" s="6"/>
        <tr r="F67" s="6"/>
        <tr r="N77" s="6"/>
        <tr r="N69" s="6"/>
        <tr r="F70" s="6"/>
        <tr r="J69" s="6"/>
        <tr r="N67" s="6"/>
        <tr r="I81" s="6"/>
        <tr r="J63" s="6"/>
        <tr r="Q77" s="6"/>
        <tr r="M71" s="6"/>
        <tr r="I67" s="6"/>
        <tr r="S74" s="6"/>
        <tr r="K79" s="6"/>
        <tr r="O64" s="6"/>
        <tr r="R77" s="6"/>
        <tr r="P72" s="6"/>
        <tr r="F74" s="6"/>
        <tr r="M75" s="6"/>
        <tr r="K72" s="6"/>
        <tr r="E73" s="6"/>
        <tr r="I69" s="6"/>
        <tr r="L69" s="6"/>
        <tr r="E81" s="6"/>
        <tr r="M69" s="6"/>
        <tr r="J78" s="6"/>
        <tr r="J71" s="6"/>
        <tr r="R69" s="6"/>
        <tr r="K78" s="6"/>
        <tr r="Q65" s="6"/>
        <tr r="P75" s="6"/>
        <tr r="H65" s="6"/>
        <tr r="J76" s="6"/>
        <tr r="I73" s="6"/>
        <tr r="Q76" s="6"/>
        <tr r="M62" s="6"/>
        <tr r="F75" s="6"/>
        <tr r="I62" s="6"/>
        <tr r="N80" s="6"/>
        <tr r="S76" s="6"/>
        <tr r="L77" s="6"/>
        <tr r="R75" s="6"/>
        <tr r="E65" s="6"/>
        <tr r="F66" s="6"/>
        <tr r="H71" s="6"/>
        <tr r="P77" s="6"/>
        <tr r="O62" s="6"/>
        <tr r="K81" s="6"/>
        <tr r="P64" s="6"/>
        <tr r="F79" s="6"/>
        <tr r="J68" s="6"/>
        <tr r="P69" s="6"/>
        <tr r="K71" s="6"/>
        <tr r="N66" s="6"/>
        <tr r="G73" s="6"/>
        <tr r="L80" s="6"/>
        <tr r="S63" s="6"/>
        <tr r="Q62" s="6"/>
        <tr r="M73" s="6"/>
        <tr r="S66" s="6"/>
        <tr r="N74" s="6"/>
        <tr r="H74" s="6"/>
        <tr r="L66" s="6"/>
        <tr r="J74" s="6"/>
        <tr r="Q63" s="6"/>
        <tr r="E62" s="6"/>
        <tr r="R65" s="6"/>
        <tr r="Q71" s="6"/>
        <tr r="J67" s="6"/>
        <tr r="L78" s="6"/>
        <tr r="K76" s="6"/>
        <tr r="P66" s="6"/>
        <tr r="G71" s="6"/>
        <tr r="J73" s="6"/>
        <tr r="O66" s="6"/>
        <tr r="R68" s="6"/>
        <tr r="O67" s="6"/>
        <tr r="I74" s="6"/>
        <tr r="L63" s="6"/>
        <tr r="S62" s="6"/>
        <tr r="G72" s="6"/>
        <tr r="N65" s="6"/>
        <tr r="G75" s="6"/>
        <tr r="S71" s="6"/>
        <tr r="R70" s="6"/>
        <tr r="R73" s="6"/>
        <tr r="S65" s="6"/>
        <tr r="F68" s="6"/>
        <tr r="Q68" s="6"/>
        <tr r="N70" s="6"/>
        <tr r="H73" s="6"/>
        <tr r="M63" s="6"/>
        <tr r="N72" s="6"/>
        <tr r="I65" s="6"/>
        <tr r="O72" s="6"/>
        <tr r="R74" s="6"/>
        <tr r="S64" s="6"/>
        <tr r="J79" s="6"/>
        <tr r="K67" s="6"/>
        <tr r="H72" s="6"/>
        <tr r="P65" s="6"/>
        <tr r="P78" s="6"/>
        <tr r="M74" s="6"/>
        <tr r="S72" s="6"/>
        <tr r="G79" s="6"/>
        <tr r="M70" s="6"/>
        <tr r="L74" s="6"/>
        <tr r="G76" s="6"/>
        <tr r="E78" s="6"/>
        <tr r="M77" s="6"/>
        <tr r="I79" s="6"/>
        <tr r="O74" s="6"/>
        <tr r="M81" s="6"/>
        <tr r="G81" s="6"/>
        <tr r="F73" s="6"/>
        <tr r="P76" s="6"/>
        <tr r="F63" s="6"/>
        <tr r="Q69" s="6"/>
        <tr r="P70" s="6"/>
        <tr r="J81" s="6"/>
        <tr r="N71" s="6"/>
        <tr r="O68" s="6"/>
        <tr r="M72" s="6"/>
        <tr r="Q67" s="6"/>
        <tr r="J80" s="6"/>
        <tr r="H81" s="6"/>
        <tr r="G65" s="6"/>
        <tr r="N68" s="6"/>
        <tr r="Q73" s="6"/>
        <tr r="I75" s="6"/>
        <tr r="O77" s="6"/>
        <tr r="K70" s="6"/>
        <tr r="F71" s="6"/>
        <tr r="J65" s="6"/>
        <tr r="O70" s="6"/>
        <tr r="H66" s="6"/>
        <tr r="Q66" s="6"/>
        <tr r="R67" s="6"/>
        <tr r="P71" s="6"/>
        <tr r="L75" s="6"/>
        <tr r="R63" s="6"/>
        <tr r="I70" s="6"/>
        <tr r="I72" s="6"/>
        <tr r="F77" s="6"/>
        <tr r="O79" s="6"/>
        <tr r="K62" s="6"/>
      </tp>
    </main>
    <main first="rtdsrv.b5eecb54378e499998dd3d4e75938e4f">
      <tp>
        <v>-1</v>
        <stp/>
        <stp>f6af6fd0-d42e-43b2-8cfc-8c505aa88caf</stp>
        <tr r="D20" s="7"/>
        <tr r="D23" s="7"/>
        <tr r="D21" s="7"/>
        <tr r="D15" s="7"/>
        <tr r="D17" s="7"/>
        <tr r="D22" s="7"/>
        <tr r="D16" s="7"/>
        <tr r="D25" s="7"/>
        <tr r="D18" s="7"/>
        <tr r="D19" s="7"/>
        <tr r="D24" s="7"/>
      </tp>
    </main>
    <main first="rtdsrv.b5eecb54378e499998dd3d4e75938e4f">
      <tp>
        <v>-1</v>
        <stp/>
        <stp>29e1ad94-2b4d-45b0-a5e3-c84c783aaf8d</stp>
        <tr r="P50" s="8"/>
        <tr r="R47" s="8"/>
        <tr r="N36" s="8"/>
        <tr r="Q46" s="8"/>
        <tr r="O42" s="8"/>
        <tr r="P31" s="8"/>
        <tr r="P39" s="8"/>
        <tr r="R32" s="8"/>
        <tr r="P35" s="8"/>
        <tr r="Q36" s="8"/>
        <tr r="R46" s="8"/>
        <tr r="Q47" s="8"/>
        <tr r="R37" s="8"/>
        <tr r="O45" s="8"/>
        <tr r="P42" s="8"/>
        <tr r="O47" s="8"/>
        <tr r="O38" s="8"/>
        <tr r="O36" s="8"/>
        <tr r="O33" s="8"/>
        <tr r="P32" s="8"/>
        <tr r="R50" s="8"/>
        <tr r="Q40" s="8"/>
        <tr r="O49" s="8"/>
        <tr r="R48" s="8"/>
        <tr r="N41" s="8"/>
        <tr r="Q48" s="8"/>
        <tr r="R45" s="8"/>
        <tr r="O51" s="8"/>
        <tr r="R35" s="8"/>
        <tr r="O43" s="8"/>
        <tr r="Q45" s="8"/>
        <tr r="P36" s="8"/>
        <tr r="R41" s="8"/>
        <tr r="N31" s="8"/>
        <tr r="N32" s="8"/>
        <tr r="Q42" s="8"/>
        <tr r="R49" s="8"/>
        <tr r="N44" s="8"/>
        <tr r="Q41" s="8"/>
        <tr r="Q51" s="8"/>
        <tr r="N50" s="8"/>
        <tr r="Q44" s="8"/>
        <tr r="O41" s="8"/>
        <tr r="P44" s="8"/>
        <tr r="O50" s="8"/>
        <tr r="Q50" s="8"/>
        <tr r="O48" s="8"/>
        <tr r="O31" s="8"/>
        <tr r="O32" s="8"/>
        <tr r="N37" s="8"/>
        <tr r="N46" s="8"/>
        <tr r="Q35" s="8"/>
        <tr r="P49" s="8"/>
        <tr r="O37" s="8"/>
        <tr r="N51" s="8"/>
        <tr r="P43" s="8"/>
        <tr r="R31" s="8"/>
        <tr r="N48" s="8"/>
        <tr r="N42" s="8"/>
        <tr r="N35" s="8"/>
        <tr r="N39" s="8"/>
        <tr r="Q31" s="8"/>
        <tr r="Q33" s="8"/>
        <tr r="R36" s="8"/>
        <tr r="P45" s="8"/>
        <tr r="Q34" s="8"/>
        <tr r="N34" s="8"/>
        <tr r="O40" s="8"/>
        <tr r="R42" s="8"/>
        <tr r="R38" s="8"/>
        <tr r="N47" s="8"/>
        <tr r="N33" s="8"/>
        <tr r="R51" s="8"/>
        <tr r="O34" s="8"/>
        <tr r="P47" s="8"/>
        <tr r="Q49" s="8"/>
        <tr r="Q39" s="8"/>
        <tr r="P34" s="8"/>
        <tr r="P41" s="8"/>
        <tr r="P37" s="8"/>
        <tr r="O46" s="8"/>
        <tr r="N38" s="8"/>
        <tr r="Q43" s="8"/>
        <tr r="Q32" s="8"/>
        <tr r="O39" s="8"/>
        <tr r="P48" s="8"/>
        <tr r="N45" s="8"/>
        <tr r="N43" s="8"/>
        <tr r="Q38" s="8"/>
        <tr r="R40" s="8"/>
        <tr r="R34" s="8"/>
        <tr r="R44" s="8"/>
        <tr r="R39" s="8"/>
        <tr r="N49" s="8"/>
        <tr r="O35" s="8"/>
        <tr r="P33" s="8"/>
        <tr r="R33" s="8"/>
        <tr r="P38" s="8"/>
        <tr r="R43" s="8"/>
        <tr r="P40" s="8"/>
        <tr r="P51" s="8"/>
        <tr r="O44" s="8"/>
        <tr r="N40" s="8"/>
        <tr r="P46" s="8"/>
        <tr r="Q37" s="8"/>
      </tp>
      <tp>
        <v>-1</v>
        <stp/>
        <stp>90468b35-a06a-4ffb-b67c-000529083582</stp>
        <tr r="L52" s="6"/>
        <tr r="AG44" s="6"/>
        <tr r="S36" s="6"/>
        <tr r="N44" s="6"/>
        <tr r="N37" s="6"/>
        <tr r="W43" s="6"/>
        <tr r="J38" s="6"/>
        <tr r="U41" s="6"/>
        <tr r="R48" s="6"/>
        <tr r="AC48" s="6"/>
        <tr r="M41" s="6"/>
        <tr r="L34" s="6"/>
        <tr r="H48" s="6"/>
        <tr r="W42" s="6"/>
        <tr r="Z48" s="6"/>
        <tr r="Q34" s="6"/>
        <tr r="G45" s="6"/>
        <tr r="J53" s="6"/>
        <tr r="AF34" s="6"/>
        <tr r="V48" s="6"/>
        <tr r="AC37" s="6"/>
        <tr r="E51" s="6"/>
        <tr r="Z42" s="6"/>
        <tr r="AB49" s="6"/>
        <tr r="H37" s="6"/>
        <tr r="U33" s="6"/>
        <tr r="N49" s="6"/>
        <tr r="X39" s="6"/>
        <tr r="AE49" s="6"/>
        <tr r="E36" s="6"/>
        <tr r="S48" s="6"/>
        <tr r="AA49" s="6"/>
        <tr r="P51" s="6"/>
        <tr r="AD52" s="6"/>
        <tr r="AF42" s="6"/>
        <tr r="N35" s="6"/>
        <tr r="AD33" s="6"/>
        <tr r="AH52" s="6"/>
        <tr r="I43" s="6"/>
        <tr r="T48" s="6"/>
        <tr r="U40" s="6"/>
        <tr r="I44" s="6"/>
        <tr r="AD38" s="6"/>
        <tr r="X46" s="6"/>
        <tr r="I39" s="6"/>
        <tr r="AH36" s="6"/>
        <tr r="Y47" s="6"/>
        <tr r="Y39" s="6"/>
        <tr r="AE43" s="6"/>
        <tr r="Y41" s="6"/>
        <tr r="Z33" s="6"/>
        <tr r="AC42" s="6"/>
        <tr r="N40" s="6"/>
        <tr r="M51" s="6"/>
        <tr r="V49" s="6"/>
        <tr r="AC35" s="6"/>
        <tr r="G39" s="6"/>
        <tr r="Z50" s="6"/>
        <tr r="N38" s="6"/>
        <tr r="AH42" s="6"/>
        <tr r="Y53" s="6"/>
        <tr r="W38" s="6"/>
        <tr r="I46" s="6"/>
        <tr r="V38" s="6"/>
        <tr r="O47" s="6"/>
        <tr r="Y48" s="6"/>
        <tr r="R41" s="6"/>
        <tr r="W41" s="6"/>
        <tr r="AH49" s="6"/>
        <tr r="S52" s="6"/>
        <tr r="E34" s="6"/>
        <tr r="L35" s="6"/>
        <tr r="E49" s="6"/>
        <tr r="R36" s="6"/>
        <tr r="I52" s="6"/>
        <tr r="AG36" s="6"/>
        <tr r="AF48" s="6"/>
        <tr r="J40" s="6"/>
        <tr r="AE51" s="6"/>
        <tr r="AI35" s="6"/>
        <tr r="AI48" s="6"/>
        <tr r="AB37" s="6"/>
        <tr r="AG53" s="6"/>
        <tr r="AB39" s="6"/>
        <tr r="I53" s="6"/>
        <tr r="V50" s="6"/>
        <tr r="J51" s="6"/>
        <tr r="T53" s="6"/>
        <tr r="T39" s="6"/>
        <tr r="O51" s="6"/>
        <tr r="AG46" s="6"/>
        <tr r="AI45" s="6"/>
        <tr r="AA52" s="6"/>
        <tr r="AF35" s="6"/>
        <tr r="F36" s="6"/>
        <tr r="R51" s="6"/>
        <tr r="R42" s="6"/>
        <tr r="AE46" s="6"/>
        <tr r="U36" s="6"/>
        <tr r="Z38" s="6"/>
        <tr r="AF49" s="6"/>
        <tr r="AC40" s="6"/>
        <tr r="T43" s="6"/>
        <tr r="AD49" s="6"/>
        <tr r="AE45" s="6"/>
        <tr r="V42" s="6"/>
        <tr r="O35" s="6"/>
        <tr r="G40" s="6"/>
        <tr r="AA43" s="6"/>
        <tr r="T37" s="6"/>
        <tr r="AI53" s="6"/>
        <tr r="V51" s="6"/>
        <tr r="AC36" s="6"/>
        <tr r="AH53" s="6"/>
        <tr r="I49" s="6"/>
        <tr r="M48" s="6"/>
        <tr r="L37" s="6"/>
        <tr r="AG34" s="6"/>
        <tr r="L53" s="6"/>
        <tr r="I41" s="6"/>
        <tr r="AH43" s="6"/>
        <tr r="I42" s="6"/>
        <tr r="W49" s="6"/>
        <tr r="T52" s="6"/>
        <tr r="W47" s="6"/>
        <tr r="S46" s="6"/>
        <tr r="P40" s="6"/>
        <tr r="Q49" s="6"/>
        <tr r="W40" s="6"/>
        <tr r="AE35" s="6"/>
        <tr r="K40" s="6"/>
        <tr r="P46" s="6"/>
        <tr r="AD40" s="6"/>
        <tr r="AI52" s="6"/>
        <tr r="AE37" s="6"/>
        <tr r="J50" s="6"/>
        <tr r="H44" s="6"/>
        <tr r="H46" s="6"/>
        <tr r="N50" s="6"/>
        <tr r="AD53" s="6"/>
        <tr r="AI49" s="6"/>
        <tr r="AC49" s="6"/>
        <tr r="Y34" s="6"/>
        <tr r="J47" s="6"/>
        <tr r="AF51" s="6"/>
        <tr r="AI51" s="6"/>
        <tr r="AF41" s="6"/>
        <tr r="AI34" s="6"/>
        <tr r="X47" s="6"/>
        <tr r="Z40" s="6"/>
        <tr r="G53" s="6"/>
        <tr r="H39" s="6"/>
        <tr r="AC47" s="6"/>
        <tr r="R47" s="6"/>
        <tr r="T40" s="6"/>
        <tr r="Z47" s="6"/>
        <tr r="K48" s="6"/>
        <tr r="M37" s="6"/>
        <tr r="P35" s="6"/>
        <tr r="AI50" s="6"/>
        <tr r="E40" s="6"/>
        <tr r="AE52" s="6"/>
        <tr r="X50" s="6"/>
        <tr r="O45" s="6"/>
        <tr r="Z37" s="6"/>
        <tr r="R33" s="6"/>
        <tr r="P38" s="6"/>
        <tr r="AC44" s="6"/>
        <tr r="Y42" s="6"/>
        <tr r="Z51" s="6"/>
        <tr r="T41" s="6"/>
        <tr r="V47" s="6"/>
        <tr r="S43" s="6"/>
        <tr r="M39" s="6"/>
        <tr r="E38" s="6"/>
        <tr r="G37" s="6"/>
        <tr r="V53" s="6"/>
        <tr r="Q37" s="6"/>
        <tr r="Z44" s="6"/>
        <tr r="M49" s="6"/>
        <tr r="Y44" s="6"/>
        <tr r="K47" s="6"/>
        <tr r="H45" s="6"/>
        <tr r="L46" s="6"/>
        <tr r="S35" s="6"/>
        <tr r="AD36" s="6"/>
        <tr r="H50" s="6"/>
        <tr r="AC53" s="6"/>
        <tr r="K39" s="6"/>
        <tr r="AA50" s="6"/>
        <tr r="T42" s="6"/>
        <tr r="Q53" s="6"/>
        <tr r="AE48" s="6"/>
        <tr r="P37" s="6"/>
        <tr r="K52" s="6"/>
        <tr r="F50" s="6"/>
        <tr r="X38" s="6"/>
        <tr r="AF50" s="6"/>
        <tr r="H41" s="6"/>
        <tr r="V36" s="6"/>
        <tr r="M43" s="6"/>
        <tr r="AI47" s="6"/>
        <tr r="G44" s="6"/>
        <tr r="O36" s="6"/>
        <tr r="X41" s="6"/>
        <tr r="AF45" s="6"/>
        <tr r="R53" s="6"/>
        <tr r="N46" s="6"/>
        <tr r="X48" s="6"/>
        <tr r="P39" s="6"/>
        <tr r="AC34" s="6"/>
        <tr r="V44" s="6"/>
        <tr r="Q51" s="6"/>
        <tr r="T44" s="6"/>
        <tr r="J46" s="6"/>
        <tr r="K33" s="6"/>
        <tr r="Y52" s="6"/>
        <tr r="G52" s="6"/>
        <tr r="N51" s="6"/>
        <tr r="K53" s="6"/>
        <tr r="J49" s="6"/>
        <tr r="T38" s="6"/>
        <tr r="AI39" s="6"/>
        <tr r="F52" s="6"/>
        <tr r="N39" s="6"/>
        <tr r="AD46" s="6"/>
        <tr r="E37" s="6"/>
        <tr r="R39" s="6"/>
        <tr r="Y45" s="6"/>
        <tr r="U34" s="6"/>
        <tr r="AB53" s="6"/>
        <tr r="AC41" s="6"/>
        <tr r="H49" s="6"/>
        <tr r="K41" s="6"/>
        <tr r="AD43" s="6"/>
        <tr r="X35" s="6"/>
        <tr r="AE38" s="6"/>
        <tr r="S45" s="6"/>
        <tr r="F40" s="6"/>
        <tr r="AD47" s="6"/>
        <tr r="E33" s="6"/>
        <tr r="T34" s="6"/>
        <tr r="W51" s="6"/>
        <tr r="E53" s="6"/>
        <tr r="P53" s="6"/>
        <tr r="O44" s="6"/>
        <tr r="M40" s="6"/>
        <tr r="F33" s="6"/>
        <tr r="E39" s="6"/>
        <tr r="V46" s="6"/>
        <tr r="AE40" s="6"/>
        <tr r="V43" s="6"/>
        <tr r="O52" s="6"/>
        <tr r="P44" s="6"/>
        <tr r="N36" s="6"/>
        <tr r="G48" s="6"/>
        <tr r="H36" s="6"/>
        <tr r="T50" s="6"/>
        <tr r="K34" s="6"/>
        <tr r="AD44" s="6"/>
        <tr r="X51" s="6"/>
        <tr r="J33" s="6"/>
        <tr r="W34" s="6"/>
        <tr r="Q47" s="6"/>
        <tr r="F46" s="6"/>
        <tr r="Q40" s="6"/>
        <tr r="Y49" s="6"/>
        <tr r="O48" s="6"/>
        <tr r="L47" s="6"/>
        <tr r="AE47" s="6"/>
        <tr r="AA38" s="6"/>
        <tr r="G42" s="6"/>
        <tr r="F37" s="6"/>
        <tr r="AD39" s="6"/>
        <tr r="V37" s="6"/>
        <tr r="L40" s="6"/>
        <tr r="AB46" s="6"/>
        <tr r="K51" s="6"/>
        <tr r="L38" s="6"/>
        <tr r="P34" s="6"/>
        <tr r="AH37" s="6"/>
        <tr r="K36" s="6"/>
        <tr r="L42" s="6"/>
        <tr r="F35" s="6"/>
        <tr r="F49" s="6"/>
        <tr r="L44" s="6"/>
        <tr r="F38" s="6"/>
        <tr r="W35" s="6"/>
        <tr r="L36" s="6"/>
        <tr r="T33" s="6"/>
        <tr r="Q52" s="6"/>
        <tr r="AA40" s="6"/>
        <tr r="H42" s="6"/>
        <tr r="S33" s="6"/>
        <tr r="Q50" s="6"/>
        <tr r="AI36" s="6"/>
        <tr r="U35" s="6"/>
        <tr r="AG38" s="6"/>
        <tr r="K43" s="6"/>
        <tr r="AA51" s="6"/>
        <tr r="AE36" s="6"/>
        <tr r="I50" s="6"/>
        <tr r="J41" s="6"/>
        <tr r="G38" s="6"/>
        <tr r="T35" s="6"/>
        <tr r="H47" s="6"/>
        <tr r="AI46" s="6"/>
        <tr r="V40" s="6"/>
        <tr r="O38" s="6"/>
        <tr r="F44" s="6"/>
        <tr r="Y40" s="6"/>
        <tr r="S49" s="6"/>
        <tr r="AH38" s="6"/>
        <tr r="T46" s="6"/>
        <tr r="AE33" s="6"/>
        <tr r="T45" s="6"/>
        <tr r="AB42" s="6"/>
        <tr r="I33" s="6"/>
        <tr r="F53" s="6"/>
        <tr r="AH35" s="6"/>
        <tr r="AB41" s="6"/>
        <tr r="AF43" s="6"/>
        <tr r="G49" s="6"/>
        <tr r="X44" s="6"/>
        <tr r="M52" s="6"/>
        <tr r="I47" s="6"/>
        <tr r="AC33" s="6"/>
        <tr r="Q41" s="6"/>
        <tr r="W50" s="6"/>
        <tr r="X43" s="6"/>
        <tr r="AI38" s="6"/>
        <tr r="U38" s="6"/>
        <tr r="X53" s="6"/>
        <tr r="F41" s="6"/>
        <tr r="P47" s="6"/>
        <tr r="G33" s="6"/>
        <tr r="F39" s="6"/>
        <tr r="U39" s="6"/>
        <tr r="X37" s="6"/>
        <tr r="AA48" s="6"/>
        <tr r="AC38" s="6"/>
        <tr r="L39" s="6"/>
        <tr r="AD50" s="6"/>
        <tr r="AG51" s="6"/>
        <tr r="O42" s="6"/>
        <tr r="Y43" s="6"/>
        <tr r="Q39" s="6"/>
        <tr r="O33" s="6"/>
        <tr r="Y51" s="6"/>
        <tr r="AA47" s="6"/>
        <tr r="L49" s="6"/>
        <tr r="U51" s="6"/>
        <tr r="H35" s="6"/>
        <tr r="Z52" s="6"/>
        <tr r="L41" s="6"/>
        <tr r="AB50" s="6"/>
        <tr r="H40" s="6"/>
        <tr r="H38" s="6"/>
        <tr r="AG40" s="6"/>
        <tr r="O43" s="6"/>
        <tr r="AG37" s="6"/>
        <tr r="AB44" s="6"/>
        <tr r="AD41" s="6"/>
        <tr r="AG33" s="6"/>
        <tr r="S44" s="6"/>
        <tr r="H52" s="6"/>
        <tr r="O49" s="6"/>
        <tr r="K37" s="6"/>
        <tr r="AF44" s="6"/>
        <tr r="AH33" s="6"/>
        <tr r="J52" s="6"/>
        <tr r="J48" s="6"/>
        <tr r="U46" s="6"/>
        <tr r="W46" s="6"/>
        <tr r="AB36" s="6"/>
        <tr r="E44" s="6"/>
        <tr r="G34" s="6"/>
        <tr r="AE53" s="6"/>
        <tr r="W53" s="6"/>
        <tr r="AD34" s="6"/>
        <tr r="AH44" s="6"/>
        <tr r="AF53" s="6"/>
        <tr r="L45" s="6"/>
        <tr r="AG35" s="6"/>
        <tr r="AB52" s="6"/>
        <tr r="N53" s="6"/>
        <tr r="J35" s="6"/>
        <tr r="I45" s="6"/>
        <tr r="I51" s="6"/>
        <tr r="Z45" s="6"/>
        <tr r="W37" s="6"/>
        <tr r="F34" s="6"/>
        <tr r="AF38" s="6"/>
        <tr r="R49" s="6"/>
        <tr r="F42" s="6"/>
        <tr r="O46" s="6"/>
        <tr r="AH40" s="6"/>
        <tr r="Q36" s="6"/>
        <tr r="H53" s="6"/>
        <tr r="L51" s="6"/>
        <tr r="AG52" s="6"/>
        <tr r="X52" s="6"/>
        <tr r="R50" s="6"/>
        <tr r="E43" s="6"/>
        <tr r="W52" s="6"/>
        <tr r="N41" s="6"/>
        <tr r="AA45" s="6"/>
        <tr r="Z39" s="6"/>
        <tr r="AC45" s="6"/>
        <tr r="O41" s="6"/>
        <tr r="X36" s="6"/>
        <tr r="N45" s="6"/>
        <tr r="X34" s="6"/>
        <tr r="M46" s="6"/>
        <tr r="P43" s="6"/>
        <tr r="L43" s="6"/>
        <tr r="F51" s="6"/>
        <tr r="M45" s="6"/>
        <tr r="J44" s="6"/>
        <tr r="T51" s="6"/>
        <tr r="M38" s="6"/>
        <tr r="R37" s="6"/>
        <tr r="L48" s="6"/>
        <tr r="F43" s="6"/>
        <tr r="X45" s="6"/>
        <tr r="AE41" s="6"/>
        <tr r="AB45" s="6"/>
        <tr r="R40" s="6"/>
        <tr r="Y50" s="6"/>
        <tr r="AG50" s="6"/>
        <tr r="AB43" s="6"/>
        <tr r="P36" s="6"/>
        <tr r="K50" s="6"/>
        <tr r="AE39" s="6"/>
        <tr r="R45" s="6"/>
        <tr r="AI41" s="6"/>
        <tr r="AD51" s="6"/>
        <tr r="M34" s="6"/>
        <tr r="S39" s="6"/>
        <tr r="U47" s="6"/>
        <tr r="E45" s="6"/>
        <tr r="Y35" s="6"/>
        <tr r="E46" s="6"/>
        <tr r="AA42" s="6"/>
        <tr r="N34" s="6"/>
        <tr r="S42" s="6"/>
        <tr r="U50" s="6"/>
        <tr r="AF46" s="6"/>
        <tr r="T36" s="6"/>
        <tr r="G50" s="6"/>
        <tr r="Z41" s="6"/>
        <tr r="M47" s="6"/>
        <tr r="X33" s="6"/>
        <tr r="AI43" s="6"/>
        <tr r="AH41" s="6"/>
        <tr r="G36" s="6"/>
        <tr r="M44" s="6"/>
        <tr r="U53" s="6"/>
        <tr r="AC50" s="6"/>
        <tr r="H33" s="6"/>
        <tr r="E52" s="6"/>
        <tr r="R43" s="6"/>
        <tr r="Q44" s="6"/>
        <tr r="E35" s="6"/>
        <tr r="AA41" s="6"/>
        <tr r="X40" s="6"/>
        <tr r="G43" s="6"/>
        <tr r="AG45" s="6"/>
        <tr r="P42" s="6"/>
        <tr r="W39" s="6"/>
        <tr r="Q35" s="6"/>
        <tr r="AC52" s="6"/>
        <tr r="AH48" s="6"/>
        <tr r="AB38" s="6"/>
        <tr r="M53" s="6"/>
        <tr r="AD42" s="6"/>
        <tr r="G47" s="6"/>
        <tr r="J45" s="6"/>
        <tr r="AA33" s="6"/>
        <tr r="AD48" s="6"/>
        <tr r="AC46" s="6"/>
        <tr r="R52" s="6"/>
        <tr r="I40" s="6"/>
        <tr r="Z34" s="6"/>
        <tr r="Y33" s="6"/>
        <tr r="AF40" s="6"/>
        <tr r="U52" s="6"/>
        <tr r="AB40" s="6"/>
        <tr r="AB48" s="6"/>
        <tr r="U42" s="6"/>
        <tr r="AG41" s="6"/>
        <tr r="S51" s="6"/>
        <tr r="J39" s="6"/>
        <tr r="E41" s="6"/>
        <tr r="O40" s="6"/>
        <tr r="AF52" s="6"/>
        <tr r="Q42" s="6"/>
        <tr r="M35" s="6"/>
        <tr r="AG39" s="6"/>
        <tr r="V45" s="6"/>
        <tr r="K38" s="6"/>
        <tr r="F45" s="6"/>
        <tr r="Y37" s="6"/>
        <tr r="V35" s="6"/>
        <tr r="AG43" s="6"/>
        <tr r="V41" s="6"/>
        <tr r="AI44" s="6"/>
        <tr r="AA34" s="6"/>
        <tr r="W36" s="6"/>
        <tr r="AG42" s="6"/>
        <tr r="AA53" s="6"/>
        <tr r="O37" s="6"/>
        <tr r="Z36" s="6"/>
        <tr r="W48" s="6"/>
        <tr r="AF47" s="6"/>
        <tr r="Y38" s="6"/>
        <tr r="G35" s="6"/>
        <tr r="K42" s="6"/>
        <tr r="S53" s="6"/>
        <tr r="Z43" s="6"/>
        <tr r="AA44" s="6"/>
        <tr r="AF39" s="6"/>
        <tr r="S41" s="6"/>
        <tr r="AH45" s="6"/>
        <tr r="W45" s="6"/>
        <tr r="AD37" s="6"/>
        <tr r="P41" s="6"/>
        <tr r="AH51" s="6"/>
        <tr r="G41" s="6"/>
        <tr r="K46" s="6"/>
        <tr r="E42" s="6"/>
        <tr r="I34" s="6"/>
        <tr r="AI42" s="6"/>
        <tr r="U45" s="6"/>
        <tr r="Z35" s="6"/>
        <tr r="I35" s="6"/>
        <tr r="R35" s="6"/>
        <tr r="R38" s="6"/>
        <tr r="AF37" s="6"/>
        <tr r="K35" s="6"/>
        <tr r="P50" s="6"/>
        <tr r="Q38" s="6"/>
        <tr r="AB51" s="6"/>
        <tr r="V52" s="6"/>
        <tr r="U37" s="6"/>
        <tr r="M42" s="6"/>
        <tr r="AE34" s="6"/>
        <tr r="AG47" s="6"/>
        <tr r="AC43" s="6"/>
        <tr r="O53" s="6"/>
        <tr r="J36" s="6"/>
        <tr r="F48" s="6"/>
        <tr r="I38" s="6"/>
        <tr r="V34" s="6"/>
        <tr r="AA35" s="6"/>
        <tr r="AF36" s="6"/>
        <tr r="E47" s="6"/>
        <tr r="AC39" s="6"/>
        <tr r="AD35" s="6"/>
        <tr r="Y36" s="6"/>
        <tr r="Z53" s="6"/>
        <tr r="AG49" s="6"/>
        <tr r="K45" s="6"/>
        <tr r="AB33" s="6"/>
        <tr r="G51" s="6"/>
        <tr r="S40" s="6"/>
        <tr r="V39" s="6"/>
        <tr r="AB34" s="6"/>
        <tr r="M36" s="6"/>
        <tr r="Z46" s="6"/>
        <tr r="N47" s="6"/>
        <tr r="Q48" s="6"/>
        <tr r="Y46" s="6"/>
        <tr r="Q43" s="6"/>
        <tr r="F47" s="6"/>
        <tr r="E50" s="6"/>
        <tr r="N43" s="6"/>
        <tr r="U43" s="6"/>
        <tr r="AH34" s="6"/>
        <tr r="AD45" s="6"/>
        <tr r="P49" s="6"/>
        <tr r="AH50" s="6"/>
        <tr r="AE42" s="6"/>
        <tr r="AI40" s="6"/>
        <tr r="AC51" s="6"/>
        <tr r="M33" s="6"/>
        <tr r="H51" s="6"/>
        <tr r="I37" s="6"/>
        <tr r="AI33" s="6"/>
        <tr r="M50" s="6"/>
        <tr r="AA37" s="6"/>
        <tr r="J34" s="6"/>
        <tr r="S37" s="6"/>
        <tr r="N42" s="6"/>
        <tr r="O34" s="6"/>
        <tr r="V33" s="6"/>
        <tr r="S34" s="6"/>
        <tr r="P45" s="6"/>
        <tr r="R34" s="6"/>
        <tr r="X49" s="6"/>
        <tr r="AG48" s="6"/>
        <tr r="W44" s="6"/>
        <tr r="L50" s="6"/>
        <tr r="AI37" s="6"/>
        <tr r="AA36" s="6"/>
        <tr r="N48" s="6"/>
        <tr r="AF33" s="6"/>
        <tr r="I36" s="6"/>
        <tr r="AA39" s="6"/>
        <tr r="T49" s="6"/>
        <tr r="X42" s="6"/>
        <tr r="H43" s="6"/>
        <tr r="S38" s="6"/>
        <tr r="Q33" s="6"/>
        <tr r="Z49" s="6"/>
        <tr r="P48" s="6"/>
        <tr r="G46" s="6"/>
        <tr r="H34" s="6"/>
        <tr r="AE50" s="6"/>
        <tr r="N52" s="6"/>
        <tr r="Q45" s="6"/>
        <tr r="U44" s="6"/>
        <tr r="AA46" s="6"/>
        <tr r="U48" s="6"/>
        <tr r="J43" s="6"/>
        <tr r="T47" s="6"/>
        <tr r="P52" s="6"/>
        <tr r="P33" s="6"/>
        <tr r="L33" s="6"/>
        <tr r="E48" s="6"/>
        <tr r="AH47" s="6"/>
        <tr r="R44" s="6"/>
        <tr r="Q46" s="6"/>
        <tr r="AB35" s="6"/>
        <tr r="O50" s="6"/>
        <tr r="S50" s="6"/>
        <tr r="I48" s="6"/>
        <tr r="W33" s="6"/>
        <tr r="AB47" s="6"/>
        <tr r="N33" s="6"/>
        <tr r="AE44" s="6"/>
        <tr r="J37" s="6"/>
        <tr r="J42" s="6"/>
        <tr r="K44" s="6"/>
        <tr r="AH46" s="6"/>
        <tr r="AH39" s="6"/>
        <tr r="R46" s="6"/>
        <tr r="U49" s="6"/>
        <tr r="O39" s="6"/>
        <tr r="K49" s="6"/>
        <tr r="S47" s="6"/>
      </tp>
    </main>
    <main first="rtdsrv.b5eecb54378e499998dd3d4e75938e4f">
      <tp>
        <v>-1</v>
        <stp/>
        <stp>0b677968-94bf-4287-a657-732ae382b811</stp>
        <tr r="I43" s="13"/>
        <tr r="I39" s="13"/>
        <tr r="K48" s="13"/>
        <tr r="N41" s="13"/>
        <tr r="E42" s="13"/>
        <tr r="M46" s="13"/>
        <tr r="M40" s="13"/>
        <tr r="H42" s="13"/>
        <tr r="K46" s="13"/>
        <tr r="L43" s="13"/>
        <tr r="K44" s="13"/>
        <tr r="L46" s="13"/>
        <tr r="O44" s="13"/>
        <tr r="F48" s="13"/>
        <tr r="I40" s="13"/>
        <tr r="L49" s="13"/>
        <tr r="M47" s="13"/>
        <tr r="I42" s="13"/>
        <tr r="E39" s="13"/>
        <tr r="N47" s="13"/>
        <tr r="J39" s="13"/>
        <tr r="F46" s="13"/>
        <tr r="E41" s="13"/>
        <tr r="L48" s="13"/>
        <tr r="I44" s="13"/>
        <tr r="L39" s="13"/>
        <tr r="K43" s="13"/>
        <tr r="J41" s="13"/>
        <tr r="J44" s="13"/>
        <tr r="M49" s="13"/>
        <tr r="F39" s="13"/>
        <tr r="H40" s="13"/>
        <tr r="L45" s="13"/>
        <tr r="F42" s="13"/>
        <tr r="J40" s="13"/>
        <tr r="N49" s="13"/>
        <tr r="O43" s="13"/>
        <tr r="F43" s="13"/>
        <tr r="O49" s="13"/>
        <tr r="J48" s="13"/>
        <tr r="L44" s="13"/>
        <tr r="O39" s="13"/>
        <tr r="N44" s="13"/>
        <tr r="F47" s="13"/>
        <tr r="N39" s="13"/>
        <tr r="E47" s="13"/>
        <tr r="F41" s="13"/>
        <tr r="N45" s="13"/>
        <tr r="F44" s="13"/>
        <tr r="E40" s="13"/>
        <tr r="G43" s="13"/>
        <tr r="K39" s="13"/>
        <tr r="O45" s="13"/>
        <tr r="F40" s="13"/>
        <tr r="E46" s="13"/>
        <tr r="K40" s="13"/>
        <tr r="M42" s="13"/>
        <tr r="N40" s="13"/>
        <tr r="O47" s="13"/>
        <tr r="G42" s="13"/>
        <tr r="E44" s="13"/>
        <tr r="H44" s="13"/>
        <tr r="O40" s="13"/>
        <tr r="H41" s="13"/>
        <tr r="E43" s="13"/>
        <tr r="O46" s="13"/>
        <tr r="J46" s="13"/>
        <tr r="E45" s="13"/>
        <tr r="G47" s="13"/>
        <tr r="G49" s="13"/>
        <tr r="H39" s="13"/>
        <tr r="J43" s="13"/>
        <tr r="F49" s="13"/>
        <tr r="I41" s="13"/>
        <tr r="I46" s="13"/>
        <tr r="N43" s="13"/>
        <tr r="I47" s="13"/>
        <tr r="H48" s="13"/>
        <tr r="K41" s="13"/>
        <tr r="O48" s="13"/>
        <tr r="H47" s="13"/>
        <tr r="K49" s="13"/>
        <tr r="G44" s="13"/>
        <tr r="E48" s="13"/>
        <tr r="G46" s="13"/>
        <tr r="N42" s="13"/>
        <tr r="L47" s="13"/>
        <tr r="J47" s="13"/>
        <tr r="H49" s="13"/>
        <tr r="G45" s="13"/>
        <tr r="L40" s="13"/>
        <tr r="K42" s="13"/>
        <tr r="G39" s="13"/>
        <tr r="I45" s="13"/>
        <tr r="G41" s="13"/>
        <tr r="O41" s="13"/>
        <tr r="G40" s="13"/>
        <tr r="M48" s="13"/>
        <tr r="M43" s="13"/>
        <tr r="J45" s="13"/>
        <tr r="O42" s="13"/>
        <tr r="I49" s="13"/>
        <tr r="I48" s="13"/>
        <tr r="K45" s="13"/>
        <tr r="M41" s="13"/>
        <tr r="N48" s="13"/>
        <tr r="H43" s="13"/>
        <tr r="E49" s="13"/>
        <tr r="H45" s="13"/>
        <tr r="K47" s="13"/>
        <tr r="J49" s="13"/>
        <tr r="F45" s="13"/>
        <tr r="L42" s="13"/>
        <tr r="M44" s="13"/>
        <tr r="G48" s="13"/>
        <tr r="M45" s="13"/>
        <tr r="M39" s="13"/>
        <tr r="H46" s="13"/>
        <tr r="L41" s="13"/>
        <tr r="J42" s="13"/>
        <tr r="N46" s="13"/>
      </tp>
    </main>
    <main first="rtdsrv.b5eecb54378e499998dd3d4e75938e4f">
      <tp>
        <v>-1</v>
        <stp/>
        <stp>07d84016-5306-4932-b716-4ea4238074d0</stp>
        <tr r="J48" s="14"/>
        <tr r="F48" s="14"/>
        <tr r="H48" s="14"/>
        <tr r="E47" s="14"/>
        <tr r="I47" s="14"/>
        <tr r="I48" s="14"/>
        <tr r="H47" s="14"/>
        <tr r="K48" s="14"/>
        <tr r="G47" s="14"/>
        <tr r="J47" s="14"/>
        <tr r="G48" s="14"/>
        <tr r="F47" s="14"/>
        <tr r="E48" s="14"/>
        <tr r="K47" s="14"/>
      </tp>
      <tp>
        <v>-1</v>
        <stp/>
        <stp>b3e4e6de-91da-4f42-a587-da560bb2be1f</stp>
        <tr r="G35" s="5"/>
        <tr r="K30" s="5"/>
        <tr r="F33" s="5"/>
        <tr r="K29" s="5"/>
        <tr r="H30" s="5"/>
        <tr r="H34" s="5"/>
        <tr r="I33" s="5"/>
        <tr r="G33" s="5"/>
        <tr r="M32" s="5"/>
        <tr r="M31" s="5"/>
        <tr r="L33" s="5"/>
        <tr r="F31" s="5"/>
        <tr r="L29" s="5"/>
        <tr r="F32" s="5"/>
        <tr r="K35" s="5"/>
        <tr r="I34" s="5"/>
        <tr r="E32" s="5"/>
        <tr r="H33" s="5"/>
        <tr r="E33" s="5"/>
        <tr r="K34" s="5"/>
        <tr r="K33" s="5"/>
        <tr r="M29" s="5"/>
        <tr r="G32" s="5"/>
        <tr r="M34" s="5"/>
        <tr r="J33" s="5"/>
        <tr r="J31" s="5"/>
        <tr r="J35" s="5"/>
        <tr r="H29" s="5"/>
        <tr r="G30" s="5"/>
        <tr r="F35" s="5"/>
        <tr r="G29" s="5"/>
        <tr r="M35" s="5"/>
        <tr r="G34" s="5"/>
        <tr r="J32" s="5"/>
        <tr r="L35" s="5"/>
        <tr r="L31" s="5"/>
        <tr r="I31" s="5"/>
        <tr r="H31" s="5"/>
        <tr r="E29" s="5"/>
        <tr r="K31" s="5"/>
        <tr r="M33" s="5"/>
        <tr r="J34" s="5"/>
        <tr r="H32" s="5"/>
        <tr r="E31" s="5"/>
        <tr r="J29" s="5"/>
        <tr r="G31" s="5"/>
        <tr r="H35" s="5"/>
        <tr r="I30" s="5"/>
        <tr r="E34" s="5"/>
        <tr r="E30" s="5"/>
        <tr r="L34" s="5"/>
        <tr r="K32" s="5"/>
        <tr r="L32" s="5"/>
        <tr r="F30" s="5"/>
        <tr r="J30" s="5"/>
        <tr r="F34" s="5"/>
        <tr r="L30" s="5"/>
        <tr r="E35" s="5"/>
        <tr r="I32" s="5"/>
        <tr r="I29" s="5"/>
        <tr r="F29" s="5"/>
        <tr r="I35" s="5"/>
        <tr r="M30" s="5"/>
      </tp>
    </main>
    <main first="rtdsrv.b5eecb54378e499998dd3d4e75938e4f">
      <tp>
        <v>-1</v>
        <stp/>
        <stp>fd211c40-68ef-4e9c-89e2-96ac3a2cc178</stp>
        <tr r="G33" s="9"/>
        <tr r="E39" s="9"/>
        <tr r="F29" s="9"/>
        <tr r="E37" s="9"/>
        <tr r="G30" s="9"/>
        <tr r="G34" s="9"/>
        <tr r="E34" s="9"/>
        <tr r="F31" s="9"/>
        <tr r="G36" s="9"/>
        <tr r="F38" s="9"/>
        <tr r="E30" s="9"/>
        <tr r="F30" s="9"/>
        <tr r="E31" s="9"/>
        <tr r="E29" s="9"/>
        <tr r="E38" s="9"/>
        <tr r="G32" s="9"/>
        <tr r="G35" s="9"/>
        <tr r="F37" s="9"/>
        <tr r="E36" s="9"/>
        <tr r="E33" s="9"/>
        <tr r="E32" s="9"/>
        <tr r="F28" s="9"/>
        <tr r="G29" s="9"/>
        <tr r="F39" s="9"/>
        <tr r="G37" s="9"/>
        <tr r="F36" s="9"/>
        <tr r="F32" s="9"/>
        <tr r="G31" s="9"/>
        <tr r="F34" s="9"/>
        <tr r="F33" s="9"/>
        <tr r="E28" s="9"/>
        <tr r="G28" s="9"/>
        <tr r="G38" s="9"/>
        <tr r="E35" s="9"/>
        <tr r="F35" s="9"/>
        <tr r="G39" s="9"/>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volatileDependencies" Target="volatileDependenci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1378324</xdr:colOff>
      <xdr:row>0</xdr:row>
      <xdr:rowOff>324971</xdr:rowOff>
    </xdr:from>
    <xdr:to>
      <xdr:col>15</xdr:col>
      <xdr:colOff>33620</xdr:colOff>
      <xdr:row>7</xdr:row>
      <xdr:rowOff>40180</xdr:rowOff>
    </xdr:to>
    <xdr:pic>
      <xdr:nvPicPr>
        <xdr:cNvPr id="2" name="Picture 1" descr="Logo">
          <a:extLst>
            <a:ext uri="{FF2B5EF4-FFF2-40B4-BE49-F238E27FC236}">
              <a16:creationId xmlns:a16="http://schemas.microsoft.com/office/drawing/2014/main" id="{161B73EF-AD74-4D03-BE35-2875FDF61A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88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1367115</xdr:colOff>
      <xdr:row>0</xdr:row>
      <xdr:rowOff>306057</xdr:rowOff>
    </xdr:from>
    <xdr:to>
      <xdr:col>13</xdr:col>
      <xdr:colOff>22412</xdr:colOff>
      <xdr:row>7</xdr:row>
      <xdr:rowOff>21266</xdr:rowOff>
    </xdr:to>
    <xdr:pic>
      <xdr:nvPicPr>
        <xdr:cNvPr id="5" name="Picture 4" descr="Logo">
          <a:extLst>
            <a:ext uri="{FF2B5EF4-FFF2-40B4-BE49-F238E27FC236}">
              <a16:creationId xmlns:a16="http://schemas.microsoft.com/office/drawing/2014/main" id="{D19AF05F-ACB9-41B7-9971-88F774AA9C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889439" y="306057"/>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1323896</xdr:colOff>
      <xdr:row>1</xdr:row>
      <xdr:rowOff>134470</xdr:rowOff>
    </xdr:from>
    <xdr:to>
      <xdr:col>13</xdr:col>
      <xdr:colOff>210513</xdr:colOff>
      <xdr:row>8</xdr:row>
      <xdr:rowOff>12965</xdr:rowOff>
    </xdr:to>
    <xdr:pic>
      <xdr:nvPicPr>
        <xdr:cNvPr id="4" name="Picture 3" descr="Logo">
          <a:extLst>
            <a:ext uri="{FF2B5EF4-FFF2-40B4-BE49-F238E27FC236}">
              <a16:creationId xmlns:a16="http://schemas.microsoft.com/office/drawing/2014/main" id="{8B7248D4-31D8-4356-BB25-056E8CB37D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896" y="488256"/>
          <a:ext cx="2125117" cy="1280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1692088</xdr:colOff>
      <xdr:row>1</xdr:row>
      <xdr:rowOff>156881</xdr:rowOff>
    </xdr:from>
    <xdr:to>
      <xdr:col>11</xdr:col>
      <xdr:colOff>2095501</xdr:colOff>
      <xdr:row>8</xdr:row>
      <xdr:rowOff>28972</xdr:rowOff>
    </xdr:to>
    <xdr:pic>
      <xdr:nvPicPr>
        <xdr:cNvPr id="5" name="Picture 4" descr="Logo">
          <a:extLst>
            <a:ext uri="{FF2B5EF4-FFF2-40B4-BE49-F238E27FC236}">
              <a16:creationId xmlns:a16="http://schemas.microsoft.com/office/drawing/2014/main" id="{145D5C26-0C31-4774-9236-1A1ED2DFA3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98206" y="504263"/>
          <a:ext cx="2106707"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5" name="Picture 4" descr="Logo">
          <a:extLst>
            <a:ext uri="{FF2B5EF4-FFF2-40B4-BE49-F238E27FC236}">
              <a16:creationId xmlns:a16="http://schemas.microsoft.com/office/drawing/2014/main" id="{0A37B297-7A05-44AA-B624-2E6A65DC0EC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019554" y="408392"/>
          <a:ext cx="2089277" cy="13776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605118</xdr:colOff>
      <xdr:row>2</xdr:row>
      <xdr:rowOff>112059</xdr:rowOff>
    </xdr:from>
    <xdr:to>
      <xdr:col>18</xdr:col>
      <xdr:colOff>263341</xdr:colOff>
      <xdr:row>8</xdr:row>
      <xdr:rowOff>174650</xdr:rowOff>
    </xdr:to>
    <xdr:pic>
      <xdr:nvPicPr>
        <xdr:cNvPr id="4" name="Picture 3" descr="Logo">
          <a:extLst>
            <a:ext uri="{FF2B5EF4-FFF2-40B4-BE49-F238E27FC236}">
              <a16:creationId xmlns:a16="http://schemas.microsoft.com/office/drawing/2014/main" id="{71651790-2704-4FDD-9BCF-6C2B7C4BAF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02736" y="649941"/>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656789</xdr:colOff>
      <xdr:row>0</xdr:row>
      <xdr:rowOff>229098</xdr:rowOff>
    </xdr:from>
    <xdr:to>
      <xdr:col>13</xdr:col>
      <xdr:colOff>625</xdr:colOff>
      <xdr:row>7</xdr:row>
      <xdr:rowOff>49082</xdr:rowOff>
    </xdr:to>
    <xdr:pic>
      <xdr:nvPicPr>
        <xdr:cNvPr id="2" name="Picture 1" descr="Logo">
          <a:extLst>
            <a:ext uri="{FF2B5EF4-FFF2-40B4-BE49-F238E27FC236}">
              <a16:creationId xmlns:a16="http://schemas.microsoft.com/office/drawing/2014/main" id="{507E7CFD-5CC9-401F-AFEB-541865E41A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064" y="229098"/>
          <a:ext cx="2093759" cy="13820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17</xdr:col>
      <xdr:colOff>705973</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12</xdr:col>
      <xdr:colOff>26894</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212912</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12</xdr:col>
      <xdr:colOff>470647</xdr:colOff>
      <xdr:row>8</xdr:row>
      <xdr:rowOff>73798</xdr:rowOff>
    </xdr:to>
    <xdr:pic>
      <xdr:nvPicPr>
        <xdr:cNvPr id="2" name="Picture 1" descr="Logo">
          <a:extLst>
            <a:ext uri="{FF2B5EF4-FFF2-40B4-BE49-F238E27FC236}">
              <a16:creationId xmlns:a16="http://schemas.microsoft.com/office/drawing/2014/main" id="{969B2939-CD88-4C58-ADD5-283CD34A3E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44249" y="554132"/>
          <a:ext cx="2117913"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3.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4.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6.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7.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8.xm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9.xm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0.xm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support@lusid.com" TargetMode="External"/><Relationship Id="rId2" Type="http://schemas.openxmlformats.org/officeDocument/2006/relationships/hyperlink" Target="https://support.lusid.com/" TargetMode="External"/><Relationship Id="rId1" Type="http://schemas.openxmlformats.org/officeDocument/2006/relationships/hyperlink" Target="https://www.lusid.com/resources/tutorials/getting-started/overview" TargetMode="External"/><Relationship Id="rId5" Type="http://schemas.openxmlformats.org/officeDocument/2006/relationships/drawing" Target="../drawings/drawing11.xm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5891-492B-4488-9A49-D4C252CF1782}">
  <sheetPr>
    <tabColor theme="7" tint="0.79998168889431442"/>
  </sheetPr>
  <dimension ref="B1:T31"/>
  <sheetViews>
    <sheetView showGridLines="0" zoomScale="85" zoomScaleNormal="85" workbookViewId="0">
      <selection activeCell="F35" sqref="F35"/>
    </sheetView>
  </sheetViews>
  <sheetFormatPr defaultRowHeight="15" x14ac:dyDescent="0.25"/>
  <cols>
    <col min="1" max="1" width="6.5703125" customWidth="1"/>
    <col min="2" max="2" width="2.5703125" customWidth="1"/>
    <col min="3" max="3" width="1" customWidth="1"/>
    <col min="4" max="4" width="3.28515625" customWidth="1"/>
    <col min="5" max="5" width="50.42578125" bestFit="1" customWidth="1"/>
    <col min="6" max="6" width="24.7109375" customWidth="1"/>
    <col min="7" max="7" width="22" customWidth="1"/>
    <col min="8" max="8" width="40.7109375" customWidth="1"/>
    <col min="9" max="9" width="28.5703125" bestFit="1" customWidth="1"/>
    <col min="10" max="10" width="21.5703125" customWidth="1"/>
    <col min="11" max="11" width="22" customWidth="1"/>
    <col min="12" max="14" width="24.28515625" customWidth="1"/>
    <col min="15" max="15" width="3.42578125" customWidth="1"/>
    <col min="16" max="16" width="23.5703125" customWidth="1"/>
    <col min="17" max="17" width="29.7109375" bestFit="1" customWidth="1"/>
    <col min="18" max="18" width="24.7109375" bestFit="1" customWidth="1"/>
    <col min="19" max="19" width="11.7109375" bestFit="1" customWidth="1"/>
    <col min="20" max="20" width="9.85546875" bestFit="1" customWidth="1"/>
  </cols>
  <sheetData>
    <row r="1" spans="2:20" ht="27.75" customHeight="1" x14ac:dyDescent="0.25"/>
    <row r="2" spans="2:20" x14ac:dyDescent="0.25">
      <c r="B2" s="1"/>
      <c r="C2" s="1"/>
      <c r="D2" s="1"/>
      <c r="E2" s="1"/>
      <c r="F2" s="1"/>
      <c r="G2" s="1"/>
      <c r="H2" s="1"/>
      <c r="I2" s="1"/>
      <c r="J2" s="1"/>
      <c r="K2" s="1"/>
      <c r="L2" s="1"/>
      <c r="M2" s="1"/>
      <c r="N2" s="1"/>
      <c r="O2" s="1"/>
    </row>
    <row r="3" spans="2:20" ht="27" customHeight="1" x14ac:dyDescent="0.25">
      <c r="B3" s="1"/>
      <c r="C3" s="1"/>
      <c r="D3" s="14" t="s">
        <v>290</v>
      </c>
      <c r="E3" s="1"/>
      <c r="F3" s="1"/>
      <c r="G3" s="1"/>
      <c r="H3" s="1"/>
      <c r="I3" s="1"/>
      <c r="J3" s="1"/>
      <c r="K3" s="1"/>
      <c r="L3" s="1"/>
      <c r="M3" s="1"/>
      <c r="N3" s="1"/>
      <c r="O3" s="1"/>
    </row>
    <row r="4" spans="2:20" ht="8.25" customHeight="1" x14ac:dyDescent="0.25">
      <c r="B4" s="1"/>
      <c r="C4" s="1"/>
      <c r="D4" s="1"/>
      <c r="E4" s="1"/>
      <c r="F4" s="1"/>
      <c r="G4" s="1"/>
      <c r="H4" s="1"/>
      <c r="I4" s="1"/>
      <c r="J4" s="1"/>
      <c r="K4" s="1"/>
      <c r="L4" s="1"/>
      <c r="M4" s="1"/>
      <c r="N4" s="1"/>
      <c r="O4" s="1"/>
    </row>
    <row r="5" spans="2:20" x14ac:dyDescent="0.25">
      <c r="B5" s="1"/>
      <c r="C5" s="1"/>
      <c r="D5" s="3" t="s">
        <v>291</v>
      </c>
      <c r="E5" s="1"/>
      <c r="F5" s="1"/>
      <c r="G5" s="1"/>
      <c r="H5" s="1"/>
      <c r="I5" s="1"/>
      <c r="J5" s="1"/>
      <c r="K5" s="1"/>
      <c r="L5" s="1"/>
      <c r="M5" s="1"/>
      <c r="N5" s="1"/>
      <c r="O5" s="1"/>
    </row>
    <row r="6" spans="2:20" x14ac:dyDescent="0.25">
      <c r="B6" s="1"/>
      <c r="C6" s="1"/>
      <c r="D6" s="3" t="s">
        <v>279</v>
      </c>
      <c r="E6" s="1"/>
      <c r="F6" s="1"/>
      <c r="G6" s="1"/>
      <c r="H6" s="1"/>
      <c r="I6" s="1"/>
      <c r="J6" s="1"/>
      <c r="K6" s="1"/>
      <c r="L6" s="1"/>
      <c r="M6" s="1"/>
      <c r="N6" s="1"/>
      <c r="O6" s="1"/>
    </row>
    <row r="7" spans="2:20" x14ac:dyDescent="0.25">
      <c r="B7" s="1"/>
      <c r="C7" s="1"/>
      <c r="D7" s="1"/>
      <c r="E7" s="63" t="s">
        <v>276</v>
      </c>
      <c r="F7" s="1"/>
      <c r="G7" s="1"/>
      <c r="H7" s="1"/>
      <c r="I7" s="1"/>
      <c r="J7" s="1"/>
      <c r="K7" s="1"/>
      <c r="L7" s="1"/>
      <c r="M7" s="1"/>
      <c r="N7" s="1"/>
      <c r="O7" s="1"/>
    </row>
    <row r="8" spans="2:20" x14ac:dyDescent="0.25">
      <c r="B8" s="1"/>
      <c r="C8" s="1"/>
      <c r="D8" s="1"/>
      <c r="E8" s="63" t="s">
        <v>277</v>
      </c>
      <c r="F8" s="1"/>
      <c r="G8" s="1"/>
      <c r="H8" s="1"/>
      <c r="I8" s="1"/>
      <c r="J8" s="1"/>
      <c r="K8" s="1"/>
      <c r="L8" s="1"/>
      <c r="M8" s="1"/>
      <c r="N8" s="1"/>
      <c r="O8" s="1"/>
    </row>
    <row r="9" spans="2:20" x14ac:dyDescent="0.25">
      <c r="B9" s="1"/>
      <c r="C9" s="1"/>
      <c r="D9" s="1"/>
      <c r="E9" s="63" t="s">
        <v>278</v>
      </c>
      <c r="F9" s="1"/>
      <c r="G9" s="1"/>
      <c r="H9" s="1"/>
      <c r="I9" s="1"/>
      <c r="J9" s="1"/>
      <c r="K9" s="1"/>
      <c r="L9" s="1"/>
      <c r="M9" s="1"/>
      <c r="N9" s="1"/>
      <c r="O9" s="1"/>
    </row>
    <row r="10" spans="2:20" x14ac:dyDescent="0.25">
      <c r="B10" s="1"/>
      <c r="C10" s="1"/>
      <c r="D10" s="1"/>
      <c r="E10" s="1"/>
      <c r="F10" s="1"/>
      <c r="G10" s="1"/>
      <c r="H10" s="1"/>
      <c r="I10" s="1"/>
      <c r="J10" s="1"/>
      <c r="K10" s="1"/>
      <c r="L10" s="1"/>
      <c r="M10" s="1"/>
      <c r="N10" s="1"/>
      <c r="O10" s="1"/>
    </row>
    <row r="13" spans="2:20" x14ac:dyDescent="0.25">
      <c r="B13" s="2"/>
      <c r="C13" s="2"/>
      <c r="D13" s="2"/>
      <c r="E13" s="12" t="s">
        <v>319</v>
      </c>
      <c r="F13" s="12"/>
      <c r="G13" s="12"/>
      <c r="H13" s="12" t="s">
        <v>323</v>
      </c>
      <c r="I13" s="2"/>
      <c r="J13" s="2"/>
      <c r="K13" s="2"/>
      <c r="L13" s="2"/>
      <c r="M13" s="2"/>
      <c r="N13" s="2"/>
      <c r="O13" s="2"/>
    </row>
    <row r="14" spans="2:20" x14ac:dyDescent="0.25">
      <c r="B14" s="2"/>
      <c r="C14" s="2"/>
      <c r="D14" s="2"/>
      <c r="E14" s="12"/>
      <c r="F14" s="12"/>
      <c r="G14" s="12"/>
      <c r="H14" s="12"/>
      <c r="I14" s="2"/>
      <c r="J14" s="2"/>
      <c r="K14" s="2"/>
      <c r="L14" s="2"/>
      <c r="M14" s="2"/>
      <c r="N14" s="2"/>
      <c r="O14" s="2"/>
    </row>
    <row r="15" spans="2:20" x14ac:dyDescent="0.25">
      <c r="B15" s="2"/>
      <c r="C15" s="2"/>
      <c r="D15" s="2"/>
      <c r="E15" s="12" t="s">
        <v>322</v>
      </c>
      <c r="F15" s="12"/>
      <c r="G15" s="12"/>
      <c r="H15" s="12" t="s">
        <v>320</v>
      </c>
      <c r="I15" s="2"/>
      <c r="J15" s="2"/>
      <c r="K15" s="2"/>
      <c r="L15" s="2"/>
      <c r="M15" s="2"/>
      <c r="N15" s="2"/>
      <c r="O15" s="2"/>
      <c r="T15" s="34"/>
    </row>
    <row r="16" spans="2:20" ht="15.75" thickBot="1" x14ac:dyDescent="0.3">
      <c r="B16" s="2"/>
      <c r="C16" s="2"/>
      <c r="D16" s="2"/>
      <c r="E16" s="12"/>
      <c r="F16" s="12"/>
      <c r="G16" s="12"/>
      <c r="H16" s="12"/>
      <c r="I16" s="2"/>
      <c r="J16" s="2"/>
      <c r="K16" s="2"/>
      <c r="L16" s="2"/>
      <c r="M16" s="2"/>
      <c r="N16" s="2"/>
      <c r="O16" s="2"/>
      <c r="T16" s="34"/>
    </row>
    <row r="17" spans="2:20" ht="12.75" customHeight="1" thickBot="1" x14ac:dyDescent="0.3">
      <c r="B17" s="2"/>
      <c r="C17" s="2"/>
      <c r="D17" s="2"/>
      <c r="E17" s="2" t="s">
        <v>250</v>
      </c>
      <c r="F17" s="41">
        <v>43565</v>
      </c>
      <c r="G17" s="2"/>
      <c r="H17" s="2" t="s">
        <v>324</v>
      </c>
      <c r="I17" s="41" t="s">
        <v>314</v>
      </c>
      <c r="J17" s="2" t="s">
        <v>315</v>
      </c>
      <c r="K17" s="2"/>
      <c r="L17" s="2"/>
      <c r="M17" s="2"/>
      <c r="N17" s="2"/>
      <c r="O17" s="2"/>
      <c r="T17" s="34"/>
    </row>
    <row r="18" spans="2:20" ht="15.75" thickBot="1" x14ac:dyDescent="0.3">
      <c r="B18" s="2"/>
      <c r="C18" s="2"/>
      <c r="D18" s="2"/>
      <c r="E18" s="2"/>
      <c r="F18" s="2"/>
      <c r="G18" s="2"/>
      <c r="H18" s="2"/>
      <c r="I18" s="2"/>
      <c r="J18" s="2"/>
      <c r="K18" s="2"/>
      <c r="L18" s="2"/>
      <c r="M18" s="2"/>
      <c r="N18" s="2"/>
      <c r="O18" s="2"/>
      <c r="T18" s="34"/>
    </row>
    <row r="19" spans="2:20" ht="15.75" thickBot="1" x14ac:dyDescent="0.3">
      <c r="B19" s="2"/>
      <c r="C19" s="2"/>
      <c r="D19" s="2"/>
      <c r="E19" s="2" t="s">
        <v>249</v>
      </c>
      <c r="F19" s="42">
        <f>F17</f>
        <v>43565</v>
      </c>
      <c r="G19" s="2"/>
      <c r="H19" s="2" t="s">
        <v>321</v>
      </c>
      <c r="I19" s="41" t="str">
        <f>TEXT(F23,"yyyy-mm-dd")&amp;"T"&amp;TEXT(F23," hh:mm:ss.00Z")</f>
        <v>2019-04-10T 13:30:45.55Z</v>
      </c>
      <c r="J19" s="2"/>
      <c r="K19" s="2"/>
      <c r="L19" s="2"/>
      <c r="M19" s="2"/>
      <c r="N19" s="2"/>
      <c r="O19" s="2"/>
      <c r="T19" s="34"/>
    </row>
    <row r="20" spans="2:20" ht="15.75" thickBot="1" x14ac:dyDescent="0.3">
      <c r="B20" s="2"/>
      <c r="C20" s="2"/>
      <c r="D20" s="2"/>
      <c r="E20" s="2"/>
      <c r="F20" s="2"/>
      <c r="G20" s="2"/>
      <c r="H20" s="2"/>
      <c r="I20" s="2"/>
      <c r="J20" s="2"/>
      <c r="K20" s="2"/>
      <c r="L20" s="2"/>
      <c r="M20" s="2"/>
      <c r="N20" s="2"/>
      <c r="O20" s="2"/>
      <c r="T20" s="34"/>
    </row>
    <row r="21" spans="2:20" ht="14.25" customHeight="1" thickBot="1" x14ac:dyDescent="0.3">
      <c r="B21" s="2"/>
      <c r="C21" s="2"/>
      <c r="D21" s="2"/>
      <c r="E21" s="2" t="s">
        <v>251</v>
      </c>
      <c r="F21" s="49">
        <v>0.56302719907407406</v>
      </c>
      <c r="G21" s="2"/>
      <c r="H21" s="2" t="s">
        <v>325</v>
      </c>
      <c r="I21" s="41" t="s">
        <v>326</v>
      </c>
      <c r="J21" s="45"/>
      <c r="K21" s="2"/>
      <c r="L21" s="2"/>
      <c r="M21" s="2"/>
      <c r="N21" s="2"/>
      <c r="O21" s="2"/>
      <c r="T21" s="34"/>
    </row>
    <row r="22" spans="2:20" ht="14.25" customHeight="1" thickBot="1" x14ac:dyDescent="0.3">
      <c r="B22" s="2"/>
      <c r="C22" s="2"/>
      <c r="D22" s="2"/>
      <c r="E22" s="2"/>
      <c r="F22" s="2"/>
      <c r="G22" s="2"/>
      <c r="H22" s="2"/>
      <c r="I22" s="2"/>
      <c r="J22" s="86"/>
      <c r="K22" s="2"/>
      <c r="L22" s="2"/>
      <c r="M22" s="2"/>
      <c r="N22" s="2"/>
      <c r="O22" s="2"/>
      <c r="T22" s="34"/>
    </row>
    <row r="23" spans="2:20" ht="14.25" customHeight="1" thickBot="1" x14ac:dyDescent="0.3">
      <c r="B23" s="2"/>
      <c r="C23" s="2"/>
      <c r="D23" s="2"/>
      <c r="E23" s="2" t="s">
        <v>253</v>
      </c>
      <c r="F23" s="43">
        <f>F17 + F21</f>
        <v>43565.563027199074</v>
      </c>
      <c r="G23" s="2"/>
      <c r="H23" s="2" t="s">
        <v>327</v>
      </c>
      <c r="I23" s="41" t="str">
        <f>TEXT(F23,"yyyy-mm-dd")&amp;"NSingaporeClose"</f>
        <v>2019-04-10NSingaporeClose</v>
      </c>
      <c r="J23" s="2"/>
      <c r="K23" s="2"/>
      <c r="L23" s="2"/>
      <c r="M23" s="2"/>
      <c r="N23" s="2"/>
      <c r="O23" s="2"/>
    </row>
    <row r="24" spans="2:20" ht="14.25" customHeight="1" thickBot="1" x14ac:dyDescent="0.3">
      <c r="B24" s="2"/>
      <c r="C24" s="2"/>
      <c r="D24" s="2"/>
      <c r="E24" s="2"/>
      <c r="F24" s="2"/>
      <c r="G24" s="2"/>
      <c r="H24" s="2"/>
      <c r="I24" s="2"/>
      <c r="J24" s="2"/>
      <c r="K24" s="2"/>
      <c r="L24" s="2"/>
      <c r="M24" s="2"/>
      <c r="N24" s="2"/>
      <c r="O24" s="2"/>
    </row>
    <row r="25" spans="2:20" ht="14.25" customHeight="1" thickBot="1" x14ac:dyDescent="0.3">
      <c r="B25" s="2"/>
      <c r="C25" s="2"/>
      <c r="D25" s="2"/>
      <c r="E25" s="2" t="s">
        <v>252</v>
      </c>
      <c r="F25" s="44">
        <f>F23</f>
        <v>43565.563027199074</v>
      </c>
      <c r="G25" s="2"/>
      <c r="H25" s="2"/>
      <c r="I25" s="2"/>
      <c r="J25" s="2"/>
      <c r="K25" s="2"/>
      <c r="L25" s="2"/>
      <c r="M25" s="2"/>
      <c r="N25" s="2"/>
      <c r="O25" s="2"/>
    </row>
    <row r="26" spans="2:20" ht="15.75" thickBot="1" x14ac:dyDescent="0.3">
      <c r="B26" s="2"/>
      <c r="C26" s="2"/>
      <c r="D26" s="2"/>
      <c r="E26" s="2"/>
      <c r="F26" s="2"/>
      <c r="G26" s="2"/>
      <c r="H26" s="12" t="s">
        <v>370</v>
      </c>
      <c r="I26" s="2"/>
      <c r="J26" s="2"/>
      <c r="K26" s="2"/>
      <c r="L26" s="2"/>
      <c r="M26" s="2"/>
      <c r="N26" s="2"/>
      <c r="O26" s="2"/>
    </row>
    <row r="27" spans="2:20" ht="12.75" customHeight="1" thickBot="1" x14ac:dyDescent="0.3">
      <c r="B27" s="2"/>
      <c r="C27" s="2"/>
      <c r="D27" s="2"/>
      <c r="E27" s="2" t="s">
        <v>310</v>
      </c>
      <c r="F27" s="43">
        <f>F23+1/24</f>
        <v>43565.604693865738</v>
      </c>
      <c r="G27" s="2"/>
      <c r="H27" s="2"/>
      <c r="I27" s="2"/>
      <c r="J27" s="2"/>
      <c r="K27" s="2"/>
      <c r="L27" s="2"/>
      <c r="M27" s="2"/>
      <c r="N27" s="2"/>
      <c r="O27" s="2"/>
    </row>
    <row r="28" spans="2:20" ht="15.75" thickBot="1" x14ac:dyDescent="0.3">
      <c r="B28" s="2"/>
      <c r="C28" s="2"/>
      <c r="D28" s="2"/>
      <c r="E28" s="2"/>
      <c r="F28" s="2"/>
      <c r="G28" s="2"/>
      <c r="H28" s="2"/>
      <c r="I28" s="2"/>
      <c r="J28" s="2"/>
      <c r="K28" s="2"/>
      <c r="L28" s="2"/>
      <c r="M28" s="2"/>
      <c r="N28" s="2"/>
      <c r="O28" s="2"/>
    </row>
    <row r="29" spans="2:20" ht="15.75" thickBot="1" x14ac:dyDescent="0.3">
      <c r="B29" s="2"/>
      <c r="C29" s="2"/>
      <c r="D29" s="2"/>
      <c r="E29" s="2" t="s">
        <v>311</v>
      </c>
      <c r="F29" s="43">
        <f>F27-1/1440</f>
        <v>43565.603999421292</v>
      </c>
      <c r="G29" s="2"/>
      <c r="H29" s="2"/>
      <c r="I29" s="2"/>
      <c r="J29" s="2"/>
      <c r="K29" s="2"/>
      <c r="L29" s="2"/>
      <c r="M29" s="2"/>
      <c r="N29" s="2"/>
      <c r="O29" s="2"/>
    </row>
    <row r="30" spans="2:20" x14ac:dyDescent="0.25">
      <c r="B30" s="2"/>
      <c r="C30" s="2"/>
      <c r="D30" s="2"/>
      <c r="E30" s="2"/>
      <c r="F30" s="2"/>
      <c r="G30" s="2"/>
      <c r="H30" s="2"/>
      <c r="I30" s="2"/>
      <c r="J30" s="2"/>
      <c r="K30" s="2"/>
      <c r="L30" s="2"/>
      <c r="M30" s="2"/>
      <c r="N30" s="2"/>
      <c r="O30" s="2"/>
    </row>
    <row r="31" spans="2:20" x14ac:dyDescent="0.25">
      <c r="B31" s="2"/>
      <c r="C31" s="2"/>
      <c r="D31" s="2"/>
      <c r="E31" s="2"/>
      <c r="F31" s="2"/>
      <c r="G31" s="2"/>
      <c r="H31" s="2"/>
      <c r="I31" s="2"/>
      <c r="J31" s="2"/>
      <c r="K31" s="2"/>
      <c r="L31" s="2"/>
      <c r="M31" s="2"/>
      <c r="N31" s="2"/>
      <c r="O31" s="2"/>
    </row>
  </sheetData>
  <hyperlinks>
    <hyperlink ref="E7" r:id="rId1" xr:uid="{DD7E28E6-7784-4811-8A67-62529675ECDC}"/>
    <hyperlink ref="E8" r:id="rId2" xr:uid="{18ADA35B-3A0D-46F4-B0DC-F97D0BC9872E}"/>
    <hyperlink ref="E9" r:id="rId3" xr:uid="{A7074108-5A45-4A17-81DE-0D234453516A}"/>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CE382-3414-41E1-9023-26A5280914A2}">
  <sheetPr codeName="Sheet1">
    <tabColor theme="7" tint="0.79998168889431442"/>
  </sheetPr>
  <dimension ref="B1:M26"/>
  <sheetViews>
    <sheetView showGridLines="0" zoomScale="80" zoomScaleNormal="80" workbookViewId="0">
      <selection activeCell="D18" sqref="D18"/>
    </sheetView>
  </sheetViews>
  <sheetFormatPr defaultRowHeight="15" x14ac:dyDescent="0.25"/>
  <cols>
    <col min="1" max="1" width="6.5703125" customWidth="1"/>
    <col min="2" max="2" width="2.5703125" customWidth="1"/>
    <col min="3" max="3" width="4" customWidth="1"/>
    <col min="4" max="4" width="60.5703125" customWidth="1"/>
    <col min="5" max="5" width="31.85546875" customWidth="1"/>
    <col min="6" max="9" width="22" customWidth="1"/>
    <col min="10" max="12" width="24.28515625" customWidth="1"/>
    <col min="13" max="13" width="3.425781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4" t="s">
        <v>208</v>
      </c>
      <c r="D3" s="1"/>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3" t="s">
        <v>280</v>
      </c>
      <c r="D5" s="1"/>
      <c r="E5" s="1"/>
      <c r="F5" s="1"/>
      <c r="G5" s="1"/>
      <c r="H5" s="1"/>
      <c r="I5" s="1"/>
      <c r="J5" s="1"/>
      <c r="K5" s="1"/>
      <c r="L5" s="1"/>
      <c r="M5" s="1"/>
    </row>
    <row r="6" spans="2:13" x14ac:dyDescent="0.25">
      <c r="B6" s="1"/>
      <c r="C6" s="3" t="s">
        <v>279</v>
      </c>
      <c r="D6" s="1"/>
      <c r="E6" s="1"/>
      <c r="F6" s="1"/>
      <c r="G6" s="1"/>
      <c r="H6" s="1"/>
      <c r="I6" s="1"/>
      <c r="J6" s="1"/>
      <c r="K6" s="1"/>
      <c r="L6" s="1"/>
      <c r="M6" s="1"/>
    </row>
    <row r="7" spans="2:13" x14ac:dyDescent="0.25">
      <c r="B7" s="1"/>
      <c r="C7" s="1"/>
      <c r="D7" s="63" t="s">
        <v>276</v>
      </c>
      <c r="E7" s="63"/>
      <c r="F7" s="1"/>
      <c r="G7" s="1"/>
      <c r="H7" s="1"/>
      <c r="I7" s="1"/>
      <c r="J7" s="1"/>
      <c r="K7" s="1"/>
      <c r="L7" s="1"/>
      <c r="M7" s="1"/>
    </row>
    <row r="8" spans="2:13" x14ac:dyDescent="0.25">
      <c r="B8" s="1"/>
      <c r="C8" s="1"/>
      <c r="D8" s="63" t="s">
        <v>277</v>
      </c>
      <c r="E8" s="63"/>
      <c r="F8" s="1"/>
      <c r="G8" s="1"/>
      <c r="H8" s="1"/>
      <c r="I8" s="1"/>
      <c r="J8" s="1"/>
      <c r="K8" s="1"/>
      <c r="L8" s="1"/>
      <c r="M8" s="1"/>
    </row>
    <row r="9" spans="2:13" x14ac:dyDescent="0.25">
      <c r="B9" s="1"/>
      <c r="C9" s="1"/>
      <c r="D9" s="63" t="s">
        <v>278</v>
      </c>
      <c r="E9" s="63"/>
      <c r="F9" s="1"/>
      <c r="G9" s="1"/>
      <c r="H9" s="1"/>
      <c r="I9" s="1"/>
      <c r="J9" s="1"/>
      <c r="K9" s="1"/>
      <c r="L9" s="1"/>
      <c r="M9" s="1"/>
    </row>
    <row r="10" spans="2:13" x14ac:dyDescent="0.25">
      <c r="B10" s="1"/>
      <c r="C10" s="1"/>
      <c r="D10" s="3"/>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2"/>
      <c r="D13" s="47" t="s">
        <v>209</v>
      </c>
      <c r="E13" s="46"/>
      <c r="F13" s="2"/>
      <c r="G13" s="2"/>
      <c r="H13" s="2"/>
      <c r="I13" s="2"/>
      <c r="J13" s="2"/>
      <c r="K13" s="2"/>
      <c r="L13" s="2"/>
      <c r="M13" s="2"/>
    </row>
    <row r="14" spans="2:13" x14ac:dyDescent="0.25">
      <c r="B14" s="2"/>
      <c r="C14" s="2"/>
      <c r="D14" s="2"/>
      <c r="E14" s="46"/>
      <c r="F14" s="2"/>
      <c r="G14" s="2"/>
      <c r="H14" s="2"/>
      <c r="I14" s="2"/>
      <c r="J14" s="2"/>
      <c r="K14" s="2"/>
      <c r="L14" s="2"/>
      <c r="M14" s="2"/>
    </row>
    <row r="15" spans="2:13" x14ac:dyDescent="0.25">
      <c r="B15" s="2"/>
      <c r="C15" s="2"/>
      <c r="D15" s="48" t="str">
        <f t="array" ref="D15:D25">_xll.flScopesList()</f>
        <v>Scope</v>
      </c>
      <c r="E15" s="46"/>
      <c r="F15" s="21"/>
      <c r="G15" s="2"/>
      <c r="H15" s="2"/>
      <c r="I15" s="2"/>
      <c r="J15" s="2"/>
      <c r="K15" s="2"/>
      <c r="L15" s="2"/>
      <c r="M15" s="2"/>
    </row>
    <row r="16" spans="2:13" x14ac:dyDescent="0.25">
      <c r="B16" s="2"/>
      <c r="C16" s="12">
        <v>1</v>
      </c>
      <c r="D16" s="30" t="str">
        <v>default</v>
      </c>
      <c r="E16" s="46"/>
      <c r="F16" s="2"/>
      <c r="G16" s="2"/>
      <c r="H16" s="2"/>
      <c r="I16" s="2"/>
      <c r="J16" s="2"/>
      <c r="K16" s="2"/>
      <c r="L16" s="2"/>
      <c r="M16" s="2"/>
    </row>
    <row r="17" spans="2:13" x14ac:dyDescent="0.25">
      <c r="B17" s="2"/>
      <c r="C17" s="12">
        <v>2</v>
      </c>
      <c r="D17" s="30" t="str">
        <v>Finbourne-Examples</v>
      </c>
      <c r="E17" s="46"/>
      <c r="F17" s="2"/>
      <c r="G17" s="2"/>
      <c r="H17" s="2"/>
      <c r="I17" s="2"/>
      <c r="J17" s="2"/>
      <c r="K17" s="2"/>
      <c r="L17" s="2"/>
      <c r="M17" s="2"/>
    </row>
    <row r="18" spans="2:13" x14ac:dyDescent="0.25">
      <c r="B18" s="2"/>
      <c r="C18" s="12">
        <v>3</v>
      </c>
      <c r="D18" s="30" t="str">
        <v>testscope</v>
      </c>
      <c r="E18" s="46"/>
      <c r="F18" s="2"/>
      <c r="G18" s="2"/>
      <c r="H18" s="2"/>
      <c r="I18" s="2"/>
      <c r="J18" s="2"/>
      <c r="K18" s="2"/>
      <c r="L18" s="2"/>
      <c r="M18" s="2"/>
    </row>
    <row r="19" spans="2:13" x14ac:dyDescent="0.25">
      <c r="B19" s="2"/>
      <c r="C19" s="12">
        <v>4</v>
      </c>
      <c r="D19" s="30" t="str">
        <v>test_group</v>
      </c>
      <c r="E19" s="46"/>
      <c r="F19" s="2"/>
      <c r="G19" s="2"/>
      <c r="H19" s="2"/>
      <c r="I19" s="2"/>
      <c r="J19" s="2"/>
      <c r="K19" s="2"/>
      <c r="L19" s="2"/>
      <c r="M19" s="2"/>
    </row>
    <row r="20" spans="2:13" x14ac:dyDescent="0.25">
      <c r="B20" s="2"/>
      <c r="C20" s="12">
        <v>5</v>
      </c>
      <c r="D20" s="30" t="str">
        <v>equities_system_1f33</v>
      </c>
      <c r="E20" s="46"/>
      <c r="F20" s="2"/>
      <c r="G20" s="2"/>
      <c r="H20" s="2"/>
      <c r="I20" s="2"/>
      <c r="J20" s="2"/>
      <c r="K20" s="2"/>
      <c r="L20" s="2"/>
      <c r="M20" s="2"/>
    </row>
    <row r="21" spans="2:13" x14ac:dyDescent="0.25">
      <c r="B21" s="2"/>
      <c r="C21" s="12">
        <v>6</v>
      </c>
      <c r="D21" s="30" t="str">
        <v>combined_systems_c660</v>
      </c>
      <c r="E21" s="46"/>
      <c r="F21" s="2"/>
      <c r="G21" s="2"/>
      <c r="H21" s="2"/>
      <c r="I21" s="2"/>
      <c r="J21" s="2"/>
      <c r="K21" s="2"/>
      <c r="L21" s="2"/>
      <c r="M21" s="2"/>
    </row>
    <row r="22" spans="2:13" x14ac:dyDescent="0.25">
      <c r="B22" s="2"/>
      <c r="C22" s="12">
        <v>7</v>
      </c>
      <c r="D22" s="30" t="str">
        <v>UK_High_Growth_Equities_Fund_37bd-e89d-66bb-0c</v>
      </c>
      <c r="E22" s="46"/>
      <c r="F22" s="2"/>
      <c r="G22" s="2"/>
      <c r="H22" s="2"/>
      <c r="I22" s="2"/>
      <c r="J22" s="2"/>
      <c r="K22" s="2"/>
      <c r="L22" s="2"/>
      <c r="M22" s="2"/>
    </row>
    <row r="23" spans="2:13" x14ac:dyDescent="0.25">
      <c r="B23" s="2"/>
      <c r="C23" s="12">
        <v>8</v>
      </c>
      <c r="D23" s="30" t="str">
        <v>my_test_scope_10</v>
      </c>
      <c r="E23" s="46"/>
      <c r="F23" s="2"/>
      <c r="G23" s="2"/>
      <c r="H23" s="2"/>
      <c r="I23" s="2"/>
      <c r="J23" s="2"/>
      <c r="K23" s="2"/>
      <c r="L23" s="2"/>
      <c r="M23" s="2"/>
    </row>
    <row r="24" spans="2:13" x14ac:dyDescent="0.25">
      <c r="B24" s="2"/>
      <c r="C24" s="12">
        <v>9</v>
      </c>
      <c r="D24" s="30" t="str">
        <v>test-client-37bd-e8b9-6c31-86</v>
      </c>
      <c r="E24" s="46"/>
      <c r="F24" s="2"/>
      <c r="G24" s="2"/>
      <c r="H24" s="2"/>
      <c r="I24" s="2"/>
      <c r="J24" s="2"/>
      <c r="K24" s="2"/>
      <c r="L24" s="2"/>
      <c r="M24" s="2"/>
    </row>
    <row r="25" spans="2:13" x14ac:dyDescent="0.25">
      <c r="B25" s="2"/>
      <c r="C25" s="12">
        <v>10</v>
      </c>
      <c r="D25" s="30" t="str">
        <v>[More...]</v>
      </c>
      <c r="E25" s="46"/>
      <c r="F25" s="2"/>
      <c r="G25" s="2"/>
      <c r="H25" s="2"/>
      <c r="I25" s="2"/>
      <c r="J25" s="2"/>
      <c r="K25" s="2"/>
      <c r="L25" s="2"/>
      <c r="M25" s="2"/>
    </row>
    <row r="26" spans="2:13" x14ac:dyDescent="0.25">
      <c r="B26" s="46"/>
      <c r="C26" s="2"/>
      <c r="D26" s="2"/>
      <c r="E26" s="2"/>
      <c r="F26" s="2"/>
      <c r="G26" s="2"/>
      <c r="H26" s="2"/>
      <c r="I26" s="2"/>
      <c r="J26" s="2"/>
      <c r="K26" s="2"/>
      <c r="L26" s="2"/>
      <c r="M26" s="2"/>
    </row>
  </sheetData>
  <hyperlinks>
    <hyperlink ref="D7" r:id="rId1" xr:uid="{7F5358B4-52B8-4B55-9936-24CF03E8BFFE}"/>
    <hyperlink ref="D8" r:id="rId2" xr:uid="{151FA7A6-961B-4A63-BE97-0FA33A250F1A}"/>
    <hyperlink ref="D9" r:id="rId3" xr:uid="{89F72489-48DC-43F2-A935-B218CAF262F9}"/>
  </hyperlinks>
  <pageMargins left="0.7" right="0.7" top="0.75" bottom="0.75" header="0.3" footer="0.3"/>
  <drawing r:id="rId4"/>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FA6E8A2-577F-4098-9FDF-1D55C918DE05}">
          <x14:formula1>
            <xm:f>Inputs!$B$3:$B$180</xm:f>
          </x14:formula1>
          <xm:sqref>G20</xm:sqref>
        </x14:dataValidation>
        <x14:dataValidation type="list" allowBlank="1" showInputMessage="1" showErrorMessage="1" xr:uid="{E6FF135B-4B81-49AD-A6D0-4C2596C0968C}">
          <x14:formula1>
            <xm:f>Inputs!$D$3:$D$4</xm:f>
          </x14:formula1>
          <xm:sqref>H20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A85-C103-4A21-9F92-78AD1C117667}">
  <sheetPr codeName="Sheet2">
    <tabColor theme="7" tint="0.79998168889431442"/>
  </sheetPr>
  <dimension ref="B1:S92"/>
  <sheetViews>
    <sheetView showGridLines="0" zoomScale="85" zoomScaleNormal="85" workbookViewId="0">
      <selection activeCell="G30" sqref="G30"/>
    </sheetView>
  </sheetViews>
  <sheetFormatPr defaultRowHeight="15" x14ac:dyDescent="0.25"/>
  <cols>
    <col min="1" max="1" width="6.5703125" customWidth="1"/>
    <col min="2" max="2" width="2.5703125" customWidth="1"/>
    <col min="3" max="3" width="1" customWidth="1"/>
    <col min="4" max="4" width="3.28515625" customWidth="1"/>
    <col min="5" max="5" width="21.42578125" customWidth="1"/>
    <col min="6" max="6" width="24.7109375" customWidth="1"/>
    <col min="7" max="8" width="35.140625" customWidth="1"/>
    <col min="9" max="9" width="35" customWidth="1"/>
    <col min="10" max="10" width="21.5703125" customWidth="1"/>
    <col min="11" max="11" width="22" customWidth="1"/>
    <col min="12" max="13" width="24.28515625" customWidth="1"/>
    <col min="14" max="14" width="13.140625" bestFit="1" customWidth="1"/>
    <col min="15" max="15" width="23.5703125" customWidth="1"/>
    <col min="16" max="16" width="29.7109375" bestFit="1" customWidth="1"/>
    <col min="17" max="29" width="28.85546875" customWidth="1"/>
  </cols>
  <sheetData>
    <row r="1" spans="2:19" ht="27.75" customHeight="1" x14ac:dyDescent="0.25"/>
    <row r="2" spans="2:19" x14ac:dyDescent="0.25">
      <c r="B2" s="1"/>
      <c r="C2" s="1"/>
      <c r="D2" s="1"/>
      <c r="E2" s="1"/>
      <c r="F2" s="1"/>
      <c r="G2" s="1"/>
      <c r="H2" s="1"/>
      <c r="I2" s="1"/>
      <c r="J2" s="1"/>
      <c r="K2" s="1"/>
      <c r="L2" s="1"/>
      <c r="M2" s="1"/>
      <c r="N2" s="1"/>
    </row>
    <row r="3" spans="2:19" ht="27" customHeight="1" x14ac:dyDescent="0.25">
      <c r="B3" s="1"/>
      <c r="C3" s="1"/>
      <c r="D3" s="14" t="s">
        <v>196</v>
      </c>
      <c r="E3" s="1"/>
      <c r="F3" s="1"/>
      <c r="G3" s="1"/>
      <c r="H3" s="1"/>
      <c r="I3" s="1"/>
      <c r="J3" s="1"/>
      <c r="K3" s="1"/>
      <c r="L3" s="1"/>
      <c r="M3" s="1"/>
      <c r="N3" s="1"/>
    </row>
    <row r="4" spans="2:19" ht="8.25" customHeight="1" x14ac:dyDescent="0.25">
      <c r="B4" s="1"/>
      <c r="C4" s="1"/>
      <c r="D4" s="1"/>
      <c r="E4" s="1"/>
      <c r="F4" s="1"/>
      <c r="G4" s="1"/>
      <c r="H4" s="1"/>
      <c r="I4" s="1"/>
      <c r="J4" s="1"/>
      <c r="K4" s="1"/>
      <c r="L4" s="1"/>
      <c r="M4" s="1"/>
      <c r="N4" s="1"/>
    </row>
    <row r="5" spans="2:19" x14ac:dyDescent="0.25">
      <c r="B5" s="1"/>
      <c r="C5" s="1"/>
      <c r="D5" s="3" t="s">
        <v>197</v>
      </c>
      <c r="E5" s="1"/>
      <c r="F5" s="1"/>
      <c r="G5" s="1"/>
      <c r="H5" s="1"/>
      <c r="I5" s="1"/>
      <c r="J5" s="1"/>
      <c r="K5" s="1"/>
      <c r="L5" s="1"/>
      <c r="M5" s="1"/>
      <c r="N5" s="1"/>
    </row>
    <row r="6" spans="2:19" x14ac:dyDescent="0.25">
      <c r="B6" s="1"/>
      <c r="C6" s="1"/>
      <c r="D6" s="3" t="s">
        <v>279</v>
      </c>
      <c r="E6" s="1"/>
      <c r="F6" s="1"/>
      <c r="G6" s="1"/>
      <c r="H6" s="1"/>
      <c r="I6" s="1"/>
      <c r="J6" s="1"/>
      <c r="K6" s="1"/>
      <c r="L6" s="1"/>
      <c r="M6" s="1"/>
      <c r="N6" s="1"/>
    </row>
    <row r="7" spans="2:19" x14ac:dyDescent="0.25">
      <c r="B7" s="1"/>
      <c r="C7" s="1"/>
      <c r="D7" s="1"/>
      <c r="E7" s="63" t="s">
        <v>276</v>
      </c>
      <c r="F7" s="1"/>
      <c r="G7" s="1"/>
      <c r="H7" s="1"/>
      <c r="I7" s="1"/>
      <c r="J7" s="1"/>
      <c r="K7" s="1"/>
      <c r="L7" s="1"/>
      <c r="M7" s="1"/>
      <c r="N7" s="1"/>
    </row>
    <row r="8" spans="2:19" x14ac:dyDescent="0.25">
      <c r="B8" s="1"/>
      <c r="C8" s="1"/>
      <c r="D8" s="1"/>
      <c r="E8" s="63" t="s">
        <v>277</v>
      </c>
      <c r="F8" s="1"/>
      <c r="G8" s="1"/>
      <c r="H8" s="1"/>
      <c r="I8" s="1"/>
      <c r="J8" s="1"/>
      <c r="K8" s="1"/>
      <c r="L8" s="1"/>
      <c r="M8" s="1"/>
      <c r="N8" s="1"/>
    </row>
    <row r="9" spans="2:19" x14ac:dyDescent="0.25">
      <c r="B9" s="1"/>
      <c r="C9" s="1"/>
      <c r="D9" s="1"/>
      <c r="E9" s="63" t="s">
        <v>278</v>
      </c>
      <c r="F9" s="1"/>
      <c r="G9" s="1"/>
      <c r="H9" s="1"/>
      <c r="I9" s="1"/>
      <c r="J9" s="1"/>
      <c r="K9" s="1"/>
      <c r="L9" s="1"/>
      <c r="M9" s="1"/>
      <c r="N9" s="1"/>
    </row>
    <row r="10" spans="2:19" x14ac:dyDescent="0.25">
      <c r="B10" s="1"/>
      <c r="C10" s="1"/>
      <c r="D10" s="1"/>
      <c r="E10" s="1"/>
      <c r="F10" s="1"/>
      <c r="G10" s="1"/>
      <c r="H10" s="1" t="s">
        <v>293</v>
      </c>
      <c r="I10" s="1"/>
      <c r="J10" s="1"/>
      <c r="K10" s="1"/>
      <c r="L10" s="1"/>
      <c r="M10" s="1"/>
      <c r="N10" s="1"/>
    </row>
    <row r="12" spans="2:19" x14ac:dyDescent="0.25">
      <c r="B12" s="2"/>
      <c r="C12" s="2"/>
      <c r="D12" s="2"/>
      <c r="E12" s="2"/>
      <c r="F12" s="2"/>
      <c r="G12" s="2"/>
      <c r="H12" s="2"/>
      <c r="I12" s="2"/>
      <c r="J12" s="2"/>
      <c r="K12" s="2"/>
      <c r="L12" s="2"/>
      <c r="M12" s="2"/>
      <c r="N12" s="2"/>
    </row>
    <row r="13" spans="2:19" ht="21" x14ac:dyDescent="0.35">
      <c r="B13" s="2"/>
      <c r="C13" s="13" t="s">
        <v>201</v>
      </c>
      <c r="D13" s="13"/>
      <c r="E13" s="2"/>
      <c r="F13" s="2"/>
      <c r="G13" s="2"/>
      <c r="H13" s="2"/>
      <c r="I13" s="2"/>
      <c r="J13" s="2"/>
      <c r="K13" s="2"/>
      <c r="L13" s="2"/>
      <c r="M13" s="2"/>
      <c r="N13" s="2"/>
    </row>
    <row r="14" spans="2:19" x14ac:dyDescent="0.25">
      <c r="B14" s="2"/>
      <c r="C14" s="2"/>
      <c r="D14" s="2"/>
      <c r="E14" s="2"/>
      <c r="F14" s="2"/>
      <c r="G14" s="2"/>
      <c r="H14" s="2"/>
      <c r="I14" s="2"/>
      <c r="J14" s="2"/>
      <c r="K14" s="2"/>
      <c r="L14" s="2"/>
      <c r="M14" s="2"/>
      <c r="N14" s="2"/>
    </row>
    <row r="15" spans="2:19" x14ac:dyDescent="0.25">
      <c r="B15" s="2"/>
      <c r="C15" s="2"/>
      <c r="D15" s="2"/>
      <c r="E15" s="23" t="s">
        <v>3</v>
      </c>
      <c r="F15" s="2"/>
      <c r="G15" s="2"/>
      <c r="H15" s="2"/>
      <c r="I15" s="2"/>
      <c r="J15" s="2"/>
      <c r="K15" s="2"/>
      <c r="L15" s="2"/>
      <c r="M15" s="2"/>
      <c r="N15" s="2"/>
      <c r="S15" s="34"/>
    </row>
    <row r="16" spans="2:19" ht="12.75" customHeight="1" thickBot="1" x14ac:dyDescent="0.3">
      <c r="B16" s="2"/>
      <c r="C16" s="2"/>
      <c r="D16" s="2"/>
      <c r="E16" s="12"/>
      <c r="F16" s="2"/>
      <c r="G16" s="2"/>
      <c r="H16" s="2"/>
      <c r="I16" s="2"/>
      <c r="J16" s="2"/>
      <c r="K16" s="2"/>
      <c r="L16" s="2"/>
      <c r="M16" s="2"/>
      <c r="N16" s="2"/>
      <c r="S16" s="34"/>
    </row>
    <row r="17" spans="2:19" ht="15.75" thickBot="1" x14ac:dyDescent="0.3">
      <c r="B17" s="2"/>
      <c r="C17" s="2"/>
      <c r="D17" s="2"/>
      <c r="E17" s="12" t="s">
        <v>198</v>
      </c>
      <c r="F17" s="19" t="s">
        <v>309</v>
      </c>
      <c r="G17" s="2" t="s">
        <v>194</v>
      </c>
      <c r="H17" s="2"/>
      <c r="I17" s="2"/>
      <c r="J17" s="2"/>
      <c r="K17" s="2"/>
      <c r="L17" s="2"/>
      <c r="M17" s="2"/>
      <c r="N17" s="2"/>
      <c r="S17" s="34"/>
    </row>
    <row r="18" spans="2:19" x14ac:dyDescent="0.25">
      <c r="B18" s="2"/>
      <c r="C18" s="2"/>
      <c r="D18" s="2"/>
      <c r="E18" s="12"/>
      <c r="F18" s="24"/>
      <c r="G18" s="2"/>
      <c r="H18" s="2"/>
      <c r="I18" s="2"/>
      <c r="J18" s="2"/>
      <c r="K18" s="2"/>
      <c r="L18" s="2"/>
      <c r="M18" s="2"/>
      <c r="N18" s="2"/>
      <c r="S18" s="34"/>
    </row>
    <row r="19" spans="2:19" x14ac:dyDescent="0.25">
      <c r="B19" s="2"/>
      <c r="C19" s="2"/>
      <c r="D19" s="2"/>
      <c r="E19" s="23" t="s">
        <v>4</v>
      </c>
      <c r="F19" s="2"/>
      <c r="G19" s="2"/>
      <c r="H19" s="2"/>
      <c r="I19" s="2"/>
      <c r="J19" s="2"/>
      <c r="K19" s="2"/>
      <c r="L19" s="2"/>
      <c r="M19" s="2"/>
      <c r="N19" s="2"/>
      <c r="S19" s="34"/>
    </row>
    <row r="20" spans="2:19" ht="14.25" customHeight="1" thickBot="1" x14ac:dyDescent="0.3">
      <c r="B20" s="2"/>
      <c r="C20" s="2"/>
      <c r="D20" s="2"/>
      <c r="E20" s="2"/>
      <c r="F20" s="2"/>
      <c r="G20" s="2"/>
      <c r="H20" s="2"/>
      <c r="I20" s="2"/>
      <c r="J20" s="2"/>
      <c r="K20" s="2"/>
      <c r="L20" s="2"/>
      <c r="M20" s="2"/>
      <c r="N20" s="2"/>
      <c r="S20" s="34"/>
    </row>
    <row r="21" spans="2:19" ht="14.25" customHeight="1" thickBot="1" x14ac:dyDescent="0.3">
      <c r="B21" s="2"/>
      <c r="C21" s="2"/>
      <c r="D21" s="2"/>
      <c r="E21" s="12" t="s">
        <v>199</v>
      </c>
      <c r="F21" s="25"/>
      <c r="G21" s="2" t="s">
        <v>274</v>
      </c>
      <c r="H21" s="35"/>
      <c r="I21" s="2"/>
      <c r="J21" s="2"/>
      <c r="K21" s="2"/>
      <c r="L21" s="2"/>
      <c r="M21" s="2"/>
      <c r="N21" s="2"/>
      <c r="S21" s="34"/>
    </row>
    <row r="22" spans="2:19" ht="9" customHeight="1" thickBot="1" x14ac:dyDescent="0.3">
      <c r="B22" s="2"/>
      <c r="C22" s="2"/>
      <c r="D22" s="2"/>
      <c r="E22" s="2"/>
      <c r="F22" s="2"/>
      <c r="G22" s="2"/>
      <c r="H22" s="2"/>
      <c r="I22" s="2"/>
      <c r="J22" s="2"/>
      <c r="K22" s="2"/>
      <c r="L22" s="2"/>
      <c r="M22" s="2"/>
      <c r="N22" s="2"/>
    </row>
    <row r="23" spans="2:19" ht="14.25" customHeight="1" thickBot="1" x14ac:dyDescent="0.3">
      <c r="B23" s="2"/>
      <c r="C23" s="2"/>
      <c r="D23" s="2"/>
      <c r="E23" s="12" t="s">
        <v>200</v>
      </c>
      <c r="F23" s="25"/>
      <c r="G23" s="2" t="s">
        <v>275</v>
      </c>
      <c r="H23" s="2"/>
      <c r="I23" s="2"/>
      <c r="J23" s="2"/>
      <c r="K23" s="2"/>
      <c r="L23" s="2"/>
      <c r="M23" s="2"/>
      <c r="N23" s="2"/>
    </row>
    <row r="24" spans="2:19" x14ac:dyDescent="0.25">
      <c r="B24" s="2"/>
      <c r="C24" s="2"/>
      <c r="D24" s="2"/>
      <c r="E24" s="2"/>
      <c r="F24" s="2"/>
      <c r="G24" s="2"/>
      <c r="H24" s="2"/>
      <c r="I24" s="2"/>
      <c r="J24" s="2"/>
      <c r="K24" s="2"/>
      <c r="L24" s="2"/>
      <c r="M24" s="2"/>
      <c r="N24" s="2"/>
      <c r="S24" s="34"/>
    </row>
    <row r="25" spans="2:19" x14ac:dyDescent="0.25">
      <c r="B25" s="6"/>
      <c r="C25" s="6"/>
      <c r="D25" s="6"/>
      <c r="E25" s="6"/>
      <c r="F25" s="6"/>
      <c r="G25" s="6"/>
      <c r="H25" s="6"/>
      <c r="I25" s="6"/>
      <c r="J25" s="6"/>
      <c r="K25" s="6"/>
      <c r="L25" s="6"/>
      <c r="M25" s="6"/>
      <c r="N25" s="6"/>
      <c r="S25" s="34"/>
    </row>
    <row r="26" spans="2:19" x14ac:dyDescent="0.25">
      <c r="B26" s="2"/>
      <c r="C26" s="2"/>
      <c r="D26" s="2"/>
      <c r="E26" s="2"/>
      <c r="F26" s="2"/>
      <c r="G26" s="2"/>
      <c r="H26" s="2"/>
      <c r="I26" s="2"/>
      <c r="J26" s="2"/>
      <c r="K26" s="2"/>
      <c r="L26" s="2"/>
      <c r="M26" s="2"/>
      <c r="N26" s="2"/>
      <c r="S26" s="34"/>
    </row>
    <row r="27" spans="2:19" ht="21" x14ac:dyDescent="0.35">
      <c r="B27" s="2"/>
      <c r="C27" s="13" t="s">
        <v>254</v>
      </c>
      <c r="D27" s="2"/>
      <c r="E27" s="2"/>
      <c r="F27" s="2"/>
      <c r="G27" s="2"/>
      <c r="H27" s="2"/>
      <c r="I27" s="2"/>
      <c r="J27" s="2"/>
      <c r="K27" s="2"/>
      <c r="L27" s="2"/>
      <c r="M27" s="2"/>
      <c r="N27" s="2"/>
      <c r="S27" s="34"/>
    </row>
    <row r="28" spans="2:19" x14ac:dyDescent="0.25">
      <c r="B28" s="2"/>
      <c r="C28" s="2"/>
      <c r="D28" s="2"/>
      <c r="E28" s="2"/>
      <c r="F28" s="2"/>
      <c r="G28" s="2"/>
      <c r="H28" s="2"/>
      <c r="I28" s="2"/>
      <c r="J28" s="2"/>
      <c r="K28" s="2"/>
      <c r="L28" s="2"/>
      <c r="M28" s="2"/>
      <c r="N28" s="2"/>
      <c r="S28" s="34"/>
    </row>
    <row r="29" spans="2:19" x14ac:dyDescent="0.25">
      <c r="B29" s="2"/>
      <c r="C29" s="2"/>
      <c r="D29" s="2"/>
      <c r="E29" s="48" t="str">
        <f t="array" ref="E29:M35">_xll.flPortfoliosList(F17,EffectiveDate,AsAtDate)</f>
        <v>Type</v>
      </c>
      <c r="F29" s="64" t="str">
        <v>Id Scope</v>
      </c>
      <c r="G29" s="64" t="str">
        <v>Id Code</v>
      </c>
      <c r="H29" s="65" t="str">
        <v>DisplayName</v>
      </c>
      <c r="I29" s="48" t="str">
        <v>Description</v>
      </c>
      <c r="J29" s="48" t="str">
        <v>Created</v>
      </c>
      <c r="K29" s="66" t="str">
        <v>ParentPortfolioId Scope</v>
      </c>
      <c r="L29" s="64" t="str">
        <v>ParentPortfolioId Code</v>
      </c>
      <c r="M29" s="64" t="str">
        <v>[More...]</v>
      </c>
      <c r="N29" s="2"/>
      <c r="S29" s="34"/>
    </row>
    <row r="30" spans="2:19" x14ac:dyDescent="0.25">
      <c r="B30" s="2"/>
      <c r="C30" s="2"/>
      <c r="D30" s="12">
        <v>1</v>
      </c>
      <c r="E30" s="30" t="str">
        <v>Transaction</v>
      </c>
      <c r="F30" s="29" t="str">
        <v>Finbourne-Examples</v>
      </c>
      <c r="G30" s="29" t="str">
        <v>Global-Equity</v>
      </c>
      <c r="H30" s="29" t="str">
        <v>Global Equity Fund</v>
      </c>
      <c r="I30" s="30">
        <v>0</v>
      </c>
      <c r="J30" s="67">
        <v>43466</v>
      </c>
      <c r="K30" s="68">
        <v>0</v>
      </c>
      <c r="L30" s="29">
        <v>0</v>
      </c>
      <c r="M30" s="29" t="str">
        <v>[More...]</v>
      </c>
      <c r="N30" s="2"/>
      <c r="S30" s="34"/>
    </row>
    <row r="31" spans="2:19" x14ac:dyDescent="0.25">
      <c r="B31" s="2"/>
      <c r="C31" s="2"/>
      <c r="D31" s="12">
        <v>2</v>
      </c>
      <c r="E31" s="30" t="str">
        <v>Transaction</v>
      </c>
      <c r="F31" s="29" t="str">
        <v>Finbourne-Examples</v>
      </c>
      <c r="G31" s="29" t="str">
        <v>UK-Equities</v>
      </c>
      <c r="H31" s="29" t="str">
        <v>UK Equity Fund</v>
      </c>
      <c r="I31" s="30">
        <v>0</v>
      </c>
      <c r="J31" s="67">
        <v>43466</v>
      </c>
      <c r="K31" s="68">
        <v>0</v>
      </c>
      <c r="L31" s="29">
        <v>0</v>
      </c>
      <c r="M31" s="29" t="str">
        <v>[More...]</v>
      </c>
      <c r="N31" s="2"/>
      <c r="S31" s="34"/>
    </row>
    <row r="32" spans="2:19" x14ac:dyDescent="0.25">
      <c r="B32" s="2"/>
      <c r="C32" s="2"/>
      <c r="D32" s="12">
        <v>3</v>
      </c>
      <c r="E32" s="30" t="str">
        <v>Transaction</v>
      </c>
      <c r="F32" s="29" t="str">
        <v>Finbourne-Examples</v>
      </c>
      <c r="G32" s="29" t="str">
        <v>US-Corporate-Bond</v>
      </c>
      <c r="H32" s="29" t="str">
        <v>US Corporate Bond Fund</v>
      </c>
      <c r="I32" s="30">
        <v>0</v>
      </c>
      <c r="J32" s="67">
        <v>43466</v>
      </c>
      <c r="K32" s="68">
        <v>0</v>
      </c>
      <c r="L32" s="29">
        <v>0</v>
      </c>
      <c r="M32" s="29" t="str">
        <v>[More...]</v>
      </c>
      <c r="N32" s="2"/>
      <c r="S32" s="34"/>
    </row>
    <row r="33" spans="2:19" x14ac:dyDescent="0.25">
      <c r="B33" s="2"/>
      <c r="C33" s="2"/>
      <c r="D33" s="12">
        <v>4</v>
      </c>
      <c r="E33" s="30" t="str">
        <v>Transaction</v>
      </c>
      <c r="F33" s="29" t="str">
        <v>Finbourne-Examples</v>
      </c>
      <c r="G33" s="29" t="str">
        <v>US-Treasury-Bond</v>
      </c>
      <c r="H33" s="29" t="str">
        <v>US$ Treasury Bond Fund</v>
      </c>
      <c r="I33" s="30">
        <v>0</v>
      </c>
      <c r="J33" s="67">
        <v>43466</v>
      </c>
      <c r="K33" s="68">
        <v>0</v>
      </c>
      <c r="L33" s="29">
        <v>0</v>
      </c>
      <c r="M33" s="29" t="str">
        <v>[More...]</v>
      </c>
      <c r="N33" s="2"/>
    </row>
    <row r="34" spans="2:19" x14ac:dyDescent="0.25">
      <c r="B34" s="2"/>
      <c r="C34" s="2"/>
      <c r="D34" s="12">
        <v>5</v>
      </c>
      <c r="E34" s="30" t="str">
        <v/>
      </c>
      <c r="F34" s="29" t="str">
        <v/>
      </c>
      <c r="G34" s="29" t="str">
        <v/>
      </c>
      <c r="H34" s="29" t="str">
        <v/>
      </c>
      <c r="I34" s="30" t="str">
        <v/>
      </c>
      <c r="J34" s="67" t="str">
        <v/>
      </c>
      <c r="K34" s="68" t="str">
        <v/>
      </c>
      <c r="L34" s="29" t="str">
        <v/>
      </c>
      <c r="M34" s="29" t="str">
        <v/>
      </c>
      <c r="N34" s="2"/>
    </row>
    <row r="35" spans="2:19" x14ac:dyDescent="0.25">
      <c r="B35" s="2"/>
      <c r="C35" s="2"/>
      <c r="D35" s="12">
        <v>6</v>
      </c>
      <c r="E35" s="30" t="str">
        <v/>
      </c>
      <c r="F35" s="29" t="str">
        <v/>
      </c>
      <c r="G35" s="29" t="str">
        <v/>
      </c>
      <c r="H35" s="29" t="str">
        <v/>
      </c>
      <c r="I35" s="30" t="str">
        <v/>
      </c>
      <c r="J35" s="67" t="str">
        <v/>
      </c>
      <c r="K35" s="68" t="str">
        <v/>
      </c>
      <c r="L35" s="29" t="str">
        <v/>
      </c>
      <c r="M35" s="29" t="str">
        <v/>
      </c>
      <c r="N35" s="2"/>
    </row>
    <row r="36" spans="2:19" x14ac:dyDescent="0.25">
      <c r="B36" s="2"/>
      <c r="C36" s="2"/>
      <c r="D36" s="12">
        <v>7</v>
      </c>
      <c r="E36" s="30"/>
      <c r="F36" s="29"/>
      <c r="G36" s="29"/>
      <c r="H36" s="29"/>
      <c r="I36" s="30"/>
      <c r="J36" s="67"/>
      <c r="K36" s="68"/>
      <c r="L36" s="29"/>
      <c r="M36" s="29"/>
      <c r="N36" s="2"/>
    </row>
    <row r="37" spans="2:19" x14ac:dyDescent="0.25">
      <c r="B37" s="2"/>
      <c r="C37" s="2"/>
      <c r="D37" s="12">
        <v>8</v>
      </c>
      <c r="E37" s="30"/>
      <c r="F37" s="29"/>
      <c r="G37" s="29"/>
      <c r="H37" s="29"/>
      <c r="I37" s="30"/>
      <c r="J37" s="67"/>
      <c r="K37" s="68"/>
      <c r="L37" s="29"/>
      <c r="M37" s="29"/>
      <c r="N37" s="2"/>
    </row>
    <row r="38" spans="2:19" x14ac:dyDescent="0.25">
      <c r="B38" s="2"/>
      <c r="C38" s="2"/>
      <c r="D38" s="12">
        <v>9</v>
      </c>
      <c r="E38" s="30"/>
      <c r="F38" s="29"/>
      <c r="G38" s="29"/>
      <c r="H38" s="29"/>
      <c r="I38" s="30"/>
      <c r="J38" s="67"/>
      <c r="K38" s="68"/>
      <c r="L38" s="29"/>
      <c r="M38" s="29"/>
      <c r="N38" s="2"/>
    </row>
    <row r="39" spans="2:19" x14ac:dyDescent="0.25">
      <c r="B39" s="2"/>
      <c r="C39" s="2"/>
      <c r="D39" s="12">
        <v>10</v>
      </c>
      <c r="E39" s="30"/>
      <c r="F39" s="29"/>
      <c r="G39" s="29"/>
      <c r="H39" s="29"/>
      <c r="I39" s="30"/>
      <c r="J39" s="67"/>
      <c r="K39" s="68"/>
      <c r="L39" s="29"/>
      <c r="M39" s="29"/>
      <c r="N39" s="2"/>
    </row>
    <row r="40" spans="2:19" x14ac:dyDescent="0.25">
      <c r="B40" s="2"/>
      <c r="C40" s="2"/>
      <c r="D40" s="2"/>
      <c r="E40" s="2"/>
      <c r="F40" s="2"/>
      <c r="G40" s="2"/>
      <c r="H40" s="2"/>
      <c r="I40" s="2"/>
      <c r="J40" s="2"/>
      <c r="K40" s="2"/>
      <c r="L40" s="2"/>
      <c r="M40" s="2"/>
      <c r="N40" s="2"/>
    </row>
    <row r="42" spans="2:19" x14ac:dyDescent="0.25">
      <c r="B42" s="2"/>
      <c r="C42" s="2"/>
      <c r="D42" s="2"/>
      <c r="E42" s="2"/>
      <c r="F42" s="2"/>
      <c r="G42" s="2"/>
      <c r="H42" s="2" t="s">
        <v>186</v>
      </c>
      <c r="I42" s="2" t="s">
        <v>240</v>
      </c>
      <c r="J42" s="2" t="s">
        <v>241</v>
      </c>
      <c r="K42" s="2"/>
      <c r="L42" s="2"/>
      <c r="M42" s="2"/>
      <c r="N42" s="2"/>
      <c r="S42" s="34"/>
    </row>
    <row r="43" spans="2:19" ht="21" x14ac:dyDescent="0.35">
      <c r="B43" s="2"/>
      <c r="C43" s="13" t="s">
        <v>281</v>
      </c>
      <c r="D43" s="2"/>
      <c r="E43" s="2"/>
      <c r="F43" s="2"/>
      <c r="G43" s="2"/>
      <c r="H43" s="2"/>
      <c r="I43" s="2"/>
      <c r="J43" s="2"/>
      <c r="K43" s="2"/>
      <c r="L43" s="2"/>
      <c r="M43" s="2"/>
      <c r="N43" s="2"/>
      <c r="S43" s="34"/>
    </row>
    <row r="44" spans="2:19" x14ac:dyDescent="0.25">
      <c r="B44" s="2"/>
      <c r="C44" s="2"/>
      <c r="D44" s="2"/>
      <c r="E44" s="2"/>
      <c r="F44" s="2"/>
      <c r="G44" s="2"/>
      <c r="H44" s="2"/>
      <c r="I44" s="2"/>
      <c r="J44" s="2"/>
      <c r="K44" s="2"/>
      <c r="L44" s="2"/>
      <c r="M44" s="2"/>
      <c r="N44" s="2"/>
      <c r="S44" s="34"/>
    </row>
    <row r="45" spans="2:19" x14ac:dyDescent="0.25">
      <c r="B45" s="2"/>
      <c r="C45" s="2"/>
      <c r="D45" s="2"/>
      <c r="E45" s="48" t="str">
        <f t="array" ref="E45:F46">_xll.flPortfoliosList(F17,EffectiveDate,AsAtDate,H42)</f>
        <v>Transaction</v>
      </c>
      <c r="F45" s="48" t="str">
        <v/>
      </c>
      <c r="G45" s="64"/>
      <c r="H45" s="64"/>
      <c r="I45" s="65"/>
      <c r="J45" s="48"/>
      <c r="K45" s="48"/>
      <c r="L45" s="66"/>
      <c r="M45" s="64"/>
      <c r="N45" s="64"/>
      <c r="S45" s="34"/>
    </row>
    <row r="46" spans="2:19" x14ac:dyDescent="0.25">
      <c r="B46" s="2"/>
      <c r="C46" s="2"/>
      <c r="D46" s="12">
        <v>1</v>
      </c>
      <c r="E46" s="30" t="str">
        <v>[More...]</v>
      </c>
      <c r="F46" s="30" t="str">
        <v/>
      </c>
      <c r="G46" s="29"/>
      <c r="H46" s="29"/>
      <c r="I46" s="29"/>
      <c r="J46" s="30"/>
      <c r="K46" s="67"/>
      <c r="L46" s="68"/>
      <c r="M46" s="29"/>
      <c r="N46" s="29"/>
      <c r="S46" s="34"/>
    </row>
    <row r="47" spans="2:19" x14ac:dyDescent="0.25">
      <c r="B47" s="2"/>
      <c r="C47" s="2"/>
      <c r="D47" s="12">
        <v>2</v>
      </c>
      <c r="E47" s="30"/>
      <c r="F47" s="30"/>
      <c r="G47" s="29"/>
      <c r="H47" s="29"/>
      <c r="I47" s="29"/>
      <c r="J47" s="30"/>
      <c r="K47" s="67"/>
      <c r="L47" s="68"/>
      <c r="M47" s="29"/>
      <c r="N47" s="29"/>
      <c r="S47" s="34"/>
    </row>
    <row r="48" spans="2:19" x14ac:dyDescent="0.25">
      <c r="B48" s="2"/>
      <c r="C48" s="2"/>
      <c r="D48" s="12">
        <v>3</v>
      </c>
      <c r="E48" s="30"/>
      <c r="F48" s="30"/>
      <c r="G48" s="29"/>
      <c r="H48" s="29"/>
      <c r="I48" s="29"/>
      <c r="J48" s="30"/>
      <c r="K48" s="67"/>
      <c r="L48" s="68"/>
      <c r="M48" s="29"/>
      <c r="N48" s="29"/>
      <c r="S48" s="34"/>
    </row>
    <row r="49" spans="2:19" x14ac:dyDescent="0.25">
      <c r="B49" s="2"/>
      <c r="C49" s="2"/>
      <c r="D49" s="12">
        <v>4</v>
      </c>
      <c r="E49" s="30"/>
      <c r="F49" s="30"/>
      <c r="G49" s="29"/>
      <c r="H49" s="29"/>
      <c r="I49" s="29"/>
      <c r="J49" s="30"/>
      <c r="K49" s="67"/>
      <c r="L49" s="68"/>
      <c r="M49" s="29"/>
      <c r="N49" s="29"/>
      <c r="S49" s="34"/>
    </row>
    <row r="50" spans="2:19" x14ac:dyDescent="0.25">
      <c r="B50" s="2"/>
      <c r="C50" s="2"/>
      <c r="D50" s="12">
        <v>5</v>
      </c>
      <c r="E50" s="30"/>
      <c r="F50" s="30"/>
      <c r="G50" s="29"/>
      <c r="H50" s="29"/>
      <c r="I50" s="29"/>
      <c r="J50" s="30"/>
      <c r="K50" s="67"/>
      <c r="L50" s="68"/>
      <c r="M50" s="29"/>
      <c r="N50" s="29"/>
    </row>
    <row r="51" spans="2:19" x14ac:dyDescent="0.25">
      <c r="B51" s="2"/>
      <c r="C51" s="2"/>
      <c r="D51" s="12">
        <v>6</v>
      </c>
      <c r="E51" s="30"/>
      <c r="F51" s="30"/>
      <c r="G51" s="29"/>
      <c r="H51" s="29"/>
      <c r="I51" s="29"/>
      <c r="J51" s="30"/>
      <c r="K51" s="67"/>
      <c r="L51" s="68"/>
      <c r="M51" s="29"/>
      <c r="N51" s="29"/>
    </row>
    <row r="52" spans="2:19" x14ac:dyDescent="0.25">
      <c r="B52" s="2"/>
      <c r="C52" s="2"/>
      <c r="D52" s="12">
        <v>7</v>
      </c>
      <c r="E52" s="30"/>
      <c r="F52" s="30"/>
      <c r="G52" s="29"/>
      <c r="H52" s="29"/>
      <c r="I52" s="29"/>
      <c r="J52" s="30"/>
      <c r="K52" s="67"/>
      <c r="L52" s="68"/>
      <c r="M52" s="29"/>
      <c r="N52" s="29"/>
    </row>
    <row r="53" spans="2:19" x14ac:dyDescent="0.25">
      <c r="B53" s="2"/>
      <c r="C53" s="2"/>
      <c r="D53" s="12">
        <v>8</v>
      </c>
      <c r="E53" s="30"/>
      <c r="F53" s="30"/>
      <c r="G53" s="29"/>
      <c r="H53" s="29"/>
      <c r="I53" s="29"/>
      <c r="J53" s="30"/>
      <c r="K53" s="67"/>
      <c r="L53" s="68"/>
      <c r="M53" s="29"/>
      <c r="N53" s="29"/>
    </row>
    <row r="54" spans="2:19" x14ac:dyDescent="0.25">
      <c r="B54" s="2"/>
      <c r="C54" s="2"/>
      <c r="D54" s="12">
        <v>9</v>
      </c>
      <c r="E54" s="30"/>
      <c r="F54" s="30"/>
      <c r="G54" s="29"/>
      <c r="H54" s="29"/>
      <c r="I54" s="29"/>
      <c r="J54" s="30"/>
      <c r="K54" s="67"/>
      <c r="L54" s="68"/>
      <c r="M54" s="29"/>
      <c r="N54" s="29"/>
    </row>
    <row r="55" spans="2:19" x14ac:dyDescent="0.25">
      <c r="B55" s="2"/>
      <c r="C55" s="2"/>
      <c r="D55" s="12">
        <v>10</v>
      </c>
      <c r="E55" s="30"/>
      <c r="F55" s="30"/>
      <c r="G55" s="29"/>
      <c r="H55" s="29"/>
      <c r="I55" s="29"/>
      <c r="J55" s="30"/>
      <c r="K55" s="67"/>
      <c r="L55" s="68"/>
      <c r="M55" s="29"/>
      <c r="N55" s="29"/>
    </row>
    <row r="56" spans="2:19" x14ac:dyDescent="0.25">
      <c r="B56" s="2"/>
      <c r="C56" s="2"/>
      <c r="D56" s="2"/>
      <c r="E56" s="2"/>
      <c r="F56" s="2"/>
      <c r="G56" s="2"/>
      <c r="H56" s="2"/>
      <c r="I56" s="2"/>
      <c r="J56" s="2"/>
      <c r="K56" s="2"/>
      <c r="L56" s="2"/>
      <c r="M56" s="2"/>
      <c r="N56" s="2"/>
    </row>
    <row r="66" spans="5:16" x14ac:dyDescent="0.25">
      <c r="E66" t="s">
        <v>349</v>
      </c>
    </row>
    <row r="67" spans="5:16" x14ac:dyDescent="0.25">
      <c r="E67" s="29" t="s">
        <v>344</v>
      </c>
    </row>
    <row r="68" spans="5:16" x14ac:dyDescent="0.25">
      <c r="E68" s="29" t="s">
        <v>343</v>
      </c>
    </row>
    <row r="69" spans="5:16" x14ac:dyDescent="0.25">
      <c r="E69" s="29" t="s">
        <v>345</v>
      </c>
    </row>
    <row r="70" spans="5:16" x14ac:dyDescent="0.25">
      <c r="E70" s="29" t="s">
        <v>229</v>
      </c>
    </row>
    <row r="74" spans="5:16" x14ac:dyDescent="0.25">
      <c r="K74" s="33"/>
    </row>
    <row r="79" spans="5:16" x14ac:dyDescent="0.25">
      <c r="I79" s="34"/>
      <c r="P79" s="34"/>
    </row>
    <row r="80" spans="5:16" x14ac:dyDescent="0.25">
      <c r="I80" s="34"/>
      <c r="P80" s="34"/>
    </row>
    <row r="81" spans="9:16" x14ac:dyDescent="0.25">
      <c r="I81" s="34"/>
      <c r="P81" s="34"/>
    </row>
    <row r="82" spans="9:16" x14ac:dyDescent="0.25">
      <c r="I82" s="34"/>
      <c r="P82" s="34"/>
    </row>
    <row r="83" spans="9:16" x14ac:dyDescent="0.25">
      <c r="I83" s="34"/>
      <c r="P83" s="34"/>
    </row>
    <row r="84" spans="9:16" x14ac:dyDescent="0.25">
      <c r="I84" s="34"/>
    </row>
    <row r="85" spans="9:16" x14ac:dyDescent="0.25">
      <c r="I85" s="34"/>
    </row>
    <row r="86" spans="9:16" x14ac:dyDescent="0.25">
      <c r="I86" s="34"/>
    </row>
    <row r="87" spans="9:16" x14ac:dyDescent="0.25">
      <c r="I87" s="34"/>
    </row>
    <row r="88" spans="9:16" x14ac:dyDescent="0.25">
      <c r="I88" s="34"/>
    </row>
    <row r="89" spans="9:16" x14ac:dyDescent="0.25">
      <c r="I89" s="34"/>
    </row>
    <row r="90" spans="9:16" x14ac:dyDescent="0.25">
      <c r="I90" s="34"/>
    </row>
    <row r="91" spans="9:16" x14ac:dyDescent="0.25">
      <c r="I91" s="34"/>
    </row>
    <row r="92" spans="9:16" x14ac:dyDescent="0.25">
      <c r="I92" s="34"/>
    </row>
  </sheetData>
  <dataValidations disablePrompts="1" count="9">
    <dataValidation allowBlank="1" showInputMessage="1" showErrorMessage="1" prompt="Code" sqref="E73" xr:uid="{0D5EABF5-0A52-42B0-86A1-E6E10126EE4A}"/>
    <dataValidation allowBlank="1" showInputMessage="1" showErrorMessage="1" prompt="Corporate Action Source" sqref="F70 F73" xr:uid="{AC2B5CB0-A16B-4D49-B4D3-05F7F4989FB0}"/>
    <dataValidation allowBlank="1" showInputMessage="1" showErrorMessage="1" prompt="Accounting Method" sqref="G70 G73" xr:uid="{5BEFD19B-E6D0-4B17-9FD4-4F6620432E2C}"/>
    <dataValidation allowBlank="1" showInputMessage="1" showErrorMessage="1" prompt="Sub-Holding Keys" sqref="H70 H73" xr:uid="{7882BFD2-8023-46C8-AD21-3A8EEC89C983}"/>
    <dataValidation allowBlank="1" showInputMessage="1" showErrorMessage="1" prompt="Display Name" sqref="I70 I73" xr:uid="{126362CD-8DD0-41C7-8486-DE712CCB55E3}"/>
    <dataValidation allowBlank="1" showInputMessage="1" showErrorMessage="1" prompt="Description" sqref="J70 J73" xr:uid="{4817F319-EAE7-437D-8024-861696575324}"/>
    <dataValidation allowBlank="1" showInputMessage="1" showErrorMessage="1" prompt="Date Created" sqref="K70 K73" xr:uid="{77C3D31F-ABD5-4104-95A4-7035335E6B60}"/>
    <dataValidation allowBlank="1" showInputMessage="1" showErrorMessage="1" prompt="Base Currency" sqref="L70 L73" xr:uid="{B98A010D-2D62-4F63-A055-7D4E3DC1EB15}"/>
    <dataValidation allowBlank="1" showInputMessage="1" showErrorMessage="1" sqref="H34:H39" xr:uid="{E3E82B4E-55B2-43BE-8EC3-6DFA260BB991}"/>
  </dataValidations>
  <hyperlinks>
    <hyperlink ref="E7" r:id="rId1" xr:uid="{6D53A2E8-6AD2-4C56-A7D1-8C069EDD2E81}"/>
    <hyperlink ref="E8" r:id="rId2" xr:uid="{A56C5E43-5BE2-4257-B800-94B0CF48BD7C}"/>
    <hyperlink ref="E9" r:id="rId3" xr:uid="{59D3AB09-F2C0-4993-87C0-26A8E2ADB2D1}"/>
  </hyperlinks>
  <pageMargins left="0.7" right="0.7" top="0.75" bottom="0.75" header="0.3" footer="0.3"/>
  <pageSetup paperSize="9"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728E3-AD38-4E00-B7B6-DB4E460BF2D6}">
  <sheetPr>
    <tabColor theme="7" tint="0.79998168889431442"/>
  </sheetPr>
  <dimension ref="B1:S52"/>
  <sheetViews>
    <sheetView showGridLines="0" zoomScale="85" zoomScaleNormal="85" workbookViewId="0">
      <selection activeCell="I48" sqref="I48"/>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22" bestFit="1" customWidth="1"/>
    <col min="7" max="10" width="18.28515625" customWidth="1"/>
    <col min="11" max="11" width="25.5703125" customWidth="1"/>
    <col min="12" max="12" width="51.7109375" customWidth="1"/>
    <col min="13" max="13" width="4.85546875" customWidth="1"/>
    <col min="14" max="14" width="32.140625" bestFit="1" customWidth="1"/>
    <col min="15" max="15" width="16.85546875" customWidth="1"/>
    <col min="16" max="16" width="31.28515625" bestFit="1" customWidth="1"/>
    <col min="17" max="18" width="14" bestFit="1" customWidth="1"/>
    <col min="19" max="19" width="16.5703125" bestFit="1" customWidth="1"/>
    <col min="20" max="20" width="9.42578125" bestFit="1" customWidth="1"/>
    <col min="21" max="21" width="12.85546875" bestFit="1" customWidth="1"/>
    <col min="22" max="25" width="9.28515625" bestFit="1"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210</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211</v>
      </c>
      <c r="E5" s="1"/>
      <c r="F5" s="1"/>
      <c r="G5" s="1"/>
      <c r="H5" s="1"/>
      <c r="I5" s="1"/>
      <c r="J5" s="1"/>
      <c r="K5" s="1"/>
      <c r="L5" s="1"/>
      <c r="M5" s="1"/>
    </row>
    <row r="6" spans="2:13" x14ac:dyDescent="0.25">
      <c r="B6" s="1"/>
      <c r="C6" s="1"/>
      <c r="D6" s="3" t="s">
        <v>279</v>
      </c>
      <c r="E6" s="1"/>
      <c r="F6" s="1"/>
      <c r="G6" s="1"/>
      <c r="H6" s="1"/>
      <c r="I6" s="1"/>
      <c r="J6" s="1"/>
      <c r="K6" s="1"/>
      <c r="L6" s="1"/>
      <c r="M6" s="1"/>
    </row>
    <row r="7" spans="2:13" x14ac:dyDescent="0.25">
      <c r="B7" s="1"/>
      <c r="C7" s="1"/>
      <c r="D7" s="1"/>
      <c r="E7" s="63" t="s">
        <v>276</v>
      </c>
      <c r="F7" s="1"/>
      <c r="G7" s="1"/>
      <c r="H7" s="1"/>
      <c r="I7" s="1"/>
      <c r="J7" s="1"/>
      <c r="K7" s="1"/>
      <c r="L7" s="1"/>
      <c r="M7" s="1"/>
    </row>
    <row r="8" spans="2:13" x14ac:dyDescent="0.25">
      <c r="B8" s="1"/>
      <c r="C8" s="1"/>
      <c r="D8" s="1"/>
      <c r="E8" s="63" t="s">
        <v>277</v>
      </c>
      <c r="F8" s="1"/>
      <c r="G8" s="1"/>
      <c r="H8" s="1"/>
      <c r="I8" s="1"/>
      <c r="J8" s="1"/>
      <c r="K8" s="1"/>
      <c r="L8" s="1"/>
      <c r="M8" s="1"/>
    </row>
    <row r="9" spans="2:13" x14ac:dyDescent="0.25">
      <c r="B9" s="1"/>
      <c r="C9" s="1"/>
      <c r="D9" s="1"/>
      <c r="E9" s="63" t="s">
        <v>278</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220</v>
      </c>
      <c r="D13" s="13"/>
      <c r="E13" s="2"/>
      <c r="F13" s="2"/>
      <c r="G13" s="2"/>
      <c r="H13" s="2"/>
      <c r="I13" s="2"/>
      <c r="J13" s="2"/>
      <c r="K13" s="2"/>
      <c r="L13" s="2"/>
      <c r="M13" s="2"/>
    </row>
    <row r="14" spans="2:13" x14ac:dyDescent="0.25">
      <c r="B14" s="2"/>
      <c r="C14" s="2"/>
      <c r="D14" s="2"/>
      <c r="E14" s="2"/>
      <c r="F14" s="2"/>
      <c r="G14" s="2"/>
      <c r="H14" s="2"/>
      <c r="I14" s="2"/>
      <c r="J14" s="2"/>
      <c r="K14" s="2"/>
      <c r="L14" s="2"/>
      <c r="M14" s="2"/>
    </row>
    <row r="15" spans="2:13" x14ac:dyDescent="0.25">
      <c r="B15" s="2"/>
      <c r="C15" s="2"/>
      <c r="D15" s="2"/>
      <c r="E15" s="23" t="s">
        <v>3</v>
      </c>
      <c r="F15" s="2"/>
      <c r="G15" s="2"/>
      <c r="H15" s="2"/>
      <c r="I15" s="2"/>
      <c r="J15" s="2"/>
      <c r="K15" s="2"/>
      <c r="L15" s="2"/>
      <c r="M15" s="2"/>
    </row>
    <row r="16" spans="2:13" ht="6" customHeight="1" thickBot="1" x14ac:dyDescent="0.3">
      <c r="B16" s="2"/>
      <c r="C16" s="2"/>
      <c r="D16" s="2"/>
      <c r="E16" s="12"/>
      <c r="F16" s="2"/>
      <c r="G16" s="2"/>
      <c r="H16" s="2"/>
      <c r="I16" s="2"/>
      <c r="J16" s="2"/>
      <c r="K16" s="2"/>
      <c r="L16" s="2"/>
      <c r="M16" s="2"/>
    </row>
    <row r="17" spans="2:18" ht="15.75" thickBot="1" x14ac:dyDescent="0.3">
      <c r="B17" s="2"/>
      <c r="C17" s="2"/>
      <c r="D17" s="2"/>
      <c r="E17" s="12" t="s">
        <v>198</v>
      </c>
      <c r="F17" s="19" t="s">
        <v>309</v>
      </c>
      <c r="G17" s="2" t="s">
        <v>194</v>
      </c>
      <c r="H17" s="2"/>
      <c r="I17" s="2"/>
      <c r="J17" s="2"/>
      <c r="K17" s="2"/>
      <c r="L17" s="2"/>
      <c r="M17" s="2"/>
    </row>
    <row r="18" spans="2:18" ht="6" customHeight="1" thickBot="1" x14ac:dyDescent="0.3">
      <c r="B18" s="2"/>
      <c r="C18" s="2"/>
      <c r="D18" s="2"/>
      <c r="E18" s="2"/>
      <c r="F18" s="2"/>
      <c r="G18" s="2"/>
      <c r="H18" s="2"/>
      <c r="I18" s="2"/>
      <c r="J18" s="2"/>
      <c r="K18" s="2"/>
      <c r="L18" s="2"/>
      <c r="M18" s="2"/>
    </row>
    <row r="19" spans="2:18" ht="15.75" thickBot="1" x14ac:dyDescent="0.3">
      <c r="B19" s="2"/>
      <c r="C19" s="2"/>
      <c r="D19" s="2"/>
      <c r="E19" s="12" t="s">
        <v>203</v>
      </c>
      <c r="F19" s="19" t="s">
        <v>344</v>
      </c>
      <c r="G19" s="2" t="s">
        <v>204</v>
      </c>
      <c r="H19" s="2"/>
      <c r="I19" s="2"/>
      <c r="J19" s="2"/>
      <c r="K19" s="2"/>
      <c r="L19" s="2"/>
      <c r="M19" s="2"/>
    </row>
    <row r="20" spans="2:18" ht="14.25" customHeight="1" x14ac:dyDescent="0.25">
      <c r="B20" s="2"/>
      <c r="C20" s="2"/>
      <c r="D20" s="2"/>
      <c r="E20" s="2"/>
      <c r="F20" s="2"/>
      <c r="G20" s="2"/>
      <c r="H20" s="2"/>
      <c r="I20" s="2"/>
      <c r="J20" s="2"/>
      <c r="K20" s="2"/>
      <c r="L20" s="2"/>
      <c r="M20" s="2"/>
    </row>
    <row r="21" spans="2:18" ht="14.25" customHeight="1" x14ac:dyDescent="0.25">
      <c r="B21" s="2"/>
      <c r="C21" s="2"/>
      <c r="D21" s="2"/>
      <c r="E21" s="23" t="s">
        <v>4</v>
      </c>
      <c r="F21" s="2"/>
      <c r="G21" s="2"/>
      <c r="H21" s="2"/>
      <c r="I21" s="2"/>
      <c r="J21" s="2"/>
      <c r="K21" s="2"/>
      <c r="L21" s="2"/>
      <c r="M21" s="2"/>
    </row>
    <row r="22" spans="2:18" ht="14.25" customHeight="1" thickBot="1" x14ac:dyDescent="0.3">
      <c r="B22" s="2"/>
      <c r="C22" s="2"/>
      <c r="D22" s="2"/>
      <c r="E22" s="2"/>
      <c r="F22" s="2"/>
      <c r="G22" s="2"/>
      <c r="H22" s="2"/>
      <c r="I22" s="2"/>
      <c r="J22" s="2"/>
      <c r="K22" s="2"/>
      <c r="L22" s="2"/>
      <c r="M22" s="2"/>
    </row>
    <row r="23" spans="2:18" ht="14.25" customHeight="1" thickBot="1" x14ac:dyDescent="0.3">
      <c r="B23" s="2"/>
      <c r="C23" s="2"/>
      <c r="D23" s="2"/>
      <c r="E23" s="12" t="s">
        <v>213</v>
      </c>
      <c r="F23" s="26"/>
      <c r="G23" s="2" t="s">
        <v>267</v>
      </c>
      <c r="H23" s="2"/>
      <c r="I23" s="2"/>
      <c r="J23" s="2"/>
      <c r="K23" s="2"/>
      <c r="L23" s="2"/>
      <c r="M23" s="2"/>
    </row>
    <row r="24" spans="2:18" ht="6" customHeight="1" thickBot="1" x14ac:dyDescent="0.3">
      <c r="B24" s="2"/>
      <c r="C24" s="2"/>
      <c r="D24" s="2"/>
      <c r="E24" s="2"/>
      <c r="F24" s="2"/>
      <c r="G24" s="2"/>
      <c r="H24" s="2"/>
      <c r="I24" s="2"/>
      <c r="J24" s="2"/>
      <c r="K24" s="2"/>
      <c r="L24" s="2"/>
      <c r="M24" s="2"/>
    </row>
    <row r="25" spans="2:18" ht="14.25" customHeight="1" thickBot="1" x14ac:dyDescent="0.3">
      <c r="B25" s="2"/>
      <c r="C25" s="2"/>
      <c r="D25" s="2"/>
      <c r="E25" s="12" t="s">
        <v>214</v>
      </c>
      <c r="F25" s="26"/>
      <c r="G25" s="2" t="s">
        <v>268</v>
      </c>
      <c r="H25" s="2"/>
      <c r="I25" s="2"/>
      <c r="J25" s="2"/>
      <c r="K25" s="2"/>
      <c r="L25" s="2"/>
      <c r="M25" s="2"/>
    </row>
    <row r="26" spans="2:18" x14ac:dyDescent="0.25">
      <c r="B26" s="2"/>
      <c r="C26" s="2"/>
      <c r="D26" s="2"/>
      <c r="E26" s="2"/>
      <c r="F26" s="2"/>
      <c r="G26" s="2"/>
      <c r="H26" s="2"/>
      <c r="I26" s="2"/>
      <c r="J26" s="2"/>
      <c r="K26" s="2"/>
      <c r="L26" s="2"/>
      <c r="M26" s="2"/>
    </row>
    <row r="27" spans="2:18" x14ac:dyDescent="0.25">
      <c r="B27" s="6"/>
      <c r="C27" s="6"/>
      <c r="D27" s="6"/>
      <c r="E27" s="6"/>
      <c r="F27" s="6"/>
      <c r="G27" s="6"/>
      <c r="H27" s="6"/>
      <c r="I27" s="6"/>
      <c r="J27" s="6"/>
      <c r="K27" s="6"/>
    </row>
    <row r="28" spans="2:18" x14ac:dyDescent="0.25">
      <c r="B28" s="2"/>
      <c r="C28" s="2"/>
      <c r="D28" s="2"/>
      <c r="E28" s="2"/>
      <c r="F28" s="2"/>
      <c r="G28" s="2"/>
      <c r="H28" s="2"/>
      <c r="I28" s="2"/>
      <c r="J28" s="2"/>
      <c r="K28" s="2"/>
      <c r="L28" s="2"/>
      <c r="M28" s="2"/>
      <c r="N28" s="2"/>
      <c r="O28" s="2"/>
      <c r="P28" s="2"/>
      <c r="Q28" s="2"/>
      <c r="R28" s="2"/>
    </row>
    <row r="29" spans="2:18" ht="21" x14ac:dyDescent="0.35">
      <c r="B29" s="2"/>
      <c r="C29" s="13" t="s">
        <v>215</v>
      </c>
      <c r="D29" s="2"/>
      <c r="E29" s="2"/>
      <c r="F29" s="2"/>
      <c r="G29" s="2"/>
      <c r="H29" s="2"/>
      <c r="I29" s="2"/>
      <c r="J29" s="2"/>
      <c r="K29" s="2"/>
      <c r="L29" s="2"/>
      <c r="M29" s="2"/>
      <c r="N29" s="13" t="s">
        <v>362</v>
      </c>
      <c r="O29" s="2"/>
      <c r="P29" s="2"/>
      <c r="Q29" s="2"/>
      <c r="R29" s="2"/>
    </row>
    <row r="30" spans="2:18" x14ac:dyDescent="0.25">
      <c r="B30" s="2"/>
      <c r="C30" s="2"/>
      <c r="D30" s="2"/>
      <c r="E30" s="2"/>
      <c r="F30" s="2"/>
      <c r="G30" s="2"/>
      <c r="H30" s="2"/>
      <c r="I30" s="2"/>
      <c r="J30" s="2"/>
      <c r="K30" s="2"/>
      <c r="L30" s="2"/>
      <c r="M30" s="2"/>
      <c r="N30" s="2"/>
      <c r="O30" s="2"/>
      <c r="P30" s="2"/>
      <c r="Q30" s="2"/>
      <c r="R30" s="2"/>
    </row>
    <row r="31" spans="2:18" x14ac:dyDescent="0.25">
      <c r="B31" s="2"/>
      <c r="C31" s="2"/>
      <c r="D31" s="2"/>
      <c r="E31" s="10" t="str">
        <f t="array" ref="E31:L51">_xll.flHoldingsGet(F17,F19,F23,F25)</f>
        <v>InstrumentUid</v>
      </c>
      <c r="F31" s="10" t="str">
        <v>HoldingType</v>
      </c>
      <c r="G31" s="8" t="str">
        <v>Units</v>
      </c>
      <c r="H31" s="7" t="str">
        <v>SettledUnits</v>
      </c>
      <c r="I31" s="10" t="str">
        <v>Cost Amount</v>
      </c>
      <c r="J31" s="10" t="str">
        <v>Cost Currency</v>
      </c>
      <c r="K31" s="7" t="str">
        <v>CostPortfolioCcy Amount</v>
      </c>
      <c r="L31" s="7" t="str">
        <v>CostPortfolioCcy Currency</v>
      </c>
      <c r="M31" s="2"/>
      <c r="N31" s="10" t="str">
        <f t="array" ref="N31:R51">_xll.flInstrumentsLookup("LusidInstrumentId",E32:E42)</f>
        <v>State</v>
      </c>
      <c r="O31" s="10" t="str">
        <v>LusidInstrumentId</v>
      </c>
      <c r="P31" s="7" t="str">
        <v>Name</v>
      </c>
      <c r="Q31" s="7" t="str">
        <v>Figi</v>
      </c>
      <c r="R31" s="7" t="str">
        <v>Currency</v>
      </c>
    </row>
    <row r="32" spans="2:18" x14ac:dyDescent="0.25">
      <c r="B32" s="2"/>
      <c r="C32" s="2"/>
      <c r="D32" s="12">
        <v>1</v>
      </c>
      <c r="E32" s="16" t="str">
        <v>LUID_WWGCPZBI</v>
      </c>
      <c r="F32" s="16" t="str">
        <v>P</v>
      </c>
      <c r="G32" s="50">
        <v>-5520220.5882352944</v>
      </c>
      <c r="H32" s="52">
        <v>-5520220.5882352944</v>
      </c>
      <c r="I32" s="52">
        <v>-5625523.4900000002</v>
      </c>
      <c r="J32" s="28" t="str">
        <v>USD</v>
      </c>
      <c r="K32" s="51">
        <v>-5625523.4900000002</v>
      </c>
      <c r="L32" s="51" t="str">
        <v>USD</v>
      </c>
      <c r="M32" s="2"/>
      <c r="N32" s="52" t="str">
        <v>Inactive</v>
      </c>
      <c r="O32" s="75" t="str">
        <v>LUID_WWGCPZBI</v>
      </c>
      <c r="P32" s="51" t="str">
        <v>GOLDMAN 6.75% Oct 01, 2037</v>
      </c>
      <c r="Q32" s="51" t="str">
        <v>BBG0000H5309</v>
      </c>
      <c r="R32" s="51">
        <v>0</v>
      </c>
    </row>
    <row r="33" spans="2:19" x14ac:dyDescent="0.25">
      <c r="B33" s="2"/>
      <c r="C33" s="2"/>
      <c r="D33" s="12">
        <v>2</v>
      </c>
      <c r="E33" s="15" t="str">
        <v>LUID_3BQB9BX4</v>
      </c>
      <c r="F33" s="16" t="str">
        <v>P</v>
      </c>
      <c r="G33" s="50">
        <v>-65000000</v>
      </c>
      <c r="H33" s="52">
        <v>-65000000</v>
      </c>
      <c r="I33" s="52">
        <v>-67524816.670000002</v>
      </c>
      <c r="J33" s="28" t="str">
        <v>USD</v>
      </c>
      <c r="K33" s="51">
        <v>-67524816.670000002</v>
      </c>
      <c r="L33" s="51" t="str">
        <v>USD</v>
      </c>
      <c r="M33" s="2"/>
      <c r="N33" s="52" t="str">
        <v>Inactive</v>
      </c>
      <c r="O33" s="75" t="str">
        <v>LUID_3BQB9BX4</v>
      </c>
      <c r="P33" s="51" t="str">
        <v>APPLE 2.4% May 03, 2023</v>
      </c>
      <c r="Q33" s="51" t="str">
        <v>BBG004HST063</v>
      </c>
      <c r="R33" s="51">
        <v>0</v>
      </c>
      <c r="S33" s="40"/>
    </row>
    <row r="34" spans="2:19" x14ac:dyDescent="0.25">
      <c r="B34" s="2"/>
      <c r="C34" s="2"/>
      <c r="D34" s="12">
        <v>3</v>
      </c>
      <c r="E34" s="15" t="str">
        <v>LUID_YQNTQZC6</v>
      </c>
      <c r="F34" s="16" t="str">
        <v>P</v>
      </c>
      <c r="G34" s="50">
        <v>113750000</v>
      </c>
      <c r="H34" s="52">
        <v>113750000</v>
      </c>
      <c r="I34" s="52">
        <v>113423766.64</v>
      </c>
      <c r="J34" s="28" t="str">
        <v>USD</v>
      </c>
      <c r="K34" s="51">
        <v>113423766.64</v>
      </c>
      <c r="L34" s="51" t="str">
        <v>USD</v>
      </c>
      <c r="M34" s="2"/>
      <c r="N34" s="52" t="str">
        <v>Inactive</v>
      </c>
      <c r="O34" s="75" t="str">
        <v>LUID_YQNTQZC6</v>
      </c>
      <c r="P34" s="51" t="str">
        <v>VERIZON 4.862% Aug 21, 2046</v>
      </c>
      <c r="Q34" s="51" t="str">
        <v>BBG0083CP3G1</v>
      </c>
      <c r="R34" s="51">
        <v>0</v>
      </c>
      <c r="S34" s="40"/>
    </row>
    <row r="35" spans="2:19" x14ac:dyDescent="0.25">
      <c r="B35" s="2"/>
      <c r="C35" s="2"/>
      <c r="D35" s="12">
        <v>4</v>
      </c>
      <c r="E35" s="15" t="str">
        <v>LUID_9HM40Q88</v>
      </c>
      <c r="F35" s="16" t="str">
        <v>P</v>
      </c>
      <c r="G35" s="50">
        <v>-28389705.882352941</v>
      </c>
      <c r="H35" s="52">
        <v>-28389705.882352941</v>
      </c>
      <c r="I35" s="52">
        <v>-31362013.460000001</v>
      </c>
      <c r="J35" s="28" t="str">
        <v>USD</v>
      </c>
      <c r="K35" s="51">
        <v>-31362013.460000001</v>
      </c>
      <c r="L35" s="51" t="str">
        <v>USD</v>
      </c>
      <c r="M35" s="2"/>
      <c r="N35" s="52" t="str">
        <v>Inactive</v>
      </c>
      <c r="O35" s="75" t="str">
        <v>LUID_9HM40Q88</v>
      </c>
      <c r="P35" s="51" t="str">
        <v>ANHEUSER-BUSCH 3.3% Feb 01, 2023</v>
      </c>
      <c r="Q35" s="51" t="str">
        <v>BBG00BW1LJT1</v>
      </c>
      <c r="R35" s="51">
        <v>0</v>
      </c>
      <c r="S35" s="40"/>
    </row>
    <row r="36" spans="2:19" x14ac:dyDescent="0.25">
      <c r="B36" s="2"/>
      <c r="C36" s="2"/>
      <c r="D36" s="12">
        <v>5</v>
      </c>
      <c r="E36" s="15" t="str">
        <v>LUID_170RKPSC</v>
      </c>
      <c r="F36" s="16" t="str">
        <v>P</v>
      </c>
      <c r="G36" s="50">
        <v>-40147058.823529415</v>
      </c>
      <c r="H36" s="52">
        <v>-40147058.823529415</v>
      </c>
      <c r="I36" s="52">
        <v>-41063660.780000001</v>
      </c>
      <c r="J36" s="28" t="str">
        <v>USD</v>
      </c>
      <c r="K36" s="51">
        <v>-39890413.329999998</v>
      </c>
      <c r="L36" s="51" t="str">
        <v>USD</v>
      </c>
      <c r="M36" s="2"/>
      <c r="N36" s="52" t="str">
        <v>Inactive</v>
      </c>
      <c r="O36" s="75" t="str">
        <v>LUID_170RKPSC</v>
      </c>
      <c r="P36" s="51" t="str">
        <v>ANHEUSER-BUSCH 4.9% Feb 01, 2046</v>
      </c>
      <c r="Q36" s="51" t="str">
        <v>BBG00BW1V2M4</v>
      </c>
      <c r="R36" s="51">
        <v>0</v>
      </c>
      <c r="S36" s="40"/>
    </row>
    <row r="37" spans="2:19" x14ac:dyDescent="0.25">
      <c r="B37" s="2"/>
      <c r="C37" s="2"/>
      <c r="D37" s="12">
        <v>6</v>
      </c>
      <c r="E37" s="15" t="str">
        <v>LUID_8TVSW9VR</v>
      </c>
      <c r="F37" s="16" t="str">
        <v>P</v>
      </c>
      <c r="G37" s="50">
        <v>22080882.352941178</v>
      </c>
      <c r="H37" s="52">
        <v>22080882.352941178</v>
      </c>
      <c r="I37" s="52">
        <v>20694851.93</v>
      </c>
      <c r="J37" s="28" t="str">
        <v>USD</v>
      </c>
      <c r="K37" s="51">
        <v>20694851.93</v>
      </c>
      <c r="L37" s="51" t="str">
        <v>USD</v>
      </c>
      <c r="M37" s="2"/>
      <c r="N37" s="52" t="str">
        <v>Inactive</v>
      </c>
      <c r="O37" s="75" t="str">
        <v>LUID_8TVSW9VR</v>
      </c>
      <c r="P37" s="51" t="str">
        <v>GE 4.418% Nov 15, 2035</v>
      </c>
      <c r="Q37" s="51" t="str">
        <v>BBG00D1PBRL9</v>
      </c>
      <c r="R37" s="51">
        <v>0</v>
      </c>
      <c r="S37" s="40"/>
    </row>
    <row r="38" spans="2:19" x14ac:dyDescent="0.25">
      <c r="B38" s="2"/>
      <c r="C38" s="2"/>
      <c r="D38" s="12">
        <v>7</v>
      </c>
      <c r="E38" s="15" t="str">
        <v>LUID_1A0OVPSZ</v>
      </c>
      <c r="F38" s="16" t="str">
        <v>P</v>
      </c>
      <c r="G38" s="50">
        <v>70257352.941176474</v>
      </c>
      <c r="H38" s="52">
        <v>70257352.941176474</v>
      </c>
      <c r="I38" s="52">
        <v>71394975.620000005</v>
      </c>
      <c r="J38" s="28" t="str">
        <v>USD</v>
      </c>
      <c r="K38" s="51">
        <v>69355119.170000002</v>
      </c>
      <c r="L38" s="51" t="str">
        <v>USD</v>
      </c>
      <c r="M38" s="2"/>
      <c r="N38" s="52" t="str">
        <v>Inactive</v>
      </c>
      <c r="O38" s="75" t="str">
        <v>LUID_1A0OVPSZ</v>
      </c>
      <c r="P38" s="51" t="str">
        <v>CVS 3.7% Mar 09, 2023</v>
      </c>
      <c r="Q38" s="51" t="str">
        <v>BBG00K85TYW4</v>
      </c>
      <c r="R38" s="51">
        <v>0</v>
      </c>
      <c r="S38" s="40"/>
    </row>
    <row r="39" spans="2:19" x14ac:dyDescent="0.25">
      <c r="B39" s="2"/>
      <c r="C39" s="2"/>
      <c r="D39" s="12">
        <v>8</v>
      </c>
      <c r="E39" s="15" t="str">
        <v>LUID_I0H0D3XV</v>
      </c>
      <c r="F39" s="16" t="str">
        <v>P</v>
      </c>
      <c r="G39" s="50">
        <v>12617647.05882353</v>
      </c>
      <c r="H39" s="52">
        <v>12617647.05882353</v>
      </c>
      <c r="I39" s="52">
        <v>12571522.550000001</v>
      </c>
      <c r="J39" s="28" t="str">
        <v>USD</v>
      </c>
      <c r="K39" s="51">
        <v>12571522.550000001</v>
      </c>
      <c r="L39" s="51" t="str">
        <v>USD</v>
      </c>
      <c r="M39" s="2"/>
      <c r="N39" s="52" t="str">
        <v>Inactive</v>
      </c>
      <c r="O39" s="75" t="str">
        <v>LUID_I0H0D3XV</v>
      </c>
      <c r="P39" s="51" t="str">
        <v>CVS 4.3% Mar 25, 2028</v>
      </c>
      <c r="Q39" s="51" t="str">
        <v>BBG00K85WG22</v>
      </c>
      <c r="R39" s="51">
        <v>0</v>
      </c>
      <c r="S39" s="40"/>
    </row>
    <row r="40" spans="2:19" x14ac:dyDescent="0.25">
      <c r="B40" s="2"/>
      <c r="C40" s="2"/>
      <c r="D40" s="12">
        <v>9</v>
      </c>
      <c r="E40" s="15" t="str">
        <v>LUID_WWDKQRD8</v>
      </c>
      <c r="F40" s="16" t="str">
        <v>P</v>
      </c>
      <c r="G40" s="50">
        <v>8363970.5882352944</v>
      </c>
      <c r="H40" s="52">
        <v>8363970.5882352944</v>
      </c>
      <c r="I40" s="52">
        <v>10410763.65</v>
      </c>
      <c r="J40" s="28" t="str">
        <v>USD</v>
      </c>
      <c r="K40" s="51">
        <v>10113313.26</v>
      </c>
      <c r="L40" s="51" t="str">
        <v>USD</v>
      </c>
      <c r="M40" s="2"/>
      <c r="N40" s="52" t="str">
        <v>Inactive</v>
      </c>
      <c r="O40" s="75" t="str">
        <v>LUID_WWDKQRD8</v>
      </c>
      <c r="P40" s="51" t="str">
        <v>CVS 5.05% Mar 25, 2048</v>
      </c>
      <c r="Q40" s="51" t="str">
        <v>BBG00K85WH93</v>
      </c>
      <c r="R40" s="51">
        <v>0</v>
      </c>
      <c r="S40" s="40"/>
    </row>
    <row r="41" spans="2:19" x14ac:dyDescent="0.25">
      <c r="B41" s="2"/>
      <c r="C41" s="2"/>
      <c r="D41" s="12">
        <v>10</v>
      </c>
      <c r="E41" s="15" t="str">
        <v>LUID_I3S0X4PL</v>
      </c>
      <c r="F41" s="16" t="str">
        <v>P</v>
      </c>
      <c r="G41" s="50">
        <v>15772058.823529411</v>
      </c>
      <c r="H41" s="52">
        <v>15772058.823529411</v>
      </c>
      <c r="I41" s="52">
        <v>16894209.260000002</v>
      </c>
      <c r="J41" s="28" t="str">
        <v>USD</v>
      </c>
      <c r="K41" s="51">
        <v>16894209.260000002</v>
      </c>
      <c r="L41" s="51" t="str">
        <v>USD</v>
      </c>
      <c r="M41" s="2"/>
      <c r="N41" s="52" t="str">
        <v>Inactive</v>
      </c>
      <c r="O41" s="75" t="str">
        <v>LUID_I3S0X4PL</v>
      </c>
      <c r="P41" s="51" t="str">
        <v>VERIZON 4.329% Sep 21, 2028</v>
      </c>
      <c r="Q41" s="51" t="str">
        <v>BBG00M1BQWX0</v>
      </c>
      <c r="R41" s="51">
        <v>0</v>
      </c>
    </row>
    <row r="42" spans="2:19" x14ac:dyDescent="0.25">
      <c r="B42" s="2"/>
      <c r="C42" s="2"/>
      <c r="D42" s="12">
        <v>11</v>
      </c>
      <c r="E42" s="15" t="str">
        <v>CCY_USD</v>
      </c>
      <c r="F42" s="80" t="str">
        <v>B</v>
      </c>
      <c r="G42" s="78">
        <v>-764876.14887050667</v>
      </c>
      <c r="H42" s="52">
        <v>-764876.14887050667</v>
      </c>
      <c r="I42" s="52">
        <v>-764876.15</v>
      </c>
      <c r="J42" s="75" t="str">
        <v>USD</v>
      </c>
      <c r="K42" s="51">
        <v>0</v>
      </c>
      <c r="L42" s="51" t="str">
        <v>USD</v>
      </c>
      <c r="M42" s="2"/>
      <c r="N42" s="52" t="str">
        <v>Active</v>
      </c>
      <c r="O42" s="75" t="str">
        <v>CCY_USD</v>
      </c>
      <c r="P42" s="51" t="str">
        <v>USD</v>
      </c>
      <c r="Q42" s="51">
        <v>0</v>
      </c>
      <c r="R42" s="51" t="str">
        <v>USD</v>
      </c>
    </row>
    <row r="43" spans="2:19" x14ac:dyDescent="0.25">
      <c r="B43" s="2"/>
      <c r="C43" s="6"/>
      <c r="D43" s="12">
        <v>12</v>
      </c>
      <c r="E43" s="15" t="str">
        <v/>
      </c>
      <c r="F43" s="80" t="str">
        <v/>
      </c>
      <c r="G43" s="78" t="str">
        <v/>
      </c>
      <c r="H43" s="52" t="str">
        <v/>
      </c>
      <c r="I43" s="52" t="str">
        <v/>
      </c>
      <c r="J43" s="75" t="str">
        <v/>
      </c>
      <c r="K43" s="51" t="str">
        <v/>
      </c>
      <c r="L43" s="51" t="str">
        <v/>
      </c>
      <c r="M43" s="2"/>
      <c r="N43" s="52" t="str">
        <v/>
      </c>
      <c r="O43" s="75" t="str">
        <v/>
      </c>
      <c r="P43" s="51" t="str">
        <v/>
      </c>
      <c r="Q43" s="51" t="str">
        <v/>
      </c>
      <c r="R43" s="51" t="str">
        <v/>
      </c>
    </row>
    <row r="44" spans="2:19" x14ac:dyDescent="0.25">
      <c r="B44" s="2"/>
      <c r="D44" s="12">
        <v>13</v>
      </c>
      <c r="E44" s="15" t="str">
        <v/>
      </c>
      <c r="F44" s="80" t="str">
        <v/>
      </c>
      <c r="G44" s="78" t="str">
        <v/>
      </c>
      <c r="H44" s="52" t="str">
        <v/>
      </c>
      <c r="I44" s="52" t="str">
        <v/>
      </c>
      <c r="J44" s="75" t="str">
        <v/>
      </c>
      <c r="K44" s="51" t="str">
        <v/>
      </c>
      <c r="L44" s="51" t="str">
        <v/>
      </c>
      <c r="M44" s="2"/>
      <c r="N44" s="52" t="str">
        <v/>
      </c>
      <c r="O44" s="75" t="str">
        <v/>
      </c>
      <c r="P44" s="51" t="str">
        <v/>
      </c>
      <c r="Q44" s="51" t="str">
        <v/>
      </c>
      <c r="R44" s="51" t="str">
        <v/>
      </c>
    </row>
    <row r="45" spans="2:19" x14ac:dyDescent="0.25">
      <c r="B45" s="2"/>
      <c r="D45" s="12">
        <v>14</v>
      </c>
      <c r="E45" s="15" t="str">
        <v/>
      </c>
      <c r="F45" s="80" t="str">
        <v/>
      </c>
      <c r="G45" s="78" t="str">
        <v/>
      </c>
      <c r="H45" s="52" t="str">
        <v/>
      </c>
      <c r="I45" s="52" t="str">
        <v/>
      </c>
      <c r="J45" s="75" t="str">
        <v/>
      </c>
      <c r="K45" s="51" t="str">
        <v/>
      </c>
      <c r="L45" s="51" t="str">
        <v/>
      </c>
      <c r="M45" s="2"/>
      <c r="N45" s="52" t="str">
        <v/>
      </c>
      <c r="O45" s="75" t="str">
        <v/>
      </c>
      <c r="P45" s="51" t="str">
        <v/>
      </c>
      <c r="Q45" s="51" t="str">
        <v/>
      </c>
      <c r="R45" s="51" t="str">
        <v/>
      </c>
    </row>
    <row r="46" spans="2:19" x14ac:dyDescent="0.25">
      <c r="B46" s="2"/>
      <c r="D46" s="12">
        <v>15</v>
      </c>
      <c r="E46" s="15" t="str">
        <v/>
      </c>
      <c r="F46" s="80" t="str">
        <v/>
      </c>
      <c r="G46" s="78" t="str">
        <v/>
      </c>
      <c r="H46" s="52" t="str">
        <v/>
      </c>
      <c r="I46" s="52" t="str">
        <v/>
      </c>
      <c r="J46" s="75" t="str">
        <v/>
      </c>
      <c r="K46" s="51" t="str">
        <v/>
      </c>
      <c r="L46" s="51" t="str">
        <v/>
      </c>
      <c r="M46" s="2"/>
      <c r="N46" s="52" t="str">
        <v/>
      </c>
      <c r="O46" s="75" t="str">
        <v/>
      </c>
      <c r="P46" s="51" t="str">
        <v/>
      </c>
      <c r="Q46" s="51" t="str">
        <v/>
      </c>
      <c r="R46" s="51" t="str">
        <v/>
      </c>
    </row>
    <row r="47" spans="2:19" x14ac:dyDescent="0.25">
      <c r="B47" s="2"/>
      <c r="D47" s="12">
        <v>16</v>
      </c>
      <c r="E47" s="15" t="str">
        <v/>
      </c>
      <c r="F47" s="80" t="str">
        <v/>
      </c>
      <c r="G47" s="78" t="str">
        <v/>
      </c>
      <c r="H47" s="52" t="str">
        <v/>
      </c>
      <c r="I47" s="52" t="str">
        <v/>
      </c>
      <c r="J47" s="75" t="str">
        <v/>
      </c>
      <c r="K47" s="51" t="str">
        <v/>
      </c>
      <c r="L47" s="51" t="str">
        <v/>
      </c>
      <c r="M47" s="2"/>
      <c r="N47" s="52" t="str">
        <v/>
      </c>
      <c r="O47" s="75" t="str">
        <v/>
      </c>
      <c r="P47" s="51" t="str">
        <v/>
      </c>
      <c r="Q47" s="51" t="str">
        <v/>
      </c>
      <c r="R47" s="51" t="str">
        <v/>
      </c>
    </row>
    <row r="48" spans="2:19" x14ac:dyDescent="0.25">
      <c r="B48" s="2"/>
      <c r="D48" s="12">
        <v>17</v>
      </c>
      <c r="E48" s="15" t="str">
        <v/>
      </c>
      <c r="F48" s="80" t="str">
        <v/>
      </c>
      <c r="G48" s="78" t="str">
        <v/>
      </c>
      <c r="H48" s="52" t="str">
        <v/>
      </c>
      <c r="I48" s="52" t="str">
        <v/>
      </c>
      <c r="J48" s="75" t="str">
        <v/>
      </c>
      <c r="K48" s="51" t="str">
        <v/>
      </c>
      <c r="L48" s="51" t="str">
        <v/>
      </c>
      <c r="M48" s="2"/>
      <c r="N48" s="52" t="str">
        <v/>
      </c>
      <c r="O48" s="75" t="str">
        <v/>
      </c>
      <c r="P48" s="51" t="str">
        <v/>
      </c>
      <c r="Q48" s="51" t="str">
        <v/>
      </c>
      <c r="R48" s="51" t="str">
        <v/>
      </c>
    </row>
    <row r="49" spans="2:18" x14ac:dyDescent="0.25">
      <c r="B49" s="2"/>
      <c r="D49" s="12">
        <v>18</v>
      </c>
      <c r="E49" s="15" t="str">
        <v/>
      </c>
      <c r="F49" s="80" t="str">
        <v/>
      </c>
      <c r="G49" s="78" t="str">
        <v/>
      </c>
      <c r="H49" s="52" t="str">
        <v/>
      </c>
      <c r="I49" s="52" t="str">
        <v/>
      </c>
      <c r="J49" s="75" t="str">
        <v/>
      </c>
      <c r="K49" s="51" t="str">
        <v/>
      </c>
      <c r="L49" s="51" t="str">
        <v/>
      </c>
      <c r="M49" s="2"/>
      <c r="N49" s="52" t="str">
        <v/>
      </c>
      <c r="O49" s="75" t="str">
        <v/>
      </c>
      <c r="P49" s="51" t="str">
        <v/>
      </c>
      <c r="Q49" s="51" t="str">
        <v/>
      </c>
      <c r="R49" s="51" t="str">
        <v/>
      </c>
    </row>
    <row r="50" spans="2:18" x14ac:dyDescent="0.25">
      <c r="B50" s="2"/>
      <c r="D50" s="12">
        <v>19</v>
      </c>
      <c r="E50" s="15" t="str">
        <v/>
      </c>
      <c r="F50" s="80" t="str">
        <v/>
      </c>
      <c r="G50" s="78" t="str">
        <v/>
      </c>
      <c r="H50" s="52" t="str">
        <v/>
      </c>
      <c r="I50" s="52" t="str">
        <v/>
      </c>
      <c r="J50" s="75" t="str">
        <v/>
      </c>
      <c r="K50" s="51" t="str">
        <v/>
      </c>
      <c r="L50" s="51" t="str">
        <v/>
      </c>
      <c r="M50" s="2"/>
      <c r="N50" s="52" t="str">
        <v/>
      </c>
      <c r="O50" s="75" t="str">
        <v/>
      </c>
      <c r="P50" s="51" t="str">
        <v/>
      </c>
      <c r="Q50" s="51" t="str">
        <v/>
      </c>
      <c r="R50" s="51" t="str">
        <v/>
      </c>
    </row>
    <row r="51" spans="2:18" x14ac:dyDescent="0.25">
      <c r="B51" s="2"/>
      <c r="D51" s="12">
        <v>20</v>
      </c>
      <c r="E51" s="15" t="str">
        <v/>
      </c>
      <c r="F51" s="80" t="str">
        <v/>
      </c>
      <c r="G51" s="78" t="str">
        <v/>
      </c>
      <c r="H51" s="52" t="str">
        <v/>
      </c>
      <c r="I51" s="52" t="str">
        <v/>
      </c>
      <c r="J51" s="75" t="str">
        <v/>
      </c>
      <c r="K51" s="51" t="str">
        <v/>
      </c>
      <c r="L51" s="51" t="str">
        <v/>
      </c>
      <c r="M51" s="2"/>
      <c r="N51" s="52" t="str">
        <v/>
      </c>
      <c r="O51" s="75" t="str">
        <v/>
      </c>
      <c r="P51" s="51" t="str">
        <v/>
      </c>
      <c r="Q51" s="51" t="str">
        <v/>
      </c>
      <c r="R51" s="51" t="str">
        <v/>
      </c>
    </row>
    <row r="52" spans="2:18" x14ac:dyDescent="0.25">
      <c r="B52" s="2"/>
      <c r="E52" s="2"/>
      <c r="F52" s="2"/>
      <c r="G52" s="2"/>
      <c r="H52" s="2"/>
      <c r="I52" s="2"/>
      <c r="J52" s="2"/>
      <c r="K52" s="2"/>
      <c r="L52" s="2"/>
      <c r="M52" s="2"/>
      <c r="N52" s="2"/>
      <c r="O52" s="2"/>
      <c r="P52" s="2"/>
      <c r="Q52" s="2"/>
      <c r="R52" s="2"/>
    </row>
  </sheetData>
  <hyperlinks>
    <hyperlink ref="E7" r:id="rId1" xr:uid="{ED1130D9-749E-49EC-9494-3EFCB791EBAF}"/>
    <hyperlink ref="E8" r:id="rId2" xr:uid="{AA4CBC73-638A-46FE-8BA3-0B7D760F937F}"/>
    <hyperlink ref="E9" r:id="rId3" xr:uid="{D37D5CAE-40C9-4FDA-BE27-A8AD98AE1783}"/>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CEADBFD3-A8CF-4B82-A053-3B498C79531D}">
          <x14:formula1>
            <xm:f>'View portfolios'!$E$67:$E$70</xm:f>
          </x14:formula1>
          <xm:sqref>F19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34E14-2B58-4E0B-81E4-F593DF298AAA}">
  <sheetPr>
    <tabColor theme="7" tint="0.79998168889431442"/>
  </sheetPr>
  <dimension ref="B1:P84"/>
  <sheetViews>
    <sheetView showGridLines="0" zoomScale="85" zoomScaleNormal="85" workbookViewId="0">
      <selection activeCell="F21" sqref="F21"/>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373</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217</v>
      </c>
      <c r="E5" s="1"/>
      <c r="F5" s="1"/>
      <c r="G5" s="1"/>
      <c r="H5" s="1"/>
      <c r="I5" s="1"/>
      <c r="J5" s="1"/>
      <c r="K5" s="1"/>
      <c r="L5" s="1"/>
      <c r="M5" s="1"/>
      <c r="N5" s="1"/>
    </row>
    <row r="6" spans="2:14" x14ac:dyDescent="0.25">
      <c r="B6" s="1"/>
      <c r="C6" s="1"/>
      <c r="D6" s="3" t="s">
        <v>279</v>
      </c>
      <c r="E6" s="1"/>
      <c r="F6" s="1"/>
      <c r="G6" s="1"/>
      <c r="H6" s="1"/>
      <c r="I6" s="1"/>
      <c r="J6" s="1"/>
      <c r="K6" s="1"/>
      <c r="L6" s="1"/>
      <c r="M6" s="1"/>
      <c r="N6" s="1"/>
    </row>
    <row r="7" spans="2:14" x14ac:dyDescent="0.25">
      <c r="B7" s="1"/>
      <c r="C7" s="1"/>
      <c r="D7" s="1"/>
      <c r="E7" s="63" t="s">
        <v>276</v>
      </c>
      <c r="F7" s="1"/>
      <c r="G7" s="1"/>
      <c r="H7" s="1"/>
      <c r="I7" s="1"/>
      <c r="J7" s="1"/>
      <c r="K7" s="1"/>
      <c r="L7" s="1"/>
      <c r="M7" s="1"/>
      <c r="N7" s="1"/>
    </row>
    <row r="8" spans="2:14" x14ac:dyDescent="0.25">
      <c r="B8" s="1"/>
      <c r="C8" s="1"/>
      <c r="D8" s="1"/>
      <c r="E8" s="63" t="s">
        <v>277</v>
      </c>
      <c r="F8" s="1"/>
      <c r="G8" s="1"/>
      <c r="H8" s="1"/>
      <c r="I8" s="1"/>
      <c r="J8" s="1"/>
      <c r="K8" s="1"/>
      <c r="L8" s="1"/>
      <c r="M8" s="1"/>
      <c r="N8" s="1"/>
    </row>
    <row r="9" spans="2:14" x14ac:dyDescent="0.25">
      <c r="B9" s="1"/>
      <c r="C9" s="1"/>
      <c r="D9" s="1"/>
      <c r="E9" s="63" t="s">
        <v>278</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212</v>
      </c>
      <c r="D13" s="13"/>
      <c r="E13" s="2"/>
      <c r="F13" s="2"/>
      <c r="G13" s="2"/>
      <c r="H13" s="2"/>
      <c r="I13" s="2"/>
      <c r="J13" s="2"/>
      <c r="K13" s="2"/>
      <c r="L13" s="2"/>
      <c r="M13" s="2"/>
      <c r="N13" s="2"/>
    </row>
    <row r="14" spans="2:14" x14ac:dyDescent="0.25">
      <c r="B14" s="2"/>
      <c r="C14" s="2"/>
      <c r="D14" s="2"/>
      <c r="E14" s="2"/>
      <c r="F14" s="2"/>
      <c r="G14" s="2"/>
      <c r="H14" s="2"/>
      <c r="I14" s="2"/>
      <c r="J14" s="2"/>
      <c r="K14" s="2"/>
      <c r="L14" s="2"/>
      <c r="M14" s="2"/>
      <c r="N14" s="2"/>
    </row>
    <row r="15" spans="2:14" x14ac:dyDescent="0.25">
      <c r="B15" s="2"/>
      <c r="C15" s="2"/>
      <c r="D15" s="2"/>
      <c r="E15" s="23" t="s">
        <v>3</v>
      </c>
      <c r="F15" s="2"/>
      <c r="G15" s="2"/>
      <c r="H15" s="2"/>
      <c r="I15" s="2"/>
      <c r="J15" s="2"/>
      <c r="K15" s="2"/>
      <c r="L15" s="2"/>
      <c r="M15" s="2"/>
      <c r="N15" s="2"/>
    </row>
    <row r="16" spans="2:14" ht="6" customHeight="1" thickBot="1" x14ac:dyDescent="0.3">
      <c r="B16" s="2"/>
      <c r="C16" s="2"/>
      <c r="D16" s="2"/>
      <c r="E16" s="12"/>
      <c r="F16" s="2"/>
      <c r="G16" s="2"/>
      <c r="H16" s="2"/>
      <c r="I16" s="2"/>
      <c r="J16" s="2"/>
      <c r="K16" s="2"/>
      <c r="L16" s="2"/>
      <c r="M16" s="2"/>
      <c r="N16" s="2"/>
    </row>
    <row r="17" spans="2:16" ht="15.75" thickBot="1" x14ac:dyDescent="0.3">
      <c r="B17" s="2"/>
      <c r="C17" s="2"/>
      <c r="D17" s="2"/>
      <c r="E17" s="12" t="s">
        <v>198</v>
      </c>
      <c r="F17" s="19" t="s">
        <v>309</v>
      </c>
      <c r="G17" s="2" t="s">
        <v>194</v>
      </c>
      <c r="H17" s="2"/>
      <c r="I17" s="2"/>
      <c r="J17" s="2"/>
      <c r="K17" s="2"/>
      <c r="L17" s="2"/>
      <c r="M17" s="2"/>
      <c r="N17" s="2"/>
    </row>
    <row r="18" spans="2:16" ht="12" customHeight="1" thickBot="1" x14ac:dyDescent="0.3">
      <c r="B18" s="2"/>
      <c r="C18" s="2"/>
      <c r="D18" s="2"/>
      <c r="E18" s="2"/>
      <c r="F18" s="2"/>
      <c r="G18" s="2"/>
      <c r="H18" s="2"/>
      <c r="I18" s="2"/>
      <c r="J18" s="2"/>
      <c r="K18" s="2"/>
      <c r="L18" s="2"/>
      <c r="M18" s="2"/>
      <c r="N18" s="2"/>
    </row>
    <row r="19" spans="2:16" ht="15.75" thickBot="1" x14ac:dyDescent="0.3">
      <c r="B19" s="2"/>
      <c r="C19" s="2"/>
      <c r="D19" s="2"/>
      <c r="E19" s="12" t="s">
        <v>203</v>
      </c>
      <c r="F19" s="19" t="s">
        <v>344</v>
      </c>
      <c r="G19" s="2" t="s">
        <v>204</v>
      </c>
      <c r="H19" s="2"/>
      <c r="I19" s="2"/>
      <c r="J19" s="2"/>
      <c r="K19" s="2"/>
      <c r="L19" s="2"/>
      <c r="M19" s="2"/>
      <c r="N19" s="2"/>
    </row>
    <row r="20" spans="2:16" ht="12.75" customHeight="1" thickBot="1" x14ac:dyDescent="0.3">
      <c r="B20" s="2"/>
      <c r="C20" s="2"/>
      <c r="D20" s="2"/>
      <c r="E20" s="2"/>
      <c r="F20" s="2"/>
      <c r="G20" s="2"/>
      <c r="H20" s="2"/>
      <c r="I20" s="2"/>
      <c r="J20" s="2"/>
      <c r="K20" s="2"/>
      <c r="L20" s="2"/>
      <c r="M20" s="2"/>
      <c r="N20" s="2"/>
    </row>
    <row r="21" spans="2:16" ht="14.25" customHeight="1" thickBot="1" x14ac:dyDescent="0.3">
      <c r="B21" s="2"/>
      <c r="C21" s="2"/>
      <c r="D21" s="2"/>
      <c r="E21" s="12" t="s">
        <v>219</v>
      </c>
      <c r="F21" s="41">
        <v>43831</v>
      </c>
      <c r="G21" s="2"/>
      <c r="H21" s="2"/>
      <c r="I21" s="2"/>
      <c r="J21" s="2"/>
      <c r="K21" s="2"/>
      <c r="L21" s="2"/>
      <c r="M21" s="2"/>
      <c r="N21" s="2"/>
    </row>
    <row r="22" spans="2:16" ht="14.25" customHeight="1" x14ac:dyDescent="0.25">
      <c r="B22" s="2"/>
      <c r="C22" s="2"/>
      <c r="D22" s="2"/>
      <c r="E22" s="2"/>
      <c r="F22" s="2"/>
      <c r="G22" s="2"/>
      <c r="H22" s="2"/>
      <c r="I22" s="2"/>
      <c r="J22" s="2"/>
      <c r="K22" s="2"/>
      <c r="L22" s="2"/>
      <c r="M22" s="2"/>
      <c r="N22" s="2"/>
    </row>
    <row r="23" spans="2:16" ht="10.5" customHeight="1" x14ac:dyDescent="0.25">
      <c r="B23" s="2"/>
      <c r="C23" s="2"/>
      <c r="D23" s="2"/>
      <c r="E23" s="2"/>
      <c r="F23" s="2"/>
      <c r="G23" s="2"/>
      <c r="H23" s="2"/>
      <c r="I23" s="2"/>
      <c r="J23" s="2"/>
      <c r="K23" s="2"/>
      <c r="L23" s="2"/>
      <c r="M23" s="2"/>
      <c r="N23" s="2"/>
    </row>
    <row r="24" spans="2:16" x14ac:dyDescent="0.25">
      <c r="B24" s="6"/>
      <c r="C24" s="6"/>
      <c r="D24" s="6"/>
      <c r="E24" s="6"/>
      <c r="F24" s="6"/>
      <c r="G24" s="6"/>
      <c r="H24" s="6"/>
      <c r="I24" s="6"/>
      <c r="J24" s="6"/>
      <c r="K24" s="6"/>
      <c r="L24" s="6"/>
      <c r="M24" s="6"/>
    </row>
    <row r="25" spans="2:16" x14ac:dyDescent="0.25">
      <c r="B25" s="2"/>
      <c r="C25" s="2"/>
      <c r="D25" s="2"/>
      <c r="E25" s="2"/>
      <c r="F25" s="2"/>
      <c r="G25" s="2"/>
      <c r="H25" s="2"/>
      <c r="I25" s="2"/>
      <c r="J25" s="2"/>
      <c r="K25" s="2"/>
      <c r="L25" s="2"/>
      <c r="M25" s="2"/>
      <c r="N25" s="2"/>
    </row>
    <row r="26" spans="2:16" ht="21" x14ac:dyDescent="0.35">
      <c r="B26" s="2"/>
      <c r="C26" s="13" t="s">
        <v>218</v>
      </c>
      <c r="D26" s="2"/>
      <c r="E26" s="2"/>
      <c r="F26" s="2"/>
      <c r="G26" s="2"/>
      <c r="H26" s="2"/>
      <c r="I26" s="2"/>
      <c r="J26" s="2"/>
      <c r="K26" s="2"/>
      <c r="L26" s="2"/>
      <c r="M26" s="2"/>
      <c r="N26" s="2"/>
    </row>
    <row r="27" spans="2:16" x14ac:dyDescent="0.25">
      <c r="B27" s="2"/>
      <c r="C27" s="2"/>
      <c r="D27" s="2"/>
      <c r="E27" s="2"/>
      <c r="F27" s="2"/>
      <c r="G27" s="2"/>
      <c r="H27" s="2"/>
      <c r="I27" s="12" t="s">
        <v>270</v>
      </c>
      <c r="J27" s="2"/>
      <c r="K27" s="45"/>
      <c r="L27" s="2"/>
      <c r="M27" s="2"/>
      <c r="N27" s="2"/>
      <c r="P27" s="33"/>
    </row>
    <row r="28" spans="2:16" x14ac:dyDescent="0.25">
      <c r="B28" s="2"/>
      <c r="C28" s="2"/>
      <c r="D28" s="2"/>
      <c r="E28" s="66" t="str">
        <f t="array" ref="E28:G39">_xll.flAggregatePortfolio(F17,F19,I28:J34,J35)</f>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F28" s="66"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G28" s="64"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H28" s="2"/>
      <c r="I28" s="64" t="s">
        <v>227</v>
      </c>
      <c r="J28" s="72" t="s">
        <v>228</v>
      </c>
      <c r="K28" s="73"/>
      <c r="L28" s="73"/>
      <c r="M28" s="73"/>
      <c r="N28" s="2"/>
    </row>
    <row r="29" spans="2:16" x14ac:dyDescent="0.25">
      <c r="B29" s="12"/>
      <c r="C29" s="2"/>
      <c r="D29" s="2"/>
      <c r="E29" s="69"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F29" s="70"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G29" s="71"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H29" s="2"/>
      <c r="I29" s="29" t="s">
        <v>242</v>
      </c>
      <c r="J29" s="54"/>
      <c r="K29" s="56"/>
      <c r="L29" s="56"/>
      <c r="M29" s="56"/>
      <c r="N29" s="2"/>
    </row>
    <row r="30" spans="2:16" x14ac:dyDescent="0.25">
      <c r="B30" s="12"/>
      <c r="C30" s="2"/>
      <c r="D30" s="2"/>
      <c r="E30" s="69"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F30" s="70"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G30" s="71"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H30" s="2"/>
      <c r="I30" s="29" t="s">
        <v>243</v>
      </c>
      <c r="J30" s="54"/>
      <c r="K30" s="56"/>
      <c r="L30" s="56"/>
      <c r="M30" s="56"/>
      <c r="N30" s="2"/>
    </row>
    <row r="31" spans="2:16" x14ac:dyDescent="0.25">
      <c r="B31" s="12"/>
      <c r="C31" s="2"/>
      <c r="D31" s="2"/>
      <c r="E31" s="69"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F31" s="70"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G31" s="71"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H31" s="2"/>
      <c r="I31" s="29" t="s">
        <v>244</v>
      </c>
      <c r="J31" s="55">
        <f>F21</f>
        <v>43831</v>
      </c>
      <c r="K31" s="57"/>
      <c r="L31" s="57"/>
      <c r="M31" s="57"/>
      <c r="N31" s="2"/>
    </row>
    <row r="32" spans="2:16" x14ac:dyDescent="0.25">
      <c r="B32" s="12"/>
      <c r="C32" s="2"/>
      <c r="D32" s="2"/>
      <c r="E32" s="69"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F32" s="70"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G32" s="71"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H32" s="2"/>
      <c r="I32" s="29" t="s">
        <v>245</v>
      </c>
      <c r="J32" s="54" t="s">
        <v>255</v>
      </c>
      <c r="K32" s="56"/>
      <c r="L32" s="56"/>
      <c r="M32" s="56"/>
      <c r="N32" s="2"/>
      <c r="O32" s="36"/>
      <c r="P32" s="53"/>
    </row>
    <row r="33" spans="2:16" x14ac:dyDescent="0.25">
      <c r="B33" s="12"/>
      <c r="C33" s="2"/>
      <c r="D33" s="2"/>
      <c r="E33" s="69"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F33" s="70"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G33" s="71"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H33" s="2"/>
      <c r="I33" s="29" t="s">
        <v>246</v>
      </c>
      <c r="J33" s="54" t="s">
        <v>256</v>
      </c>
      <c r="K33" s="56"/>
      <c r="L33" s="56"/>
      <c r="M33" s="56"/>
      <c r="N33" s="2"/>
      <c r="O33" s="36"/>
      <c r="P33" s="53"/>
    </row>
    <row r="34" spans="2:16" x14ac:dyDescent="0.25">
      <c r="B34" s="12"/>
      <c r="C34" s="2"/>
      <c r="D34" s="2"/>
      <c r="E34" s="69"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F34" s="70"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G34" s="71"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H34" s="2"/>
      <c r="I34" s="29" t="s">
        <v>247</v>
      </c>
      <c r="J34" s="54"/>
      <c r="K34" s="56"/>
      <c r="L34" s="56"/>
      <c r="M34" s="56"/>
      <c r="N34" s="2"/>
      <c r="O34" s="36"/>
      <c r="P34" s="53"/>
    </row>
    <row r="35" spans="2:16" ht="15" customHeight="1" x14ac:dyDescent="0.25">
      <c r="B35" s="12"/>
      <c r="C35" s="2"/>
      <c r="D35" s="2"/>
      <c r="E35" s="69"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F35" s="70"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G35" s="71"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H35" s="2"/>
      <c r="I35" s="29" t="s">
        <v>271</v>
      </c>
      <c r="J35" s="91" t="s">
        <v>361</v>
      </c>
      <c r="K35" s="92"/>
      <c r="L35" s="92"/>
      <c r="M35" s="92"/>
      <c r="N35" s="2"/>
      <c r="O35" s="36"/>
      <c r="P35" s="53"/>
    </row>
    <row r="36" spans="2:16" x14ac:dyDescent="0.25">
      <c r="B36" s="12"/>
      <c r="C36" s="2"/>
      <c r="D36" s="2"/>
      <c r="E36" s="69"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F36" s="70"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G36" s="71"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H36" s="2"/>
      <c r="I36" s="29"/>
      <c r="J36" s="91"/>
      <c r="K36" s="92"/>
      <c r="L36" s="92"/>
      <c r="M36" s="92"/>
      <c r="N36" s="2"/>
      <c r="O36" s="36"/>
      <c r="P36" s="53"/>
    </row>
    <row r="37" spans="2:16" x14ac:dyDescent="0.25">
      <c r="B37" s="12"/>
      <c r="C37" s="2"/>
      <c r="D37" s="2"/>
      <c r="E37" s="69"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F37" s="70"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G37" s="71"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H37" s="2"/>
      <c r="I37" s="29"/>
      <c r="J37" s="91"/>
      <c r="K37" s="92"/>
      <c r="L37" s="92"/>
      <c r="M37" s="92"/>
      <c r="N37" s="2"/>
      <c r="O37" s="36"/>
      <c r="P37" s="53"/>
    </row>
    <row r="38" spans="2:16" x14ac:dyDescent="0.25">
      <c r="B38" s="12"/>
      <c r="C38" s="2"/>
      <c r="D38" s="2"/>
      <c r="E38" s="69"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F38" s="70"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G38" s="71"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H38" s="2"/>
      <c r="I38" s="29"/>
      <c r="J38" s="91"/>
      <c r="K38" s="92"/>
      <c r="L38" s="92"/>
      <c r="M38" s="92"/>
      <c r="N38" s="2"/>
      <c r="O38" s="36"/>
      <c r="P38" s="53"/>
    </row>
    <row r="39" spans="2:16" x14ac:dyDescent="0.25">
      <c r="B39" s="12"/>
      <c r="C39" s="2"/>
      <c r="D39" s="2"/>
      <c r="E39" s="69"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F39" s="70"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G39" s="71" t="str">
        <v>#ERROR: Failed to resolve market data item [Provider: Client, PriceSource: , InstrumentId: BBG0000H5309, InstrumentIdType: Figi, QuoteType: Price, Field: mid] with supplier [Client] for effective date [01/01/2020 00:00:00], quoteInterval [None] and with predicate [AsAt=Latest]. This occurred because failed to find analytics quote in store.</v>
      </c>
      <c r="H39" s="2"/>
      <c r="I39" s="29"/>
      <c r="J39" s="91"/>
      <c r="K39" s="92"/>
      <c r="L39" s="92"/>
      <c r="M39" s="92"/>
      <c r="N39" s="2"/>
      <c r="O39" s="36"/>
      <c r="P39" s="53"/>
    </row>
    <row r="40" spans="2:16" x14ac:dyDescent="0.25">
      <c r="B40" s="12"/>
      <c r="C40" s="2"/>
      <c r="D40" s="2"/>
      <c r="E40" s="69"/>
      <c r="F40" s="70"/>
      <c r="G40" s="71"/>
      <c r="H40" s="2"/>
      <c r="I40" s="29"/>
      <c r="J40" s="91"/>
      <c r="K40" s="92"/>
      <c r="L40" s="92"/>
      <c r="M40" s="92"/>
      <c r="N40" s="2"/>
      <c r="O40" s="36"/>
      <c r="P40" s="53"/>
    </row>
    <row r="41" spans="2:16" x14ac:dyDescent="0.25">
      <c r="B41" s="12"/>
      <c r="C41" s="2"/>
      <c r="D41" s="2"/>
      <c r="E41" s="69"/>
      <c r="F41" s="70"/>
      <c r="G41" s="71"/>
      <c r="H41" s="2"/>
      <c r="I41" s="29"/>
      <c r="J41" s="91"/>
      <c r="K41" s="92"/>
      <c r="L41" s="92"/>
      <c r="M41" s="92"/>
      <c r="N41" s="2"/>
      <c r="O41" s="36"/>
      <c r="P41" s="53"/>
    </row>
    <row r="42" spans="2:16" x14ac:dyDescent="0.25">
      <c r="B42" s="12"/>
      <c r="C42" s="2"/>
      <c r="D42" s="2"/>
      <c r="E42" s="69"/>
      <c r="F42" s="70"/>
      <c r="G42" s="71"/>
      <c r="H42" s="2"/>
      <c r="I42" s="29"/>
      <c r="J42" s="91"/>
      <c r="K42" s="92"/>
      <c r="L42" s="92"/>
      <c r="M42" s="92"/>
      <c r="N42" s="2"/>
      <c r="O42" s="36"/>
      <c r="P42" s="53"/>
    </row>
    <row r="43" spans="2:16" x14ac:dyDescent="0.25">
      <c r="B43" s="2"/>
      <c r="C43" s="2"/>
      <c r="D43" s="2"/>
      <c r="E43" s="2"/>
      <c r="F43" s="2"/>
      <c r="G43" s="2"/>
      <c r="H43" s="2"/>
      <c r="I43" s="2"/>
      <c r="J43" s="2"/>
      <c r="K43" s="2"/>
      <c r="L43" s="2"/>
      <c r="M43" s="2"/>
      <c r="N43" s="2"/>
      <c r="O43" s="36"/>
      <c r="P43" s="53"/>
    </row>
    <row r="44" spans="2:16" x14ac:dyDescent="0.25">
      <c r="O44" s="36"/>
      <c r="P44" s="53"/>
    </row>
    <row r="45" spans="2:16" x14ac:dyDescent="0.25">
      <c r="B45" s="2"/>
      <c r="C45" s="2"/>
      <c r="D45" s="2"/>
      <c r="E45" s="2"/>
      <c r="F45" s="2"/>
      <c r="G45" s="2"/>
      <c r="H45" s="2"/>
      <c r="I45" s="2"/>
      <c r="J45" s="2"/>
      <c r="K45" s="2"/>
      <c r="L45" s="2"/>
      <c r="M45" s="2"/>
      <c r="N45" s="2"/>
    </row>
    <row r="46" spans="2:16" ht="21" x14ac:dyDescent="0.35">
      <c r="B46" s="2"/>
      <c r="C46" s="13" t="s">
        <v>375</v>
      </c>
      <c r="D46" s="13"/>
      <c r="E46" s="2"/>
      <c r="F46" s="2"/>
      <c r="G46" s="2"/>
      <c r="H46" s="2"/>
      <c r="I46" s="2"/>
      <c r="J46" s="2"/>
      <c r="K46" s="2"/>
      <c r="L46" s="2"/>
      <c r="M46" s="2"/>
      <c r="N46" s="2"/>
    </row>
    <row r="47" spans="2:16" x14ac:dyDescent="0.25">
      <c r="B47" s="2"/>
      <c r="C47" s="2"/>
      <c r="D47" s="2"/>
      <c r="E47" s="2"/>
      <c r="F47" s="2"/>
      <c r="G47" s="2"/>
      <c r="H47" s="2"/>
      <c r="I47" s="2"/>
      <c r="J47" s="2"/>
      <c r="K47" s="2"/>
      <c r="L47" s="2"/>
      <c r="M47" s="2"/>
      <c r="N47" s="2"/>
    </row>
    <row r="48" spans="2:16" x14ac:dyDescent="0.25">
      <c r="B48" s="2"/>
      <c r="C48" s="2"/>
      <c r="D48" s="2"/>
      <c r="E48" s="23" t="s">
        <v>3</v>
      </c>
      <c r="F48" s="2"/>
      <c r="G48" s="2"/>
      <c r="H48" s="2"/>
      <c r="I48" s="2"/>
      <c r="J48" s="2"/>
      <c r="K48" s="2"/>
      <c r="L48" s="2"/>
      <c r="M48" s="2"/>
      <c r="N48" s="2"/>
    </row>
    <row r="49" spans="2:14" ht="15.75" thickBot="1" x14ac:dyDescent="0.3">
      <c r="B49" s="2"/>
      <c r="C49" s="2"/>
      <c r="D49" s="2"/>
      <c r="E49" s="12"/>
      <c r="F49" s="2"/>
      <c r="G49" s="2"/>
      <c r="H49" s="2"/>
      <c r="I49" s="2"/>
      <c r="J49" s="2"/>
      <c r="K49" s="2"/>
      <c r="L49" s="2"/>
      <c r="M49" s="2"/>
      <c r="N49" s="2"/>
    </row>
    <row r="50" spans="2:14" ht="15.75" thickBot="1" x14ac:dyDescent="0.3">
      <c r="B50" s="2"/>
      <c r="C50" s="2"/>
      <c r="D50" s="2"/>
      <c r="E50" s="12" t="s">
        <v>198</v>
      </c>
      <c r="F50" s="19" t="s">
        <v>309</v>
      </c>
      <c r="G50" s="2" t="s">
        <v>194</v>
      </c>
      <c r="H50" s="2"/>
      <c r="I50" s="2"/>
      <c r="J50" s="2"/>
      <c r="K50" s="2"/>
      <c r="L50" s="2"/>
      <c r="M50" s="2"/>
      <c r="N50" s="2"/>
    </row>
    <row r="51" spans="2:14" ht="15.75" thickBot="1" x14ac:dyDescent="0.3">
      <c r="B51" s="2"/>
      <c r="C51" s="2"/>
      <c r="D51" s="2"/>
      <c r="E51" s="2"/>
      <c r="F51" s="2"/>
      <c r="G51" s="2"/>
      <c r="H51" s="2"/>
      <c r="I51" s="2"/>
      <c r="J51" s="2"/>
      <c r="K51" s="2"/>
      <c r="L51" s="2"/>
      <c r="M51" s="2"/>
      <c r="N51" s="2"/>
    </row>
    <row r="52" spans="2:14" ht="15.75" thickBot="1" x14ac:dyDescent="0.3">
      <c r="B52" s="2"/>
      <c r="C52" s="2"/>
      <c r="D52" s="2"/>
      <c r="E52" s="12" t="s">
        <v>374</v>
      </c>
      <c r="F52" s="19" t="s">
        <v>339</v>
      </c>
      <c r="G52" s="2"/>
      <c r="H52" s="2"/>
      <c r="I52" s="2"/>
      <c r="J52" s="2"/>
      <c r="K52" s="2"/>
      <c r="L52" s="2"/>
      <c r="M52" s="2"/>
      <c r="N52" s="2"/>
    </row>
    <row r="53" spans="2:14" ht="15.75" thickBot="1" x14ac:dyDescent="0.3">
      <c r="B53" s="2"/>
      <c r="C53" s="2"/>
      <c r="D53" s="2"/>
      <c r="E53" s="2"/>
      <c r="F53" s="2"/>
      <c r="G53" s="2"/>
      <c r="H53" s="2"/>
      <c r="I53" s="2"/>
      <c r="J53" s="2"/>
      <c r="K53" s="2"/>
      <c r="L53" s="2"/>
      <c r="M53" s="2"/>
      <c r="N53" s="2"/>
    </row>
    <row r="54" spans="2:14" ht="15.75" thickBot="1" x14ac:dyDescent="0.3">
      <c r="B54" s="2"/>
      <c r="C54" s="2"/>
      <c r="D54" s="2"/>
      <c r="E54" s="12" t="s">
        <v>219</v>
      </c>
      <c r="F54" s="41">
        <v>43831</v>
      </c>
      <c r="G54" s="2"/>
      <c r="H54" s="2"/>
      <c r="I54" s="2"/>
      <c r="J54" s="2"/>
      <c r="K54" s="2"/>
      <c r="L54" s="2"/>
      <c r="M54" s="2"/>
      <c r="N54" s="2"/>
    </row>
    <row r="55" spans="2:14" x14ac:dyDescent="0.25">
      <c r="B55" s="2"/>
      <c r="C55" s="2"/>
      <c r="D55" s="2"/>
      <c r="E55" s="2"/>
      <c r="F55" s="2"/>
      <c r="G55" s="2"/>
      <c r="H55" s="2"/>
      <c r="I55" s="2"/>
      <c r="J55" s="2"/>
      <c r="K55" s="2"/>
      <c r="L55" s="2"/>
      <c r="M55" s="2"/>
      <c r="N55" s="2"/>
    </row>
    <row r="56" spans="2:14" x14ac:dyDescent="0.25">
      <c r="B56" s="2"/>
      <c r="C56" s="2"/>
      <c r="D56" s="2"/>
      <c r="E56" s="2"/>
      <c r="F56" s="2"/>
      <c r="G56" s="2"/>
      <c r="H56" s="2"/>
      <c r="I56" s="2"/>
      <c r="J56" s="2"/>
      <c r="K56" s="2"/>
      <c r="L56" s="2"/>
      <c r="M56" s="2"/>
      <c r="N56" s="2"/>
    </row>
    <row r="57" spans="2:14" x14ac:dyDescent="0.25">
      <c r="B57" s="6"/>
      <c r="C57" s="6"/>
      <c r="D57" s="6"/>
      <c r="E57" s="6"/>
      <c r="F57" s="6"/>
      <c r="G57" s="6"/>
      <c r="H57" s="6"/>
      <c r="I57" s="6"/>
      <c r="J57" s="6"/>
      <c r="K57" s="6"/>
      <c r="L57" s="6"/>
      <c r="M57" s="6"/>
    </row>
    <row r="58" spans="2:14" x14ac:dyDescent="0.25">
      <c r="B58" s="2"/>
      <c r="C58" s="2"/>
      <c r="D58" s="2"/>
      <c r="E58" s="2"/>
      <c r="F58" s="2"/>
      <c r="G58" s="2"/>
      <c r="H58" s="2"/>
      <c r="I58" s="2"/>
      <c r="J58" s="2"/>
      <c r="K58" s="2"/>
      <c r="L58" s="2"/>
      <c r="M58" s="2"/>
      <c r="N58" s="2"/>
    </row>
    <row r="59" spans="2:14" ht="21" x14ac:dyDescent="0.35">
      <c r="B59" s="2"/>
      <c r="C59" s="13" t="s">
        <v>376</v>
      </c>
      <c r="D59" s="2"/>
      <c r="E59" s="2"/>
      <c r="F59" s="2"/>
      <c r="G59" s="2"/>
      <c r="H59" s="2"/>
      <c r="I59" s="2"/>
      <c r="J59" s="2"/>
      <c r="K59" s="2"/>
      <c r="L59" s="2"/>
      <c r="M59" s="2"/>
      <c r="N59" s="2"/>
    </row>
    <row r="60" spans="2:14" x14ac:dyDescent="0.25">
      <c r="B60" s="2"/>
      <c r="C60" s="2"/>
      <c r="D60" s="2"/>
      <c r="E60" s="2"/>
      <c r="F60" s="2"/>
      <c r="G60" s="2"/>
      <c r="H60" s="2"/>
      <c r="I60" s="12" t="s">
        <v>270</v>
      </c>
      <c r="J60" s="2"/>
      <c r="K60" s="45"/>
      <c r="L60" s="2"/>
      <c r="M60" s="2"/>
      <c r="N60" s="2"/>
    </row>
    <row r="61" spans="2:14" x14ac:dyDescent="0.25">
      <c r="B61" s="2"/>
      <c r="C61" s="2"/>
      <c r="D61" s="2"/>
      <c r="E61" s="66" t="str">
        <f t="array" ref="E61:G84">_xll.flAggregatePortfolioGroup(F50,F52,I61:J67,J35)</f>
        <v>#ERROR: Group with id US-FI in scope Finbourne-Examples does not exist at EffectiveAt: '2020-01-01T00:00:00.0000000+00:00' AsAt: 'AsAt=2020-03-10T16:38:51.9559760+00:00'</v>
      </c>
      <c r="F61" s="66" t="str">
        <v>#ERROR: Group with id US-FI in scope Finbourne-Examples does not exist at EffectiveAt: '2020-01-01T00:00:00.0000000+00:00' AsAt: 'AsAt=2020-03-10T16:38:51.9559760+00:00'</v>
      </c>
      <c r="G61" s="64" t="str">
        <v>#ERROR: Group with id US-FI in scope Finbourne-Examples does not exist at EffectiveAt: '2020-01-01T00:00:00.0000000+00:00' AsAt: 'AsAt=2020-03-10T16:38:51.9559760+00:00'</v>
      </c>
      <c r="H61" s="2"/>
      <c r="I61" s="64" t="s">
        <v>227</v>
      </c>
      <c r="J61" s="72" t="s">
        <v>228</v>
      </c>
      <c r="K61" s="73"/>
      <c r="L61" s="73"/>
      <c r="M61" s="73"/>
      <c r="N61" s="2"/>
    </row>
    <row r="62" spans="2:14" x14ac:dyDescent="0.25">
      <c r="B62" s="12"/>
      <c r="C62" s="2"/>
      <c r="D62" s="2"/>
      <c r="E62" s="69" t="str">
        <v>#ERROR: Group with id US-FI in scope Finbourne-Examples does not exist at EffectiveAt: '2020-01-01T00:00:00.0000000+00:00' AsAt: 'AsAt=2020-03-10T16:38:51.9559760+00:00'</v>
      </c>
      <c r="F62" s="70" t="str">
        <v>#ERROR: Group with id US-FI in scope Finbourne-Examples does not exist at EffectiveAt: '2020-01-01T00:00:00.0000000+00:00' AsAt: 'AsAt=2020-03-10T16:38:51.9559760+00:00'</v>
      </c>
      <c r="G62" s="71" t="str">
        <v>#ERROR: Group with id US-FI in scope Finbourne-Examples does not exist at EffectiveAt: '2020-01-01T00:00:00.0000000+00:00' AsAt: 'AsAt=2020-03-10T16:38:51.9559760+00:00'</v>
      </c>
      <c r="H62" s="2"/>
      <c r="I62" s="29" t="s">
        <v>242</v>
      </c>
      <c r="J62" s="54"/>
      <c r="K62" s="56"/>
      <c r="L62" s="56"/>
      <c r="M62" s="56"/>
      <c r="N62" s="2"/>
    </row>
    <row r="63" spans="2:14" x14ac:dyDescent="0.25">
      <c r="B63" s="12"/>
      <c r="C63" s="2"/>
      <c r="D63" s="2"/>
      <c r="E63" s="69" t="str">
        <v>#ERROR: Group with id US-FI in scope Finbourne-Examples does not exist at EffectiveAt: '2020-01-01T00:00:00.0000000+00:00' AsAt: 'AsAt=2020-03-10T16:38:51.9559760+00:00'</v>
      </c>
      <c r="F63" s="70" t="str">
        <v>#ERROR: Group with id US-FI in scope Finbourne-Examples does not exist at EffectiveAt: '2020-01-01T00:00:00.0000000+00:00' AsAt: 'AsAt=2020-03-10T16:38:51.9559760+00:00'</v>
      </c>
      <c r="G63" s="71" t="str">
        <v>#ERROR: Group with id US-FI in scope Finbourne-Examples does not exist at EffectiveAt: '2020-01-01T00:00:00.0000000+00:00' AsAt: 'AsAt=2020-03-10T16:38:51.9559760+00:00'</v>
      </c>
      <c r="H63" s="2"/>
      <c r="I63" s="29" t="s">
        <v>243</v>
      </c>
      <c r="J63" s="54"/>
      <c r="K63" s="56"/>
      <c r="L63" s="56"/>
      <c r="M63" s="56"/>
      <c r="N63" s="2"/>
    </row>
    <row r="64" spans="2:14" x14ac:dyDescent="0.25">
      <c r="B64" s="12"/>
      <c r="C64" s="2"/>
      <c r="D64" s="2"/>
      <c r="E64" s="69" t="str">
        <v>#ERROR: Group with id US-FI in scope Finbourne-Examples does not exist at EffectiveAt: '2020-01-01T00:00:00.0000000+00:00' AsAt: 'AsAt=2020-03-10T16:38:51.9559760+00:00'</v>
      </c>
      <c r="F64" s="70" t="str">
        <v>#ERROR: Group with id US-FI in scope Finbourne-Examples does not exist at EffectiveAt: '2020-01-01T00:00:00.0000000+00:00' AsAt: 'AsAt=2020-03-10T16:38:51.9559760+00:00'</v>
      </c>
      <c r="G64" s="71" t="str">
        <v>#ERROR: Group with id US-FI in scope Finbourne-Examples does not exist at EffectiveAt: '2020-01-01T00:00:00.0000000+00:00' AsAt: 'AsAt=2020-03-10T16:38:51.9559760+00:00'</v>
      </c>
      <c r="H64" s="2"/>
      <c r="I64" s="29" t="s">
        <v>244</v>
      </c>
      <c r="J64" s="55">
        <f>F54</f>
        <v>43831</v>
      </c>
      <c r="K64" s="57"/>
      <c r="L64" s="57"/>
      <c r="M64" s="57"/>
      <c r="N64" s="2"/>
    </row>
    <row r="65" spans="2:14" x14ac:dyDescent="0.25">
      <c r="B65" s="12"/>
      <c r="C65" s="2"/>
      <c r="D65" s="2"/>
      <c r="E65" s="69" t="str">
        <v>#ERROR: Group with id US-FI in scope Finbourne-Examples does not exist at EffectiveAt: '2020-01-01T00:00:00.0000000+00:00' AsAt: 'AsAt=2020-03-10T16:38:51.9559760+00:00'</v>
      </c>
      <c r="F65" s="70" t="str">
        <v>#ERROR: Group with id US-FI in scope Finbourne-Examples does not exist at EffectiveAt: '2020-01-01T00:00:00.0000000+00:00' AsAt: 'AsAt=2020-03-10T16:38:51.9559760+00:00'</v>
      </c>
      <c r="G65" s="71" t="str">
        <v>#ERROR: Group with id US-FI in scope Finbourne-Examples does not exist at EffectiveAt: '2020-01-01T00:00:00.0000000+00:00' AsAt: 'AsAt=2020-03-10T16:38:51.9559760+00:00'</v>
      </c>
      <c r="H65" s="2"/>
      <c r="I65" s="29" t="s">
        <v>245</v>
      </c>
      <c r="J65" s="54" t="s">
        <v>255</v>
      </c>
      <c r="K65" s="56"/>
      <c r="L65" s="56"/>
      <c r="M65" s="56"/>
      <c r="N65" s="2"/>
    </row>
    <row r="66" spans="2:14" x14ac:dyDescent="0.25">
      <c r="B66" s="12"/>
      <c r="C66" s="2"/>
      <c r="D66" s="2"/>
      <c r="E66" s="69" t="str">
        <v>#ERROR: Group with id US-FI in scope Finbourne-Examples does not exist at EffectiveAt: '2020-01-01T00:00:00.0000000+00:00' AsAt: 'AsAt=2020-03-10T16:38:51.9559760+00:00'</v>
      </c>
      <c r="F66" s="70" t="str">
        <v>#ERROR: Group with id US-FI in scope Finbourne-Examples does not exist at EffectiveAt: '2020-01-01T00:00:00.0000000+00:00' AsAt: 'AsAt=2020-03-10T16:38:51.9559760+00:00'</v>
      </c>
      <c r="G66" s="71" t="str">
        <v>#ERROR: Group with id US-FI in scope Finbourne-Examples does not exist at EffectiveAt: '2020-01-01T00:00:00.0000000+00:00' AsAt: 'AsAt=2020-03-10T16:38:51.9559760+00:00'</v>
      </c>
      <c r="H66" s="2"/>
      <c r="I66" s="29" t="s">
        <v>246</v>
      </c>
      <c r="J66" s="54" t="s">
        <v>256</v>
      </c>
      <c r="K66" s="56"/>
      <c r="L66" s="56"/>
      <c r="M66" s="56"/>
      <c r="N66" s="2"/>
    </row>
    <row r="67" spans="2:14" x14ac:dyDescent="0.25">
      <c r="B67" s="12"/>
      <c r="C67" s="2"/>
      <c r="D67" s="2"/>
      <c r="E67" s="69" t="str">
        <v>#ERROR: Group with id US-FI in scope Finbourne-Examples does not exist at EffectiveAt: '2020-01-01T00:00:00.0000000+00:00' AsAt: 'AsAt=2020-03-10T16:38:51.9559760+00:00'</v>
      </c>
      <c r="F67" s="70" t="str">
        <v>#ERROR: Group with id US-FI in scope Finbourne-Examples does not exist at EffectiveAt: '2020-01-01T00:00:00.0000000+00:00' AsAt: 'AsAt=2020-03-10T16:38:51.9559760+00:00'</v>
      </c>
      <c r="G67" s="71" t="str">
        <v>#ERROR: Group with id US-FI in scope Finbourne-Examples does not exist at EffectiveAt: '2020-01-01T00:00:00.0000000+00:00' AsAt: 'AsAt=2020-03-10T16:38:51.9559760+00:00'</v>
      </c>
      <c r="H67" s="2"/>
      <c r="I67" s="29" t="s">
        <v>247</v>
      </c>
      <c r="J67" s="54"/>
      <c r="K67" s="56"/>
      <c r="L67" s="56"/>
      <c r="M67" s="56"/>
      <c r="N67" s="2"/>
    </row>
    <row r="68" spans="2:14" x14ac:dyDescent="0.25">
      <c r="B68" s="12"/>
      <c r="C68" s="2"/>
      <c r="D68" s="2"/>
      <c r="E68" s="69" t="str">
        <v>#ERROR: Group with id US-FI in scope Finbourne-Examples does not exist at EffectiveAt: '2020-01-01T00:00:00.0000000+00:00' AsAt: 'AsAt=2020-03-10T16:38:51.9559760+00:00'</v>
      </c>
      <c r="F68" s="70" t="str">
        <v>#ERROR: Group with id US-FI in scope Finbourne-Examples does not exist at EffectiveAt: '2020-01-01T00:00:00.0000000+00:00' AsAt: 'AsAt=2020-03-10T16:38:51.9559760+00:00'</v>
      </c>
      <c r="G68" s="71" t="str">
        <v>#ERROR: Group with id US-FI in scope Finbourne-Examples does not exist at EffectiveAt: '2020-01-01T00:00:00.0000000+00:00' AsAt: 'AsAt=2020-03-10T16:38:51.9559760+00:00'</v>
      </c>
      <c r="H68" s="2"/>
      <c r="I68" s="29" t="s">
        <v>271</v>
      </c>
      <c r="J68" s="91" t="s">
        <v>361</v>
      </c>
      <c r="K68" s="92"/>
      <c r="L68" s="92"/>
      <c r="M68" s="92"/>
      <c r="N68" s="2"/>
    </row>
    <row r="69" spans="2:14" x14ac:dyDescent="0.25">
      <c r="B69" s="12"/>
      <c r="C69" s="2"/>
      <c r="D69" s="2"/>
      <c r="E69" s="69" t="str">
        <v>#ERROR: Group with id US-FI in scope Finbourne-Examples does not exist at EffectiveAt: '2020-01-01T00:00:00.0000000+00:00' AsAt: 'AsAt=2020-03-10T16:38:51.9559760+00:00'</v>
      </c>
      <c r="F69" s="70" t="str">
        <v>#ERROR: Group with id US-FI in scope Finbourne-Examples does not exist at EffectiveAt: '2020-01-01T00:00:00.0000000+00:00' AsAt: 'AsAt=2020-03-10T16:38:51.9559760+00:00'</v>
      </c>
      <c r="G69" s="71" t="str">
        <v>#ERROR: Group with id US-FI in scope Finbourne-Examples does not exist at EffectiveAt: '2020-01-01T00:00:00.0000000+00:00' AsAt: 'AsAt=2020-03-10T16:38:51.9559760+00:00'</v>
      </c>
      <c r="H69" s="2"/>
      <c r="I69" s="29"/>
      <c r="J69" s="91"/>
      <c r="K69" s="92"/>
      <c r="L69" s="92"/>
      <c r="M69" s="92"/>
      <c r="N69" s="2"/>
    </row>
    <row r="70" spans="2:14" x14ac:dyDescent="0.25">
      <c r="B70" s="12"/>
      <c r="C70" s="2"/>
      <c r="D70" s="2"/>
      <c r="E70" s="69" t="str">
        <v>#ERROR: Group with id US-FI in scope Finbourne-Examples does not exist at EffectiveAt: '2020-01-01T00:00:00.0000000+00:00' AsAt: 'AsAt=2020-03-10T16:38:51.9559760+00:00'</v>
      </c>
      <c r="F70" s="70" t="str">
        <v>#ERROR: Group with id US-FI in scope Finbourne-Examples does not exist at EffectiveAt: '2020-01-01T00:00:00.0000000+00:00' AsAt: 'AsAt=2020-03-10T16:38:51.9559760+00:00'</v>
      </c>
      <c r="G70" s="71" t="str">
        <v>#ERROR: Group with id US-FI in scope Finbourne-Examples does not exist at EffectiveAt: '2020-01-01T00:00:00.0000000+00:00' AsAt: 'AsAt=2020-03-10T16:38:51.9559760+00:00'</v>
      </c>
      <c r="H70" s="2"/>
      <c r="I70" s="29"/>
      <c r="J70" s="91"/>
      <c r="K70" s="92"/>
      <c r="L70" s="92"/>
      <c r="M70" s="92"/>
      <c r="N70" s="2"/>
    </row>
    <row r="71" spans="2:14" x14ac:dyDescent="0.25">
      <c r="B71" s="12"/>
      <c r="C71" s="2"/>
      <c r="D71" s="2"/>
      <c r="E71" s="69" t="str">
        <v>#ERROR: Group with id US-FI in scope Finbourne-Examples does not exist at EffectiveAt: '2020-01-01T00:00:00.0000000+00:00' AsAt: 'AsAt=2020-03-10T16:38:51.9559760+00:00'</v>
      </c>
      <c r="F71" s="70" t="str">
        <v>#ERROR: Group with id US-FI in scope Finbourne-Examples does not exist at EffectiveAt: '2020-01-01T00:00:00.0000000+00:00' AsAt: 'AsAt=2020-03-10T16:38:51.9559760+00:00'</v>
      </c>
      <c r="G71" s="71" t="str">
        <v>#ERROR: Group with id US-FI in scope Finbourne-Examples does not exist at EffectiveAt: '2020-01-01T00:00:00.0000000+00:00' AsAt: 'AsAt=2020-03-10T16:38:51.9559760+00:00'</v>
      </c>
      <c r="H71" s="2"/>
      <c r="I71" s="29"/>
      <c r="J71" s="91"/>
      <c r="K71" s="92"/>
      <c r="L71" s="92"/>
      <c r="M71" s="92"/>
      <c r="N71" s="2"/>
    </row>
    <row r="72" spans="2:14" x14ac:dyDescent="0.25">
      <c r="B72" s="12"/>
      <c r="C72" s="2"/>
      <c r="D72" s="2"/>
      <c r="E72" s="69" t="str">
        <v>#ERROR: Group with id US-FI in scope Finbourne-Examples does not exist at EffectiveAt: '2020-01-01T00:00:00.0000000+00:00' AsAt: 'AsAt=2020-03-10T16:38:51.9559760+00:00'</v>
      </c>
      <c r="F72" s="70" t="str">
        <v>#ERROR: Group with id US-FI in scope Finbourne-Examples does not exist at EffectiveAt: '2020-01-01T00:00:00.0000000+00:00' AsAt: 'AsAt=2020-03-10T16:38:51.9559760+00:00'</v>
      </c>
      <c r="G72" s="71" t="str">
        <v>#ERROR: Group with id US-FI in scope Finbourne-Examples does not exist at EffectiveAt: '2020-01-01T00:00:00.0000000+00:00' AsAt: 'AsAt=2020-03-10T16:38:51.9559760+00:00'</v>
      </c>
      <c r="H72" s="2"/>
      <c r="I72" s="29"/>
      <c r="J72" s="91"/>
      <c r="K72" s="92"/>
      <c r="L72" s="92"/>
      <c r="M72" s="92"/>
      <c r="N72" s="2"/>
    </row>
    <row r="73" spans="2:14" x14ac:dyDescent="0.25">
      <c r="B73" s="12"/>
      <c r="C73" s="2"/>
      <c r="D73" s="2"/>
      <c r="E73" s="69" t="str">
        <v>#ERROR: Group with id US-FI in scope Finbourne-Examples does not exist at EffectiveAt: '2020-01-01T00:00:00.0000000+00:00' AsAt: 'AsAt=2020-03-10T16:38:51.9559760+00:00'</v>
      </c>
      <c r="F73" s="70" t="str">
        <v>#ERROR: Group with id US-FI in scope Finbourne-Examples does not exist at EffectiveAt: '2020-01-01T00:00:00.0000000+00:00' AsAt: 'AsAt=2020-03-10T16:38:51.9559760+00:00'</v>
      </c>
      <c r="G73" s="71" t="str">
        <v>#ERROR: Group with id US-FI in scope Finbourne-Examples does not exist at EffectiveAt: '2020-01-01T00:00:00.0000000+00:00' AsAt: 'AsAt=2020-03-10T16:38:51.9559760+00:00'</v>
      </c>
      <c r="H73" s="2"/>
      <c r="I73" s="29"/>
      <c r="J73" s="91"/>
      <c r="K73" s="92"/>
      <c r="L73" s="92"/>
      <c r="M73" s="92"/>
      <c r="N73" s="2"/>
    </row>
    <row r="74" spans="2:14" x14ac:dyDescent="0.25">
      <c r="B74" s="12"/>
      <c r="C74" s="2"/>
      <c r="D74" s="2"/>
      <c r="E74" s="69" t="str">
        <v>#ERROR: Group with id US-FI in scope Finbourne-Examples does not exist at EffectiveAt: '2020-01-01T00:00:00.0000000+00:00' AsAt: 'AsAt=2020-03-10T16:38:51.9559760+00:00'</v>
      </c>
      <c r="F74" s="70" t="str">
        <v>#ERROR: Group with id US-FI in scope Finbourne-Examples does not exist at EffectiveAt: '2020-01-01T00:00:00.0000000+00:00' AsAt: 'AsAt=2020-03-10T16:38:51.9559760+00:00'</v>
      </c>
      <c r="G74" s="71" t="str">
        <v>#ERROR: Group with id US-FI in scope Finbourne-Examples does not exist at EffectiveAt: '2020-01-01T00:00:00.0000000+00:00' AsAt: 'AsAt=2020-03-10T16:38:51.9559760+00:00'</v>
      </c>
      <c r="H74" s="2"/>
      <c r="I74" s="29"/>
      <c r="J74" s="91"/>
      <c r="K74" s="92"/>
      <c r="L74" s="92"/>
      <c r="M74" s="92"/>
      <c r="N74" s="2"/>
    </row>
    <row r="75" spans="2:14" x14ac:dyDescent="0.25">
      <c r="B75" s="12"/>
      <c r="C75" s="2"/>
      <c r="D75" s="2"/>
      <c r="E75" s="69" t="str">
        <v>#ERROR: Group with id US-FI in scope Finbourne-Examples does not exist at EffectiveAt: '2020-01-01T00:00:00.0000000+00:00' AsAt: 'AsAt=2020-03-10T16:38:51.9559760+00:00'</v>
      </c>
      <c r="F75" s="70" t="str">
        <v>#ERROR: Group with id US-FI in scope Finbourne-Examples does not exist at EffectiveAt: '2020-01-01T00:00:00.0000000+00:00' AsAt: 'AsAt=2020-03-10T16:38:51.9559760+00:00'</v>
      </c>
      <c r="G75" s="71" t="str">
        <v>#ERROR: Group with id US-FI in scope Finbourne-Examples does not exist at EffectiveAt: '2020-01-01T00:00:00.0000000+00:00' AsAt: 'AsAt=2020-03-10T16:38:51.9559760+00:00'</v>
      </c>
      <c r="H75" s="2"/>
      <c r="I75" s="29"/>
      <c r="J75" s="91"/>
      <c r="K75" s="92"/>
      <c r="L75" s="92"/>
      <c r="M75" s="92"/>
      <c r="N75" s="2"/>
    </row>
    <row r="76" spans="2:14" x14ac:dyDescent="0.25">
      <c r="B76" s="2"/>
      <c r="C76" s="2"/>
      <c r="D76" s="2"/>
      <c r="E76" s="69" t="str">
        <v>#ERROR: Group with id US-FI in scope Finbourne-Examples does not exist at EffectiveAt: '2020-01-01T00:00:00.0000000+00:00' AsAt: 'AsAt=2020-03-10T16:38:51.9559760+00:00'</v>
      </c>
      <c r="F76" s="70" t="str">
        <v>#ERROR: Group with id US-FI in scope Finbourne-Examples does not exist at EffectiveAt: '2020-01-01T00:00:00.0000000+00:00' AsAt: 'AsAt=2020-03-10T16:38:51.9559760+00:00'</v>
      </c>
      <c r="G76" s="71" t="str">
        <v>#ERROR: Group with id US-FI in scope Finbourne-Examples does not exist at EffectiveAt: '2020-01-01T00:00:00.0000000+00:00' AsAt: 'AsAt=2020-03-10T16:38:51.9559760+00:00'</v>
      </c>
      <c r="H76" s="2"/>
      <c r="I76" s="2"/>
      <c r="J76" s="2"/>
      <c r="K76" s="2"/>
      <c r="L76" s="2"/>
      <c r="M76" s="2"/>
      <c r="N76" s="2"/>
    </row>
    <row r="77" spans="2:14" x14ac:dyDescent="0.25">
      <c r="B77" s="2"/>
      <c r="C77" s="2"/>
      <c r="D77" s="2"/>
      <c r="E77" s="69" t="str">
        <v>#ERROR: Group with id US-FI in scope Finbourne-Examples does not exist at EffectiveAt: '2020-01-01T00:00:00.0000000+00:00' AsAt: 'AsAt=2020-03-10T16:38:51.9559760+00:00'</v>
      </c>
      <c r="F77" s="70" t="str">
        <v>#ERROR: Group with id US-FI in scope Finbourne-Examples does not exist at EffectiveAt: '2020-01-01T00:00:00.0000000+00:00' AsAt: 'AsAt=2020-03-10T16:38:51.9559760+00:00'</v>
      </c>
      <c r="G77" s="71" t="str">
        <v>#ERROR: Group with id US-FI in scope Finbourne-Examples does not exist at EffectiveAt: '2020-01-01T00:00:00.0000000+00:00' AsAt: 'AsAt=2020-03-10T16:38:51.9559760+00:00'</v>
      </c>
      <c r="H77" s="2"/>
      <c r="I77" s="2"/>
      <c r="J77" s="2"/>
      <c r="K77" s="2"/>
      <c r="L77" s="2"/>
      <c r="M77" s="2"/>
      <c r="N77" s="2"/>
    </row>
    <row r="78" spans="2:14" x14ac:dyDescent="0.25">
      <c r="B78" s="2"/>
      <c r="C78" s="2"/>
      <c r="D78" s="2"/>
      <c r="E78" s="69" t="str">
        <v>#ERROR: Group with id US-FI in scope Finbourne-Examples does not exist at EffectiveAt: '2020-01-01T00:00:00.0000000+00:00' AsAt: 'AsAt=2020-03-10T16:38:51.9559760+00:00'</v>
      </c>
      <c r="F78" s="70" t="str">
        <v>#ERROR: Group with id US-FI in scope Finbourne-Examples does not exist at EffectiveAt: '2020-01-01T00:00:00.0000000+00:00' AsAt: 'AsAt=2020-03-10T16:38:51.9559760+00:00'</v>
      </c>
      <c r="G78" s="71" t="str">
        <v>#ERROR: Group with id US-FI in scope Finbourne-Examples does not exist at EffectiveAt: '2020-01-01T00:00:00.0000000+00:00' AsAt: 'AsAt=2020-03-10T16:38:51.9559760+00:00'</v>
      </c>
      <c r="H78" s="2"/>
      <c r="I78" s="2"/>
      <c r="J78" s="2"/>
      <c r="K78" s="2"/>
      <c r="L78" s="2"/>
      <c r="M78" s="2"/>
      <c r="N78" s="2"/>
    </row>
    <row r="79" spans="2:14" x14ac:dyDescent="0.25">
      <c r="B79" s="2"/>
      <c r="C79" s="2"/>
      <c r="D79" s="2"/>
      <c r="E79" s="69" t="str">
        <v>#ERROR: Group with id US-FI in scope Finbourne-Examples does not exist at EffectiveAt: '2020-01-01T00:00:00.0000000+00:00' AsAt: 'AsAt=2020-03-10T16:38:51.9559760+00:00'</v>
      </c>
      <c r="F79" s="70" t="str">
        <v>#ERROR: Group with id US-FI in scope Finbourne-Examples does not exist at EffectiveAt: '2020-01-01T00:00:00.0000000+00:00' AsAt: 'AsAt=2020-03-10T16:38:51.9559760+00:00'</v>
      </c>
      <c r="G79" s="71" t="str">
        <v>#ERROR: Group with id US-FI in scope Finbourne-Examples does not exist at EffectiveAt: '2020-01-01T00:00:00.0000000+00:00' AsAt: 'AsAt=2020-03-10T16:38:51.9559760+00:00'</v>
      </c>
      <c r="H79" s="2"/>
      <c r="I79" s="2"/>
      <c r="J79" s="2"/>
      <c r="K79" s="2"/>
      <c r="L79" s="2"/>
      <c r="M79" s="2"/>
      <c r="N79" s="2"/>
    </row>
    <row r="80" spans="2:14" x14ac:dyDescent="0.25">
      <c r="B80" s="2"/>
      <c r="C80" s="2"/>
      <c r="D80" s="2"/>
      <c r="E80" s="69" t="str">
        <v>#ERROR: Group with id US-FI in scope Finbourne-Examples does not exist at EffectiveAt: '2020-01-01T00:00:00.0000000+00:00' AsAt: 'AsAt=2020-03-10T16:38:51.9559760+00:00'</v>
      </c>
      <c r="F80" s="70" t="str">
        <v>#ERROR: Group with id US-FI in scope Finbourne-Examples does not exist at EffectiveAt: '2020-01-01T00:00:00.0000000+00:00' AsAt: 'AsAt=2020-03-10T16:38:51.9559760+00:00'</v>
      </c>
      <c r="G80" s="71" t="str">
        <v>#ERROR: Group with id US-FI in scope Finbourne-Examples does not exist at EffectiveAt: '2020-01-01T00:00:00.0000000+00:00' AsAt: 'AsAt=2020-03-10T16:38:51.9559760+00:00'</v>
      </c>
      <c r="H80" s="2"/>
      <c r="I80" s="2"/>
      <c r="J80" s="2"/>
      <c r="K80" s="2"/>
      <c r="L80" s="2"/>
      <c r="M80" s="2"/>
      <c r="N80" s="2"/>
    </row>
    <row r="81" spans="2:14" x14ac:dyDescent="0.25">
      <c r="B81" s="2"/>
      <c r="C81" s="2"/>
      <c r="D81" s="2"/>
      <c r="E81" s="69" t="str">
        <v>#ERROR: Group with id US-FI in scope Finbourne-Examples does not exist at EffectiveAt: '2020-01-01T00:00:00.0000000+00:00' AsAt: 'AsAt=2020-03-10T16:38:51.9559760+00:00'</v>
      </c>
      <c r="F81" s="70" t="str">
        <v>#ERROR: Group with id US-FI in scope Finbourne-Examples does not exist at EffectiveAt: '2020-01-01T00:00:00.0000000+00:00' AsAt: 'AsAt=2020-03-10T16:38:51.9559760+00:00'</v>
      </c>
      <c r="G81" s="71" t="str">
        <v>#ERROR: Group with id US-FI in scope Finbourne-Examples does not exist at EffectiveAt: '2020-01-01T00:00:00.0000000+00:00' AsAt: 'AsAt=2020-03-10T16:38:51.9559760+00:00'</v>
      </c>
      <c r="H81" s="2"/>
      <c r="I81" s="2"/>
      <c r="J81" s="2"/>
      <c r="K81" s="2"/>
      <c r="L81" s="2"/>
      <c r="M81" s="2"/>
      <c r="N81" s="2"/>
    </row>
    <row r="82" spans="2:14" x14ac:dyDescent="0.25">
      <c r="B82" s="2"/>
      <c r="C82" s="2"/>
      <c r="D82" s="2"/>
      <c r="E82" s="69" t="str">
        <v>#ERROR: Group with id US-FI in scope Finbourne-Examples does not exist at EffectiveAt: '2020-01-01T00:00:00.0000000+00:00' AsAt: 'AsAt=2020-03-10T16:38:51.9559760+00:00'</v>
      </c>
      <c r="F82" s="70" t="str">
        <v>#ERROR: Group with id US-FI in scope Finbourne-Examples does not exist at EffectiveAt: '2020-01-01T00:00:00.0000000+00:00' AsAt: 'AsAt=2020-03-10T16:38:51.9559760+00:00'</v>
      </c>
      <c r="G82" s="71" t="str">
        <v>#ERROR: Group with id US-FI in scope Finbourne-Examples does not exist at EffectiveAt: '2020-01-01T00:00:00.0000000+00:00' AsAt: 'AsAt=2020-03-10T16:38:51.9559760+00:00'</v>
      </c>
      <c r="H82" s="2"/>
      <c r="I82" s="2"/>
      <c r="J82" s="2"/>
      <c r="K82" s="2"/>
      <c r="L82" s="2"/>
      <c r="M82" s="2"/>
      <c r="N82" s="2"/>
    </row>
    <row r="83" spans="2:14" x14ac:dyDescent="0.25">
      <c r="B83" s="2"/>
      <c r="C83" s="2"/>
      <c r="D83" s="2"/>
      <c r="E83" s="69" t="str">
        <v>#ERROR: Group with id US-FI in scope Finbourne-Examples does not exist at EffectiveAt: '2020-01-01T00:00:00.0000000+00:00' AsAt: 'AsAt=2020-03-10T16:38:51.9559760+00:00'</v>
      </c>
      <c r="F83" s="70" t="str">
        <v>#ERROR: Group with id US-FI in scope Finbourne-Examples does not exist at EffectiveAt: '2020-01-01T00:00:00.0000000+00:00' AsAt: 'AsAt=2020-03-10T16:38:51.9559760+00:00'</v>
      </c>
      <c r="G83" s="71" t="str">
        <v>#ERROR: Group with id US-FI in scope Finbourne-Examples does not exist at EffectiveAt: '2020-01-01T00:00:00.0000000+00:00' AsAt: 'AsAt=2020-03-10T16:38:51.9559760+00:00'</v>
      </c>
      <c r="H83" s="2"/>
      <c r="I83" s="2"/>
      <c r="J83" s="2"/>
      <c r="K83" s="2"/>
      <c r="L83" s="2"/>
      <c r="M83" s="2"/>
      <c r="N83" s="2"/>
    </row>
    <row r="84" spans="2:14" x14ac:dyDescent="0.25">
      <c r="B84" s="2"/>
      <c r="C84" s="2"/>
      <c r="D84" s="2"/>
      <c r="E84" s="2" t="str">
        <v>#ERROR: Group with id US-FI in scope Finbourne-Examples does not exist at EffectiveAt: '2020-01-01T00:00:00.0000000+00:00' AsAt: 'AsAt=2020-03-10T16:38:51.9559760+00:00'</v>
      </c>
      <c r="F84" s="2" t="str">
        <v>#ERROR: Group with id US-FI in scope Finbourne-Examples does not exist at EffectiveAt: '2020-01-01T00:00:00.0000000+00:00' AsAt: 'AsAt=2020-03-10T16:38:51.9559760+00:00'</v>
      </c>
      <c r="G84" s="2" t="str">
        <v>#ERROR: Group with id US-FI in scope Finbourne-Examples does not exist at EffectiveAt: '2020-01-01T00:00:00.0000000+00:00' AsAt: 'AsAt=2020-03-10T16:38:51.9559760+00:00'</v>
      </c>
      <c r="H84" s="2"/>
      <c r="I84" s="2"/>
      <c r="J84" s="2"/>
      <c r="K84" s="2"/>
      <c r="L84" s="2"/>
      <c r="M84" s="2"/>
      <c r="N84" s="2"/>
    </row>
  </sheetData>
  <mergeCells count="2">
    <mergeCell ref="J35:M42"/>
    <mergeCell ref="J68:M75"/>
  </mergeCells>
  <dataValidations count="7">
    <dataValidation allowBlank="1" showInputMessage="1" showErrorMessage="1" sqref="O25:P25" xr:uid="{8CFF6141-B29D-4FB9-B082-3C7FFE7B5747}"/>
    <dataValidation allowBlank="1" showInputMessage="1" showErrorMessage="1" prompt="Recipe scope" sqref="O26" xr:uid="{FAF4CFB0-6DFD-4ACA-BEA1-FD1CCCBF199D}"/>
    <dataValidation allowBlank="1" showInputMessage="1" showErrorMessage="1" prompt="Recipe key" sqref="O27" xr:uid="{0E47C501-EB94-4B2F-ABA5-85864BB9ADFB}"/>
    <dataValidation allowBlank="1" showInputMessage="1" showErrorMessage="1" prompt="Effective date" sqref="O28" xr:uid="{5AB0F062-BC0C-4471-AB73-ACC7D846970C}"/>
    <dataValidation allowBlank="1" showInputMessage="1" showErrorMessage="1" prompt="Aggregation" sqref="O29" xr:uid="{17F7E4AA-6D53-426E-8BC8-4288ABB26369}"/>
    <dataValidation allowBlank="1" showInputMessage="1" showErrorMessage="1" prompt="Group-by" sqref="O30" xr:uid="{1AABBBC5-2B88-4DF5-98AC-940DA8173437}"/>
    <dataValidation allowBlank="1" showInputMessage="1" showErrorMessage="1" prompt="Sort" sqref="O31" xr:uid="{1B7E2D10-6EB3-438D-BD4D-16D62A083383}"/>
  </dataValidations>
  <hyperlinks>
    <hyperlink ref="E7" r:id="rId1" xr:uid="{2FE5F81E-AEDC-4671-8A63-AB2A380F1266}"/>
    <hyperlink ref="E8" r:id="rId2" xr:uid="{9CB9B4AF-AA85-4FEE-B54F-36B4BC77B8D6}"/>
    <hyperlink ref="E9" r:id="rId3" xr:uid="{E790506A-C78C-4580-B725-03A6E7F55B1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8C8D30F9-F073-491D-B948-1710395F0972}">
          <x14:formula1>
            <xm:f>'View portfolios'!$E$67:$E$70</xm:f>
          </x14:formula1>
          <xm:sqref>F19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FCB60-49C1-45BC-9CF3-D3B05365105F}">
  <sheetPr codeName="Sheet4">
    <tabColor theme="7" tint="0.79998168889431442"/>
  </sheetPr>
  <dimension ref="B1:AJ110"/>
  <sheetViews>
    <sheetView showGridLines="0" tabSelected="1" zoomScale="85" zoomScaleNormal="85" workbookViewId="0">
      <selection activeCell="F21" sqref="F21"/>
    </sheetView>
  </sheetViews>
  <sheetFormatPr defaultRowHeight="15" x14ac:dyDescent="0.25"/>
  <cols>
    <col min="1" max="1" width="6.5703125" customWidth="1"/>
    <col min="2" max="2" width="2.5703125" customWidth="1"/>
    <col min="3" max="3" width="1" customWidth="1"/>
    <col min="4" max="4" width="3.28515625" customWidth="1"/>
    <col min="5" max="5" width="15.42578125" bestFit="1" customWidth="1"/>
    <col min="6" max="6" width="32" bestFit="1" customWidth="1"/>
    <col min="7" max="7" width="7.7109375" bestFit="1" customWidth="1"/>
    <col min="8" max="8" width="10.140625" bestFit="1" customWidth="1"/>
    <col min="9" max="9" width="18.42578125" bestFit="1" customWidth="1"/>
    <col min="10" max="10" width="22.7109375" customWidth="1"/>
    <col min="11" max="11" width="14.28515625" bestFit="1" customWidth="1"/>
    <col min="12" max="12" width="14.140625" bestFit="1" customWidth="1"/>
    <col min="13" max="13" width="11.5703125" bestFit="1" customWidth="1"/>
    <col min="14" max="14" width="17" bestFit="1" customWidth="1"/>
    <col min="15" max="15" width="14.42578125" bestFit="1" customWidth="1"/>
    <col min="16" max="16" width="23.5703125" bestFit="1" customWidth="1"/>
    <col min="17" max="17" width="24" bestFit="1" customWidth="1"/>
    <col min="18" max="18" width="12.28515625" bestFit="1" customWidth="1"/>
    <col min="19" max="19" width="23.28515625" bestFit="1" customWidth="1"/>
    <col min="20" max="20" width="17.5703125" bestFit="1" customWidth="1"/>
    <col min="21" max="21" width="13.42578125" bestFit="1" customWidth="1"/>
    <col min="22" max="22" width="6.42578125" bestFit="1" customWidth="1"/>
    <col min="23" max="23" width="13.28515625" bestFit="1" customWidth="1"/>
    <col min="24" max="24" width="14.28515625" bestFit="1" customWidth="1"/>
    <col min="25" max="25" width="21.85546875" bestFit="1" customWidth="1"/>
    <col min="26" max="26" width="58.85546875" bestFit="1" customWidth="1"/>
    <col min="27" max="27" width="21.5703125" bestFit="1" customWidth="1"/>
    <col min="28" max="28" width="34.42578125" bestFit="1" customWidth="1"/>
    <col min="29" max="29" width="34.5703125" bestFit="1" customWidth="1"/>
    <col min="30" max="30" width="15.140625" bestFit="1" customWidth="1"/>
    <col min="31" max="31" width="21.5703125" bestFit="1" customWidth="1"/>
    <col min="32" max="32" width="19" bestFit="1" customWidth="1"/>
    <col min="33" max="33" width="21" bestFit="1" customWidth="1"/>
    <col min="34" max="34" width="22.28515625" bestFit="1" customWidth="1"/>
    <col min="35" max="35" width="11.7109375" bestFit="1"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202</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197</v>
      </c>
      <c r="E5" s="1"/>
      <c r="F5" s="1"/>
      <c r="G5" s="1"/>
      <c r="H5" s="1"/>
      <c r="I5" s="1"/>
      <c r="J5" s="1"/>
      <c r="K5" s="1"/>
      <c r="L5" s="1"/>
      <c r="M5" s="1"/>
      <c r="N5" s="1"/>
      <c r="O5" s="1"/>
      <c r="P5" s="1"/>
      <c r="Q5" s="1"/>
      <c r="R5" s="1"/>
      <c r="S5" s="1"/>
    </row>
    <row r="6" spans="2:19" x14ac:dyDescent="0.25">
      <c r="B6" s="1"/>
      <c r="C6" s="1"/>
      <c r="D6" s="3" t="s">
        <v>279</v>
      </c>
      <c r="E6" s="1"/>
      <c r="F6" s="1"/>
      <c r="G6" s="1"/>
      <c r="H6" s="1"/>
      <c r="I6" s="1"/>
      <c r="J6" s="1"/>
      <c r="K6" s="1"/>
      <c r="L6" s="1"/>
      <c r="M6" s="1"/>
      <c r="N6" s="1"/>
      <c r="O6" s="1"/>
      <c r="P6" s="1"/>
      <c r="Q6" s="1"/>
      <c r="R6" s="1"/>
      <c r="S6" s="1"/>
    </row>
    <row r="7" spans="2:19" x14ac:dyDescent="0.25">
      <c r="B7" s="1"/>
      <c r="C7" s="1"/>
      <c r="D7" s="1"/>
      <c r="E7" s="63" t="s">
        <v>276</v>
      </c>
      <c r="F7" s="1"/>
      <c r="G7" s="1"/>
      <c r="H7" s="1"/>
      <c r="I7" s="1"/>
      <c r="J7" s="1"/>
      <c r="K7" s="1"/>
      <c r="L7" s="1"/>
      <c r="M7" s="1"/>
      <c r="N7" s="1"/>
      <c r="O7" s="1"/>
      <c r="P7" s="1"/>
      <c r="Q7" s="1"/>
      <c r="R7" s="1"/>
      <c r="S7" s="1"/>
    </row>
    <row r="8" spans="2:19" x14ac:dyDescent="0.25">
      <c r="B8" s="1"/>
      <c r="C8" s="1"/>
      <c r="D8" s="1"/>
      <c r="E8" s="63" t="s">
        <v>277</v>
      </c>
      <c r="F8" s="1"/>
      <c r="G8" s="1"/>
      <c r="H8" s="1"/>
      <c r="I8" s="1"/>
      <c r="J8" s="1"/>
      <c r="K8" s="1"/>
      <c r="L8" s="1"/>
      <c r="M8" s="1"/>
      <c r="N8" s="1"/>
      <c r="O8" s="1"/>
      <c r="P8" s="1"/>
      <c r="Q8" s="1"/>
      <c r="R8" s="1"/>
      <c r="S8" s="1"/>
    </row>
    <row r="9" spans="2:19" x14ac:dyDescent="0.25">
      <c r="B9" s="1"/>
      <c r="C9" s="1"/>
      <c r="D9" s="1"/>
      <c r="E9" s="63" t="s">
        <v>278</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282</v>
      </c>
      <c r="D13" s="13"/>
      <c r="E13" s="2"/>
      <c r="F13" s="2"/>
      <c r="G13" s="2"/>
      <c r="H13" s="2"/>
      <c r="I13" s="2"/>
      <c r="J13" s="2"/>
      <c r="K13" s="2"/>
      <c r="L13" s="2"/>
      <c r="M13" s="2"/>
      <c r="N13" s="2"/>
      <c r="O13" s="2"/>
      <c r="P13" s="2"/>
      <c r="Q13" s="2"/>
      <c r="R13" s="2"/>
      <c r="S13" s="2"/>
    </row>
    <row r="14" spans="2:19" x14ac:dyDescent="0.25">
      <c r="B14" s="2"/>
      <c r="C14" s="2"/>
      <c r="D14" s="2"/>
      <c r="E14" s="2"/>
      <c r="F14" s="2"/>
      <c r="G14" s="2"/>
      <c r="H14" s="2"/>
      <c r="I14" s="2"/>
      <c r="J14" s="2"/>
      <c r="K14" s="2"/>
      <c r="L14" s="2"/>
      <c r="M14" s="2"/>
      <c r="N14" s="2"/>
      <c r="O14" s="2"/>
      <c r="P14" s="2"/>
      <c r="Q14" s="2"/>
      <c r="R14" s="2"/>
      <c r="S14" s="2"/>
    </row>
    <row r="15" spans="2:19" x14ac:dyDescent="0.25">
      <c r="B15" s="2"/>
      <c r="C15" s="2"/>
      <c r="D15" s="2"/>
      <c r="E15" s="23" t="s">
        <v>3</v>
      </c>
      <c r="F15" s="2"/>
      <c r="G15" s="2"/>
      <c r="H15" s="2"/>
      <c r="I15" s="2"/>
      <c r="J15" s="2"/>
      <c r="K15" s="2"/>
      <c r="L15" s="2"/>
      <c r="M15" s="2"/>
      <c r="N15" s="2"/>
      <c r="O15" s="2"/>
      <c r="P15" s="2"/>
      <c r="Q15" s="2"/>
      <c r="R15" s="2"/>
      <c r="S15" s="2"/>
    </row>
    <row r="16" spans="2:19" ht="6" customHeight="1" thickBot="1" x14ac:dyDescent="0.3">
      <c r="B16" s="2"/>
      <c r="C16" s="2"/>
      <c r="D16" s="2"/>
      <c r="E16" s="12"/>
      <c r="F16" s="2"/>
      <c r="G16" s="2"/>
      <c r="H16" s="2"/>
      <c r="I16" s="2"/>
      <c r="J16" s="2"/>
      <c r="K16" s="2"/>
      <c r="L16" s="2"/>
      <c r="M16" s="2"/>
      <c r="N16" s="2"/>
      <c r="O16" s="2"/>
      <c r="P16" s="2"/>
      <c r="Q16" s="2"/>
      <c r="R16" s="2"/>
      <c r="S16" s="2"/>
    </row>
    <row r="17" spans="2:36" ht="15.75" thickBot="1" x14ac:dyDescent="0.3">
      <c r="B17" s="2"/>
      <c r="C17" s="2"/>
      <c r="D17" s="2"/>
      <c r="E17" s="12" t="s">
        <v>198</v>
      </c>
      <c r="F17" s="19" t="s">
        <v>309</v>
      </c>
      <c r="G17" s="2" t="s">
        <v>194</v>
      </c>
      <c r="H17" s="2"/>
      <c r="I17" s="2"/>
      <c r="J17" s="2"/>
      <c r="K17" s="2"/>
      <c r="L17" s="2"/>
      <c r="M17" s="2"/>
      <c r="N17" s="2"/>
      <c r="O17" s="2"/>
      <c r="P17" s="2"/>
      <c r="Q17" s="2"/>
      <c r="R17" s="2"/>
      <c r="S17" s="2"/>
    </row>
    <row r="18" spans="2:36" ht="6.75" customHeight="1" thickBot="1" x14ac:dyDescent="0.3">
      <c r="B18" s="2"/>
      <c r="C18" s="2"/>
      <c r="D18" s="2"/>
      <c r="E18" s="2"/>
      <c r="F18" s="2"/>
      <c r="G18" s="2"/>
      <c r="H18" s="2"/>
      <c r="I18" s="2"/>
      <c r="J18" s="2"/>
      <c r="K18" s="2"/>
      <c r="L18" s="2"/>
      <c r="M18" s="2"/>
      <c r="N18" s="2"/>
      <c r="O18" s="2"/>
      <c r="P18" s="2"/>
      <c r="Q18" s="2"/>
      <c r="R18" s="2"/>
      <c r="S18" s="2"/>
    </row>
    <row r="19" spans="2:36" ht="15.75" thickBot="1" x14ac:dyDescent="0.3">
      <c r="B19" s="2"/>
      <c r="C19" s="2"/>
      <c r="D19" s="2"/>
      <c r="E19" s="12" t="s">
        <v>203</v>
      </c>
      <c r="F19" s="19" t="s">
        <v>344</v>
      </c>
      <c r="G19" s="2" t="s">
        <v>204</v>
      </c>
      <c r="H19" s="2"/>
      <c r="I19" s="2"/>
      <c r="J19" s="2"/>
      <c r="K19" s="2"/>
      <c r="L19" s="2"/>
      <c r="M19" s="2"/>
      <c r="N19" s="2"/>
      <c r="O19" s="2"/>
      <c r="P19" s="2"/>
      <c r="Q19" s="2"/>
      <c r="R19" s="2"/>
      <c r="S19" s="2"/>
    </row>
    <row r="20" spans="2:36" ht="14.25" customHeight="1" x14ac:dyDescent="0.25">
      <c r="B20" s="2"/>
      <c r="C20" s="2"/>
      <c r="D20" s="2"/>
      <c r="E20" s="2"/>
      <c r="F20" s="2"/>
      <c r="G20" s="2"/>
      <c r="H20" s="2"/>
      <c r="I20" s="2"/>
      <c r="J20" s="2"/>
      <c r="K20" s="2"/>
      <c r="L20" s="2"/>
      <c r="M20" s="2"/>
      <c r="N20" s="2"/>
      <c r="O20" s="2"/>
      <c r="P20" s="2"/>
      <c r="Q20" s="2"/>
      <c r="R20" s="2"/>
      <c r="S20" s="2"/>
    </row>
    <row r="21" spans="2:36" ht="14.25" customHeight="1" x14ac:dyDescent="0.25">
      <c r="B21" s="2"/>
      <c r="C21" s="2"/>
      <c r="D21" s="2"/>
      <c r="E21" s="23" t="s">
        <v>4</v>
      </c>
      <c r="F21" s="2"/>
      <c r="G21" s="2"/>
      <c r="H21" s="2"/>
      <c r="I21" s="2"/>
      <c r="J21" s="2"/>
      <c r="K21" s="2"/>
      <c r="L21" s="2"/>
      <c r="M21" s="45"/>
      <c r="N21" s="45"/>
      <c r="O21" s="2"/>
      <c r="P21" s="2"/>
      <c r="Q21" s="2"/>
      <c r="R21" s="2"/>
      <c r="S21" s="2"/>
    </row>
    <row r="22" spans="2:36" ht="14.25" customHeight="1" thickBot="1" x14ac:dyDescent="0.3">
      <c r="B22" s="2"/>
      <c r="C22" s="2"/>
      <c r="D22" s="2"/>
      <c r="E22" s="2"/>
      <c r="F22" s="2"/>
      <c r="G22" s="2"/>
      <c r="H22" s="2"/>
      <c r="I22" s="2"/>
      <c r="J22" s="2"/>
      <c r="K22" s="2"/>
      <c r="L22" s="2"/>
      <c r="M22" s="45"/>
      <c r="N22" s="45"/>
      <c r="O22" s="2"/>
      <c r="P22" s="2"/>
      <c r="Q22" s="2"/>
      <c r="R22" s="2"/>
      <c r="S22" s="2"/>
    </row>
    <row r="23" spans="2:36" ht="14.25" customHeight="1" thickBot="1" x14ac:dyDescent="0.3">
      <c r="B23" s="2"/>
      <c r="C23" s="2"/>
      <c r="D23" s="2"/>
      <c r="E23" s="12" t="s">
        <v>206</v>
      </c>
      <c r="F23" s="26">
        <v>40179</v>
      </c>
      <c r="G23" s="2"/>
      <c r="H23" s="2"/>
      <c r="I23" s="2"/>
      <c r="J23" s="2"/>
      <c r="K23" s="2"/>
      <c r="L23" s="2"/>
      <c r="M23" s="45"/>
      <c r="N23" s="45"/>
      <c r="O23" s="2"/>
      <c r="P23" s="2"/>
      <c r="Q23" s="2"/>
      <c r="R23" s="2"/>
      <c r="S23" s="2"/>
    </row>
    <row r="24" spans="2:36" ht="6.75" customHeight="1" thickBot="1" x14ac:dyDescent="0.3">
      <c r="B24" s="2"/>
      <c r="C24" s="2"/>
      <c r="D24" s="2"/>
      <c r="E24" s="2"/>
      <c r="F24" s="2"/>
      <c r="G24" s="2"/>
      <c r="H24" s="2"/>
      <c r="I24" s="2"/>
      <c r="J24" s="2"/>
      <c r="K24" s="2"/>
      <c r="L24" s="2"/>
      <c r="M24" s="45"/>
      <c r="N24" s="45"/>
      <c r="O24" s="2"/>
      <c r="P24" s="2"/>
      <c r="Q24" s="2"/>
      <c r="R24" s="2"/>
      <c r="S24" s="2"/>
    </row>
    <row r="25" spans="2:36" ht="14.25" customHeight="1" thickBot="1" x14ac:dyDescent="0.3">
      <c r="B25" s="2"/>
      <c r="C25" s="2"/>
      <c r="D25" s="2"/>
      <c r="E25" s="12" t="s">
        <v>207</v>
      </c>
      <c r="F25" s="26"/>
      <c r="G25" s="2"/>
      <c r="H25" s="2"/>
      <c r="I25" s="2"/>
      <c r="J25" s="2"/>
      <c r="K25" s="2"/>
      <c r="L25" s="2"/>
      <c r="M25" s="45"/>
      <c r="N25" s="45"/>
      <c r="O25" s="2"/>
      <c r="P25" s="2"/>
      <c r="Q25" s="2"/>
      <c r="R25" s="2"/>
      <c r="S25" s="2"/>
    </row>
    <row r="26" spans="2:36" ht="6.75" customHeight="1" thickBot="1" x14ac:dyDescent="0.3">
      <c r="B26" s="2"/>
      <c r="C26" s="2"/>
      <c r="D26" s="2"/>
      <c r="E26" s="2"/>
      <c r="F26" s="2"/>
      <c r="G26" s="2"/>
      <c r="H26" s="2"/>
      <c r="I26" s="2"/>
      <c r="J26" s="2"/>
      <c r="K26" s="2"/>
      <c r="L26" s="2"/>
      <c r="M26" s="2"/>
      <c r="N26" s="2"/>
      <c r="O26" s="2"/>
      <c r="P26" s="2"/>
      <c r="Q26" s="2"/>
      <c r="R26" s="2"/>
      <c r="S26" s="2"/>
    </row>
    <row r="27" spans="2:36" ht="14.25" customHeight="1" thickBot="1" x14ac:dyDescent="0.3">
      <c r="B27" s="2"/>
      <c r="C27" s="2"/>
      <c r="D27" s="2"/>
      <c r="E27" s="12" t="s">
        <v>205</v>
      </c>
      <c r="F27" s="26"/>
      <c r="G27" s="2"/>
      <c r="H27" s="2"/>
      <c r="I27" s="2"/>
      <c r="J27" s="2"/>
      <c r="K27" s="2"/>
      <c r="L27" s="2"/>
      <c r="M27" s="2"/>
      <c r="N27" s="2"/>
      <c r="O27" s="2"/>
      <c r="P27" s="2"/>
      <c r="Q27" s="2"/>
      <c r="R27" s="2"/>
      <c r="S27" s="2"/>
    </row>
    <row r="28" spans="2:36" x14ac:dyDescent="0.25">
      <c r="B28" s="2"/>
      <c r="C28" s="2"/>
      <c r="D28" s="2"/>
      <c r="E28" s="2"/>
      <c r="F28" s="2"/>
      <c r="G28" s="2"/>
      <c r="H28" s="2"/>
      <c r="I28" s="2"/>
      <c r="J28" s="2"/>
      <c r="K28" s="2"/>
      <c r="L28" s="2"/>
      <c r="M28" s="2"/>
      <c r="N28" s="2"/>
      <c r="O28" s="2"/>
      <c r="P28" s="2"/>
      <c r="Q28" s="2"/>
      <c r="R28" s="2"/>
      <c r="S28" s="2"/>
    </row>
    <row r="29" spans="2:36" x14ac:dyDescent="0.25">
      <c r="B29" s="6"/>
      <c r="C29" s="6"/>
      <c r="D29" s="6"/>
      <c r="E29" s="6"/>
      <c r="F29" s="6"/>
      <c r="G29" s="6"/>
      <c r="H29" s="6"/>
      <c r="I29" s="6"/>
      <c r="J29" s="6"/>
      <c r="K29" s="6"/>
      <c r="L29" s="6"/>
      <c r="M29" s="6"/>
      <c r="N29" s="6"/>
      <c r="O29" s="6"/>
      <c r="P29" s="6"/>
      <c r="Q29" s="6"/>
      <c r="R29" s="6"/>
    </row>
    <row r="30" spans="2:36" x14ac:dyDescent="0.25">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spans="2:36" ht="21" x14ac:dyDescent="0.35">
      <c r="B31" s="2"/>
      <c r="C31" s="13" t="s">
        <v>352</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spans="2:36" x14ac:dyDescent="0.25">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spans="2:36" x14ac:dyDescent="0.25">
      <c r="B33" s="2"/>
      <c r="C33" s="2"/>
      <c r="D33" s="2"/>
      <c r="E33" s="8" t="str">
        <f t="array" ref="E33:AI53">_xll.flTransactionsGet(F17,F19,F23,F25,,,F27)</f>
        <v>TransactionStatus</v>
      </c>
      <c r="F33" s="10" t="str">
        <v>TransactionId</v>
      </c>
      <c r="G33" s="10" t="str">
        <v>Type</v>
      </c>
      <c r="H33" s="10" t="str">
        <v>Description</v>
      </c>
      <c r="I33" s="20" t="str">
        <v>InstrumentIdentifiers</v>
      </c>
      <c r="J33" s="8" t="str">
        <v>InstrumentUid</v>
      </c>
      <c r="K33" s="7" t="str">
        <v>TransactionDate</v>
      </c>
      <c r="L33" s="10" t="str">
        <v>SettlementDate</v>
      </c>
      <c r="M33" s="10" t="str">
        <v>Units</v>
      </c>
      <c r="N33" s="7" t="str">
        <v>TransactionAmount</v>
      </c>
      <c r="O33" s="10" t="str">
        <v>TransactionPrice</v>
      </c>
      <c r="P33" s="10" t="str">
        <v>TotalConsideration Amount</v>
      </c>
      <c r="Q33" s="10" t="str">
        <v>TotalConsideration Currency</v>
      </c>
      <c r="R33" s="10" t="str">
        <v>ExchangeRate</v>
      </c>
      <c r="S33" s="10" t="str">
        <v>TransactionToPortfolioRate</v>
      </c>
      <c r="T33" s="10" t="str">
        <v>TransactionCurrency</v>
      </c>
      <c r="U33" s="10" t="str">
        <v>CounterpartyId</v>
      </c>
      <c r="V33" s="10" t="str">
        <v>Source</v>
      </c>
      <c r="W33" s="10" t="str">
        <v>EntryDateTime</v>
      </c>
      <c r="X33" s="10" t="str">
        <v>CancelDateTime</v>
      </c>
      <c r="Y33" s="10" t="str">
        <v>Original Transaction Date</v>
      </c>
      <c r="Z33" s="10" t="str">
        <v>SourcePortfolioScope</v>
      </c>
      <c r="AA33" s="10" t="str">
        <v>Exchange rate from the transaction currency to the portfolio currency.</v>
      </c>
      <c r="AB33" s="10" t="str">
        <v>Net holding as a result of the transaction</v>
      </c>
      <c r="AC33" s="10" t="str">
        <v>SourcePortfolioId</v>
      </c>
      <c r="AD33" s="10" t="str">
        <v>Original Settlement Date</v>
      </c>
      <c r="AE33" s="10" t="str">
        <v>CostPortfolioCcy Amount</v>
      </c>
      <c r="AF33" s="10" t="str">
        <v>RealisedTotal Amount</v>
      </c>
      <c r="AG33" s="10" t="str">
        <v>RealisedMarket Amount</v>
      </c>
      <c r="AH33" s="10" t="str">
        <v>RealisedCurrency Amount</v>
      </c>
      <c r="AI33" s="10" t="str">
        <v/>
      </c>
      <c r="AJ33" s="2"/>
    </row>
    <row r="34" spans="2:36" x14ac:dyDescent="0.25">
      <c r="B34" s="2"/>
      <c r="C34" s="2"/>
      <c r="D34" s="12">
        <v>1</v>
      </c>
      <c r="E34" s="15" t="str">
        <v>Active</v>
      </c>
      <c r="F34" s="16" t="str">
        <v>2019-01-01T00:00:00.0000000+00:00</v>
      </c>
      <c r="G34" s="29" t="str">
        <v>AdjustmentDecrease</v>
      </c>
      <c r="H34" s="16" t="str">
        <v>Decrease Adjustment</v>
      </c>
      <c r="I34" s="31" t="str">
        <v>LusidInstrumentId:LUID_WWGCPZBI</v>
      </c>
      <c r="J34" s="31" t="str">
        <v>LUID_WWGCPZBI</v>
      </c>
      <c r="K34" s="81">
        <v>43466</v>
      </c>
      <c r="L34" s="76">
        <v>43466</v>
      </c>
      <c r="M34" s="78">
        <v>5687500</v>
      </c>
      <c r="N34" s="27">
        <v>5795993.9000000004</v>
      </c>
      <c r="O34" s="59">
        <v>101.495085</v>
      </c>
      <c r="P34" s="78">
        <v>-5795993.8968749996</v>
      </c>
      <c r="Q34" s="22" t="str">
        <v>USD</v>
      </c>
      <c r="R34" s="16">
        <v>1</v>
      </c>
      <c r="S34" s="80">
        <v>1</v>
      </c>
      <c r="T34" s="80" t="str">
        <v>USD</v>
      </c>
      <c r="U34" s="80">
        <v>0</v>
      </c>
      <c r="V34" s="80" t="str">
        <v/>
      </c>
      <c r="W34" s="82">
        <v>43727.503217835649</v>
      </c>
      <c r="X34" s="82">
        <v>0</v>
      </c>
      <c r="Y34" s="80" t="str">
        <v>2019-04-15T00:00:00.0000000+00:00</v>
      </c>
      <c r="Z34" s="80">
        <v>0</v>
      </c>
      <c r="AA34" s="80">
        <v>1</v>
      </c>
      <c r="AB34" s="83">
        <v>-5687500</v>
      </c>
      <c r="AC34" s="83">
        <v>0</v>
      </c>
      <c r="AD34" s="78" t="str">
        <v>2019-04-17T00:00:00.0000000+00:00</v>
      </c>
      <c r="AE34" s="78">
        <v>0</v>
      </c>
      <c r="AF34" s="78">
        <v>0</v>
      </c>
      <c r="AG34" s="78">
        <v>0</v>
      </c>
      <c r="AH34" s="78">
        <v>0</v>
      </c>
      <c r="AI34" s="80" t="str">
        <v/>
      </c>
      <c r="AJ34" s="2"/>
    </row>
    <row r="35" spans="2:36" x14ac:dyDescent="0.25">
      <c r="B35" s="2"/>
      <c r="C35" s="2"/>
      <c r="D35" s="12">
        <v>2</v>
      </c>
      <c r="E35" s="15" t="str">
        <v>Active</v>
      </c>
      <c r="F35" s="15" t="str">
        <v>2019-01-01T00:00:00.0000000+00:00</v>
      </c>
      <c r="G35" s="29" t="str">
        <v>AdjustmentDecrease</v>
      </c>
      <c r="H35" s="16" t="str">
        <v>Decrease Adjustment</v>
      </c>
      <c r="I35" s="31" t="str">
        <v>LusidInstrumentId:LUID_3BQB9BX4</v>
      </c>
      <c r="J35" s="31" t="str">
        <v>LUID_3BQB9BX4</v>
      </c>
      <c r="K35" s="81">
        <v>43466</v>
      </c>
      <c r="L35" s="76">
        <v>43466</v>
      </c>
      <c r="M35" s="78">
        <v>65000000</v>
      </c>
      <c r="N35" s="27">
        <v>67524816.670000002</v>
      </c>
      <c r="O35" s="59">
        <v>102.751</v>
      </c>
      <c r="P35" s="78">
        <v>-67524816.666666672</v>
      </c>
      <c r="Q35" s="16" t="str">
        <v>USD</v>
      </c>
      <c r="R35" s="16">
        <v>1</v>
      </c>
      <c r="S35" s="80">
        <v>1</v>
      </c>
      <c r="T35" s="80" t="str">
        <v>USD</v>
      </c>
      <c r="U35" s="80">
        <v>0</v>
      </c>
      <c r="V35" s="80" t="str">
        <v/>
      </c>
      <c r="W35" s="82">
        <v>43727.503217835649</v>
      </c>
      <c r="X35" s="82">
        <v>0</v>
      </c>
      <c r="Y35" s="80" t="str">
        <v>2019-04-15T00:00:00.0000000+00:00</v>
      </c>
      <c r="Z35" s="80">
        <v>0</v>
      </c>
      <c r="AA35" s="80">
        <v>1</v>
      </c>
      <c r="AB35" s="83">
        <v>-65000000</v>
      </c>
      <c r="AC35" s="83">
        <v>0</v>
      </c>
      <c r="AD35" s="78" t="str">
        <v>2019-04-17T00:00:00.0000000+00:00</v>
      </c>
      <c r="AE35" s="78">
        <v>0</v>
      </c>
      <c r="AF35" s="78">
        <v>0</v>
      </c>
      <c r="AG35" s="78">
        <v>0</v>
      </c>
      <c r="AH35" s="78">
        <v>0</v>
      </c>
      <c r="AI35" s="80" t="str">
        <v/>
      </c>
      <c r="AJ35" s="2"/>
    </row>
    <row r="36" spans="2:36" x14ac:dyDescent="0.25">
      <c r="B36" s="2"/>
      <c r="C36" s="2"/>
      <c r="D36" s="12">
        <v>3</v>
      </c>
      <c r="E36" s="15" t="str">
        <v>Active</v>
      </c>
      <c r="F36" s="15" t="str">
        <v>2019-01-01T00:00:00.0000000+00:00</v>
      </c>
      <c r="G36" s="29" t="str">
        <v>AdjustmentIncrease</v>
      </c>
      <c r="H36" s="16" t="str">
        <v>Increase Adjustment</v>
      </c>
      <c r="I36" s="31" t="str">
        <v>LusidInstrumentId:LUID_YQNTQZC6</v>
      </c>
      <c r="J36" s="31" t="str">
        <v>LUID_YQNTQZC6</v>
      </c>
      <c r="K36" s="81">
        <v>43466</v>
      </c>
      <c r="L36" s="76">
        <v>43466</v>
      </c>
      <c r="M36" s="78">
        <v>113750000</v>
      </c>
      <c r="N36" s="27">
        <v>113423766.64</v>
      </c>
      <c r="O36" s="59">
        <v>98.875856999999996</v>
      </c>
      <c r="P36" s="78">
        <v>113423766.64305556</v>
      </c>
      <c r="Q36" s="16" t="str">
        <v>USD</v>
      </c>
      <c r="R36" s="16">
        <v>1</v>
      </c>
      <c r="S36" s="80">
        <v>1</v>
      </c>
      <c r="T36" s="80" t="str">
        <v>USD</v>
      </c>
      <c r="U36" s="80">
        <v>0</v>
      </c>
      <c r="V36" s="80" t="str">
        <v/>
      </c>
      <c r="W36" s="82">
        <v>43727.503217835649</v>
      </c>
      <c r="X36" s="82">
        <v>0</v>
      </c>
      <c r="Y36" s="80" t="str">
        <v>2019-04-15T00:00:00.0000000+00:00</v>
      </c>
      <c r="Z36" s="80">
        <v>0</v>
      </c>
      <c r="AA36" s="80">
        <v>1</v>
      </c>
      <c r="AB36" s="83">
        <v>113750000</v>
      </c>
      <c r="AC36" s="83">
        <v>0</v>
      </c>
      <c r="AD36" s="78" t="str">
        <v>2019-04-17T00:00:00.0000000+00:00</v>
      </c>
      <c r="AE36" s="78">
        <v>0</v>
      </c>
      <c r="AF36" s="78">
        <v>0</v>
      </c>
      <c r="AG36" s="78">
        <v>0</v>
      </c>
      <c r="AH36" s="78">
        <v>0</v>
      </c>
      <c r="AI36" s="80" t="str">
        <v/>
      </c>
      <c r="AJ36" s="2"/>
    </row>
    <row r="37" spans="2:36" x14ac:dyDescent="0.25">
      <c r="B37" s="2"/>
      <c r="C37" s="2"/>
      <c r="D37" s="12">
        <v>4</v>
      </c>
      <c r="E37" s="15" t="str">
        <v>Active</v>
      </c>
      <c r="F37" s="15" t="str">
        <v>2019-01-01T00:00:00.0000000+00:00</v>
      </c>
      <c r="G37" s="29" t="str">
        <v>AdjustmentDecrease</v>
      </c>
      <c r="H37" s="16" t="str">
        <v>Decrease Adjustment</v>
      </c>
      <c r="I37" s="31" t="str">
        <v>LusidInstrumentId:LUID_9HM40Q88</v>
      </c>
      <c r="J37" s="31" t="str">
        <v>LUID_9HM40Q88</v>
      </c>
      <c r="K37" s="81">
        <v>43466</v>
      </c>
      <c r="L37" s="76">
        <v>43466</v>
      </c>
      <c r="M37" s="78">
        <v>29250000</v>
      </c>
      <c r="N37" s="27">
        <v>32312377.5</v>
      </c>
      <c r="O37" s="59">
        <v>109.718</v>
      </c>
      <c r="P37" s="78">
        <v>-32312377.5</v>
      </c>
      <c r="Q37" s="16" t="str">
        <v>USD</v>
      </c>
      <c r="R37" s="16">
        <v>1</v>
      </c>
      <c r="S37" s="80">
        <v>1</v>
      </c>
      <c r="T37" s="80" t="str">
        <v>USD</v>
      </c>
      <c r="U37" s="80">
        <v>0</v>
      </c>
      <c r="V37" s="80" t="str">
        <v/>
      </c>
      <c r="W37" s="82">
        <v>43727.503217835649</v>
      </c>
      <c r="X37" s="82">
        <v>0</v>
      </c>
      <c r="Y37" s="80" t="str">
        <v>2019-04-15T00:00:00.0000000+00:00</v>
      </c>
      <c r="Z37" s="80">
        <v>0</v>
      </c>
      <c r="AA37" s="80">
        <v>1</v>
      </c>
      <c r="AB37" s="83">
        <v>-29250000</v>
      </c>
      <c r="AC37" s="83">
        <v>0</v>
      </c>
      <c r="AD37" s="78" t="str">
        <v>2019-04-17T00:00:00.0000000+00:00</v>
      </c>
      <c r="AE37" s="78">
        <v>0</v>
      </c>
      <c r="AF37" s="78">
        <v>0</v>
      </c>
      <c r="AG37" s="78">
        <v>0</v>
      </c>
      <c r="AH37" s="78">
        <v>0</v>
      </c>
      <c r="AI37" s="80" t="str">
        <v/>
      </c>
      <c r="AJ37" s="2"/>
    </row>
    <row r="38" spans="2:36" x14ac:dyDescent="0.25">
      <c r="B38" s="2"/>
      <c r="C38" s="2"/>
      <c r="D38" s="12">
        <v>5</v>
      </c>
      <c r="E38" s="15" t="str">
        <v>Active</v>
      </c>
      <c r="F38" s="15" t="str">
        <v>2019-01-01T00:00:00.0000000+00:00</v>
      </c>
      <c r="G38" s="29" t="str">
        <v>AdjustmentDecrease</v>
      </c>
      <c r="H38" s="16" t="str">
        <v>Decrease Adjustment</v>
      </c>
      <c r="I38" s="31" t="str">
        <v>LusidInstrumentId:LUID_170RKPSC</v>
      </c>
      <c r="J38" s="31" t="str">
        <v>LUID_170RKPSC</v>
      </c>
      <c r="K38" s="81">
        <v>43466</v>
      </c>
      <c r="L38" s="76">
        <v>43466</v>
      </c>
      <c r="M38" s="78">
        <v>39000000</v>
      </c>
      <c r="N38" s="27">
        <v>39890413.329999998</v>
      </c>
      <c r="O38" s="59">
        <v>101.167</v>
      </c>
      <c r="P38" s="78">
        <v>-39890413.333333336</v>
      </c>
      <c r="Q38" s="16" t="str">
        <v>USD</v>
      </c>
      <c r="R38" s="16">
        <v>1</v>
      </c>
      <c r="S38" s="80">
        <v>1</v>
      </c>
      <c r="T38" s="80" t="str">
        <v>USD</v>
      </c>
      <c r="U38" s="80">
        <v>0</v>
      </c>
      <c r="V38" s="80" t="str">
        <v/>
      </c>
      <c r="W38" s="82">
        <v>43727.503217835649</v>
      </c>
      <c r="X38" s="82">
        <v>0</v>
      </c>
      <c r="Y38" s="80" t="str">
        <v>2019-04-15T00:00:00.0000000+00:00</v>
      </c>
      <c r="Z38" s="80">
        <v>0</v>
      </c>
      <c r="AA38" s="80">
        <v>1</v>
      </c>
      <c r="AB38" s="83">
        <v>-39000000</v>
      </c>
      <c r="AC38" s="83">
        <v>0</v>
      </c>
      <c r="AD38" s="78" t="str">
        <v>2019-04-17T00:00:00.0000000+00:00</v>
      </c>
      <c r="AE38" s="78">
        <v>0</v>
      </c>
      <c r="AF38" s="78">
        <v>0</v>
      </c>
      <c r="AG38" s="78">
        <v>0</v>
      </c>
      <c r="AH38" s="78">
        <v>0</v>
      </c>
      <c r="AI38" s="80" t="str">
        <v/>
      </c>
      <c r="AJ38" s="2"/>
    </row>
    <row r="39" spans="2:36" x14ac:dyDescent="0.25">
      <c r="B39" s="2"/>
      <c r="C39" s="2"/>
      <c r="D39" s="12">
        <v>6</v>
      </c>
      <c r="E39" s="15" t="str">
        <v>Active</v>
      </c>
      <c r="F39" s="15" t="str">
        <v>2019-01-01T00:00:00.0000000+00:00</v>
      </c>
      <c r="G39" s="29" t="str">
        <v>AdjustmentIncrease</v>
      </c>
      <c r="H39" s="16" t="str">
        <v>Increase Adjustment</v>
      </c>
      <c r="I39" s="31" t="str">
        <v>LusidInstrumentId:LUID_8TVSW9VR</v>
      </c>
      <c r="J39" s="31" t="str">
        <v>LUID_8TVSW9VR</v>
      </c>
      <c r="K39" s="81">
        <v>43466</v>
      </c>
      <c r="L39" s="76">
        <v>43466</v>
      </c>
      <c r="M39" s="78">
        <v>22750000</v>
      </c>
      <c r="N39" s="27">
        <v>21321968.649999999</v>
      </c>
      <c r="O39" s="59">
        <v>91.783928000000003</v>
      </c>
      <c r="P39" s="78">
        <v>21321968.647777777</v>
      </c>
      <c r="Q39" s="16" t="str">
        <v>USD</v>
      </c>
      <c r="R39" s="16">
        <v>1</v>
      </c>
      <c r="S39" s="80">
        <v>1</v>
      </c>
      <c r="T39" s="80" t="str">
        <v>USD</v>
      </c>
      <c r="U39" s="80">
        <v>0</v>
      </c>
      <c r="V39" s="80" t="str">
        <v/>
      </c>
      <c r="W39" s="82">
        <v>43727.503217835649</v>
      </c>
      <c r="X39" s="82">
        <v>0</v>
      </c>
      <c r="Y39" s="80" t="str">
        <v>2019-04-15T00:00:00.0000000+00:00</v>
      </c>
      <c r="Z39" s="80">
        <v>0</v>
      </c>
      <c r="AA39" s="80">
        <v>1</v>
      </c>
      <c r="AB39" s="83">
        <v>22750000</v>
      </c>
      <c r="AC39" s="83">
        <v>0</v>
      </c>
      <c r="AD39" s="78" t="str">
        <v>2019-04-17T00:00:00.0000000+00:00</v>
      </c>
      <c r="AE39" s="78">
        <v>0</v>
      </c>
      <c r="AF39" s="78">
        <v>0</v>
      </c>
      <c r="AG39" s="78">
        <v>0</v>
      </c>
      <c r="AH39" s="78">
        <v>0</v>
      </c>
      <c r="AI39" s="80" t="str">
        <v/>
      </c>
      <c r="AJ39" s="2"/>
    </row>
    <row r="40" spans="2:36" x14ac:dyDescent="0.25">
      <c r="B40" s="2"/>
      <c r="C40" s="2"/>
      <c r="D40" s="12">
        <v>7</v>
      </c>
      <c r="E40" s="15" t="str">
        <v>Active</v>
      </c>
      <c r="F40" s="75" t="str">
        <v>2019-01-01T00:00:00.0000000+00:00</v>
      </c>
      <c r="G40" s="29" t="str">
        <v>AdjustmentIncrease</v>
      </c>
      <c r="H40" s="16" t="str">
        <v>Increase Adjustment</v>
      </c>
      <c r="I40" s="31" t="str">
        <v>LusidInstrumentId:LUID_1A0OVPSZ</v>
      </c>
      <c r="J40" s="31" t="str">
        <v>LUID_1A0OVPSZ</v>
      </c>
      <c r="K40" s="81">
        <v>43466</v>
      </c>
      <c r="L40" s="76">
        <v>43466</v>
      </c>
      <c r="M40" s="78">
        <v>68250000</v>
      </c>
      <c r="N40" s="27">
        <v>69355119.170000002</v>
      </c>
      <c r="O40" s="59">
        <v>101.167</v>
      </c>
      <c r="P40" s="78">
        <v>69355119.166666672</v>
      </c>
      <c r="Q40" s="16" t="str">
        <v>USD</v>
      </c>
      <c r="R40" s="16">
        <v>1</v>
      </c>
      <c r="S40" s="80">
        <v>1</v>
      </c>
      <c r="T40" s="80" t="str">
        <v>USD</v>
      </c>
      <c r="U40" s="80">
        <v>0</v>
      </c>
      <c r="V40" s="80" t="str">
        <v/>
      </c>
      <c r="W40" s="82">
        <v>43727.503217835649</v>
      </c>
      <c r="X40" s="82">
        <v>0</v>
      </c>
      <c r="Y40" s="80" t="str">
        <v>2019-04-15T00:00:00.0000000+00:00</v>
      </c>
      <c r="Z40" s="80">
        <v>0</v>
      </c>
      <c r="AA40" s="80">
        <v>1</v>
      </c>
      <c r="AB40" s="83">
        <v>68250000</v>
      </c>
      <c r="AC40" s="83">
        <v>0</v>
      </c>
      <c r="AD40" s="78" t="str">
        <v>2019-04-17T00:00:00.0000000+00:00</v>
      </c>
      <c r="AE40" s="78">
        <v>0</v>
      </c>
      <c r="AF40" s="78">
        <v>0</v>
      </c>
      <c r="AG40" s="78">
        <v>0</v>
      </c>
      <c r="AH40" s="78">
        <v>0</v>
      </c>
      <c r="AI40" s="80" t="str">
        <v/>
      </c>
      <c r="AJ40" s="2"/>
    </row>
    <row r="41" spans="2:36" x14ac:dyDescent="0.25">
      <c r="B41" s="2"/>
      <c r="C41" s="2"/>
      <c r="D41" s="12">
        <v>8</v>
      </c>
      <c r="E41" s="15" t="str">
        <v>Active</v>
      </c>
      <c r="F41" s="15" t="str">
        <v>2019-01-01T00:00:00.0000000+00:00</v>
      </c>
      <c r="G41" s="29" t="str">
        <v>AdjustmentIncrease</v>
      </c>
      <c r="H41" s="16" t="str">
        <v>Increase Adjustment</v>
      </c>
      <c r="I41" s="31" t="str">
        <v>LusidInstrumentId:LUID_I0H0D3XV</v>
      </c>
      <c r="J41" s="31" t="str">
        <v>LUID_I0H0D3XV</v>
      </c>
      <c r="K41" s="81">
        <v>43466</v>
      </c>
      <c r="L41" s="76">
        <v>43466</v>
      </c>
      <c r="M41" s="78">
        <v>13000000</v>
      </c>
      <c r="N41" s="27">
        <v>12952477.779999999</v>
      </c>
      <c r="O41" s="59">
        <v>99.3</v>
      </c>
      <c r="P41" s="78">
        <v>12952477.777777778</v>
      </c>
      <c r="Q41" s="16" t="str">
        <v>USD</v>
      </c>
      <c r="R41" s="16">
        <v>1</v>
      </c>
      <c r="S41" s="80">
        <v>1</v>
      </c>
      <c r="T41" s="80" t="str">
        <v>USD</v>
      </c>
      <c r="U41" s="80">
        <v>0</v>
      </c>
      <c r="V41" s="80" t="str">
        <v/>
      </c>
      <c r="W41" s="82">
        <v>43727.503217835649</v>
      </c>
      <c r="X41" s="82">
        <v>0</v>
      </c>
      <c r="Y41" s="80" t="str">
        <v>2019-04-15T00:00:00.0000000+00:00</v>
      </c>
      <c r="Z41" s="80">
        <v>0</v>
      </c>
      <c r="AA41" s="80">
        <v>1</v>
      </c>
      <c r="AB41" s="83">
        <v>13000000</v>
      </c>
      <c r="AC41" s="83">
        <v>0</v>
      </c>
      <c r="AD41" s="78" t="str">
        <v>2019-04-17T00:00:00.0000000+00:00</v>
      </c>
      <c r="AE41" s="78">
        <v>0</v>
      </c>
      <c r="AF41" s="78">
        <v>0</v>
      </c>
      <c r="AG41" s="78">
        <v>0</v>
      </c>
      <c r="AH41" s="78">
        <v>0</v>
      </c>
      <c r="AI41" s="80" t="str">
        <v/>
      </c>
      <c r="AJ41" s="2"/>
    </row>
    <row r="42" spans="2:36" x14ac:dyDescent="0.25">
      <c r="B42" s="2"/>
      <c r="C42" s="2"/>
      <c r="D42" s="12">
        <v>9</v>
      </c>
      <c r="E42" s="15" t="str">
        <v>Active</v>
      </c>
      <c r="F42" s="15" t="str">
        <v>2019-01-01T00:00:00.0000000+00:00</v>
      </c>
      <c r="G42" s="29" t="str">
        <v>AdjustmentIncrease</v>
      </c>
      <c r="H42" s="16" t="str">
        <v>Increase Adjustment</v>
      </c>
      <c r="I42" s="31" t="str">
        <v>LusidInstrumentId:LUID_WWDKQRD8</v>
      </c>
      <c r="J42" s="31" t="str">
        <v>LUID_WWDKQRD8</v>
      </c>
      <c r="K42" s="81">
        <v>43466</v>
      </c>
      <c r="L42" s="76">
        <v>43466</v>
      </c>
      <c r="M42" s="78">
        <v>8125000</v>
      </c>
      <c r="N42" s="27">
        <v>10113313.26</v>
      </c>
      <c r="O42" s="59">
        <v>124.07877000000001</v>
      </c>
      <c r="P42" s="78">
        <v>10113313.256944444</v>
      </c>
      <c r="Q42" s="16" t="str">
        <v>USD</v>
      </c>
      <c r="R42" s="16">
        <v>1</v>
      </c>
      <c r="S42" s="80">
        <v>1</v>
      </c>
      <c r="T42" s="80" t="str">
        <v>USD</v>
      </c>
      <c r="U42" s="80">
        <v>0</v>
      </c>
      <c r="V42" s="80" t="str">
        <v/>
      </c>
      <c r="W42" s="82">
        <v>43727.503217835649</v>
      </c>
      <c r="X42" s="82">
        <v>0</v>
      </c>
      <c r="Y42" s="80" t="str">
        <v>2019-04-15T00:00:00.0000000+00:00</v>
      </c>
      <c r="Z42" s="80">
        <v>0</v>
      </c>
      <c r="AA42" s="80">
        <v>1</v>
      </c>
      <c r="AB42" s="83">
        <v>8125000</v>
      </c>
      <c r="AC42" s="83">
        <v>0</v>
      </c>
      <c r="AD42" s="78" t="str">
        <v>2019-04-17T00:00:00.0000000+00:00</v>
      </c>
      <c r="AE42" s="78">
        <v>0</v>
      </c>
      <c r="AF42" s="78">
        <v>0</v>
      </c>
      <c r="AG42" s="78">
        <v>0</v>
      </c>
      <c r="AH42" s="78">
        <v>0</v>
      </c>
      <c r="AI42" s="80" t="str">
        <v/>
      </c>
      <c r="AJ42" s="2"/>
    </row>
    <row r="43" spans="2:36" x14ac:dyDescent="0.25">
      <c r="B43" s="2"/>
      <c r="C43" s="2"/>
      <c r="D43" s="12">
        <v>10</v>
      </c>
      <c r="E43" s="15" t="str">
        <v>Active</v>
      </c>
      <c r="F43" s="15" t="str">
        <v>2019-01-01T00:00:00.0000000+00:00</v>
      </c>
      <c r="G43" s="29" t="str">
        <v>AdjustmentIncrease</v>
      </c>
      <c r="H43" s="16" t="str">
        <v>Increase Adjustment</v>
      </c>
      <c r="I43" s="31" t="str">
        <v>LusidInstrumentId:LUID_I3S0X4PL</v>
      </c>
      <c r="J43" s="31" t="str">
        <v>LUID_I3S0X4PL</v>
      </c>
      <c r="K43" s="81">
        <v>43466</v>
      </c>
      <c r="L43" s="76">
        <v>43466</v>
      </c>
      <c r="M43" s="78">
        <v>16250000</v>
      </c>
      <c r="N43" s="27">
        <v>17406155</v>
      </c>
      <c r="O43" s="59">
        <v>106.73</v>
      </c>
      <c r="P43" s="78">
        <v>17406155</v>
      </c>
      <c r="Q43" s="16" t="str">
        <v>USD</v>
      </c>
      <c r="R43" s="16">
        <v>1</v>
      </c>
      <c r="S43" s="80">
        <v>1</v>
      </c>
      <c r="T43" s="80" t="str">
        <v>USD</v>
      </c>
      <c r="U43" s="80">
        <v>0</v>
      </c>
      <c r="V43" s="80" t="str">
        <v/>
      </c>
      <c r="W43" s="82">
        <v>43727.503217835649</v>
      </c>
      <c r="X43" s="82">
        <v>0</v>
      </c>
      <c r="Y43" s="80" t="str">
        <v>2019-04-15T00:00:00.0000000+00:00</v>
      </c>
      <c r="Z43" s="80">
        <v>0</v>
      </c>
      <c r="AA43" s="80">
        <v>1</v>
      </c>
      <c r="AB43" s="83">
        <v>16250000</v>
      </c>
      <c r="AC43" s="83">
        <v>0</v>
      </c>
      <c r="AD43" s="78" t="str">
        <v>2019-04-17T00:00:00.0000000+00:00</v>
      </c>
      <c r="AE43" s="78">
        <v>0</v>
      </c>
      <c r="AF43" s="78">
        <v>0</v>
      </c>
      <c r="AG43" s="78">
        <v>0</v>
      </c>
      <c r="AH43" s="78">
        <v>0</v>
      </c>
      <c r="AI43" s="80" t="str">
        <v/>
      </c>
      <c r="AJ43" s="2"/>
    </row>
    <row r="44" spans="2:36" x14ac:dyDescent="0.25">
      <c r="B44" s="2"/>
      <c r="C44" s="2"/>
      <c r="D44" s="12">
        <v>11</v>
      </c>
      <c r="E44" s="15" t="str">
        <v>Active</v>
      </c>
      <c r="F44" s="15" t="str">
        <v>USC100011</v>
      </c>
      <c r="G44" s="29" t="str">
        <v>Sell</v>
      </c>
      <c r="H44" s="16" t="str">
        <v>Sale</v>
      </c>
      <c r="I44" s="31" t="str">
        <v>Figi:BBG00M1BQWX0</v>
      </c>
      <c r="J44" s="31" t="str">
        <v>LUID_I3S0X4PL</v>
      </c>
      <c r="K44" s="81">
        <v>43570</v>
      </c>
      <c r="L44" s="76">
        <v>43602</v>
      </c>
      <c r="M44" s="78">
        <v>477941.17647058825</v>
      </c>
      <c r="N44" s="27">
        <v>511945.74</v>
      </c>
      <c r="O44" s="59">
        <v>106.73</v>
      </c>
      <c r="P44" s="78">
        <v>511945.73529411771</v>
      </c>
      <c r="Q44" s="16" t="str">
        <v>USD</v>
      </c>
      <c r="R44" s="16">
        <v>1</v>
      </c>
      <c r="S44" s="80">
        <v>0</v>
      </c>
      <c r="T44" s="80" t="str">
        <v>USD</v>
      </c>
      <c r="U44" s="80">
        <v>0</v>
      </c>
      <c r="V44" s="80" t="str">
        <v>Client</v>
      </c>
      <c r="W44" s="82">
        <v>43727.50323603009</v>
      </c>
      <c r="X44" s="82">
        <v>0</v>
      </c>
      <c r="Y44" s="80">
        <v>0</v>
      </c>
      <c r="Z44" s="80" t="str">
        <v>Finbourne-Examples</v>
      </c>
      <c r="AA44" s="80">
        <v>0</v>
      </c>
      <c r="AB44" s="83">
        <v>15772058.823529411</v>
      </c>
      <c r="AC44" s="83" t="str">
        <v>731bee9e-4728-4fa1-8b2f-ff0f09759ee9</v>
      </c>
      <c r="AD44" s="78">
        <v>0</v>
      </c>
      <c r="AE44" s="78">
        <v>511945.74</v>
      </c>
      <c r="AF44" s="78">
        <v>-511945.74</v>
      </c>
      <c r="AG44" s="78">
        <v>0</v>
      </c>
      <c r="AH44" s="78">
        <v>-511945.74</v>
      </c>
      <c r="AI44" s="80" t="str">
        <v/>
      </c>
      <c r="AJ44" s="2"/>
    </row>
    <row r="45" spans="2:36" x14ac:dyDescent="0.25">
      <c r="B45" s="2"/>
      <c r="C45" s="2"/>
      <c r="D45" s="12">
        <v>12</v>
      </c>
      <c r="E45" s="15" t="str">
        <v>Active</v>
      </c>
      <c r="F45" s="15" t="str">
        <v>USC100012</v>
      </c>
      <c r="G45" s="29" t="str">
        <v>Sell</v>
      </c>
      <c r="H45" s="16" t="str">
        <v>Sale</v>
      </c>
      <c r="I45" s="31" t="str">
        <v>Figi:BBG00D1PBRL9</v>
      </c>
      <c r="J45" s="31" t="str">
        <v>LUID_8TVSW9VR</v>
      </c>
      <c r="K45" s="81">
        <v>43570</v>
      </c>
      <c r="L45" s="76">
        <v>43602</v>
      </c>
      <c r="M45" s="78">
        <v>669117.6470588235</v>
      </c>
      <c r="N45" s="27">
        <v>627116.72</v>
      </c>
      <c r="O45" s="59">
        <v>91.783928000000003</v>
      </c>
      <c r="P45" s="78">
        <v>627116.72493464046</v>
      </c>
      <c r="Q45" s="16" t="str">
        <v>USD</v>
      </c>
      <c r="R45" s="16">
        <v>1</v>
      </c>
      <c r="S45" s="80">
        <v>0</v>
      </c>
      <c r="T45" s="80" t="str">
        <v>USD</v>
      </c>
      <c r="U45" s="80">
        <v>0</v>
      </c>
      <c r="V45" s="80" t="str">
        <v>Client</v>
      </c>
      <c r="W45" s="82">
        <v>43727.50323603009</v>
      </c>
      <c r="X45" s="82">
        <v>0</v>
      </c>
      <c r="Y45" s="80">
        <v>0</v>
      </c>
      <c r="Z45" s="80" t="str">
        <v>Finbourne-Examples</v>
      </c>
      <c r="AA45" s="80">
        <v>0</v>
      </c>
      <c r="AB45" s="83">
        <v>22080882.352941178</v>
      </c>
      <c r="AC45" s="83" t="str">
        <v>731bee9e-4728-4fa1-8b2f-ff0f09759ee9</v>
      </c>
      <c r="AD45" s="78">
        <v>0</v>
      </c>
      <c r="AE45" s="78">
        <v>627116.72</v>
      </c>
      <c r="AF45" s="78">
        <v>-627116.72</v>
      </c>
      <c r="AG45" s="78">
        <v>0</v>
      </c>
      <c r="AH45" s="78">
        <v>-627116.72</v>
      </c>
      <c r="AI45" s="80" t="str">
        <v/>
      </c>
      <c r="AJ45" s="2"/>
    </row>
    <row r="46" spans="2:36" x14ac:dyDescent="0.25">
      <c r="B46" s="2"/>
      <c r="C46" s="2"/>
      <c r="D46" s="12">
        <v>13</v>
      </c>
      <c r="E46" s="15" t="str">
        <v>Active</v>
      </c>
      <c r="F46" s="15" t="str">
        <v>USC100013</v>
      </c>
      <c r="G46" s="29" t="str">
        <v>Sell</v>
      </c>
      <c r="H46" s="16" t="str">
        <v>Sale</v>
      </c>
      <c r="I46" s="31" t="str">
        <v>Figi:BBG00BW1V2M4</v>
      </c>
      <c r="J46" s="31" t="str">
        <v>LUID_170RKPSC</v>
      </c>
      <c r="K46" s="81">
        <v>43570</v>
      </c>
      <c r="L46" s="76">
        <v>43602</v>
      </c>
      <c r="M46" s="78">
        <v>1147058.8235294118</v>
      </c>
      <c r="N46" s="27">
        <v>1173247.45</v>
      </c>
      <c r="O46" s="59">
        <v>101.167</v>
      </c>
      <c r="P46" s="78">
        <v>1173247.4509803923</v>
      </c>
      <c r="Q46" s="16" t="str">
        <v>USD</v>
      </c>
      <c r="R46" s="16">
        <v>1</v>
      </c>
      <c r="S46" s="80">
        <v>0</v>
      </c>
      <c r="T46" s="80" t="str">
        <v>USD</v>
      </c>
      <c r="U46" s="80">
        <v>0</v>
      </c>
      <c r="V46" s="80" t="str">
        <v>Client</v>
      </c>
      <c r="W46" s="82">
        <v>43727.50323603009</v>
      </c>
      <c r="X46" s="82">
        <v>0</v>
      </c>
      <c r="Y46" s="80">
        <v>0</v>
      </c>
      <c r="Z46" s="80" t="str">
        <v>Finbourne-Examples</v>
      </c>
      <c r="AA46" s="80">
        <v>0</v>
      </c>
      <c r="AB46" s="83">
        <v>-40147058.823529415</v>
      </c>
      <c r="AC46" s="83" t="str">
        <v>731bee9e-4728-4fa1-8b2f-ff0f09759ee9</v>
      </c>
      <c r="AD46" s="78">
        <v>0</v>
      </c>
      <c r="AE46" s="78">
        <v>0</v>
      </c>
      <c r="AF46" s="78">
        <v>0</v>
      </c>
      <c r="AG46" s="78">
        <v>0</v>
      </c>
      <c r="AH46" s="78">
        <v>0</v>
      </c>
      <c r="AI46" s="80" t="str">
        <v/>
      </c>
      <c r="AJ46" s="2"/>
    </row>
    <row r="47" spans="2:36" x14ac:dyDescent="0.25">
      <c r="B47" s="2"/>
      <c r="C47" s="2"/>
      <c r="D47" s="12">
        <v>14</v>
      </c>
      <c r="E47" s="15" t="str">
        <v>Active</v>
      </c>
      <c r="F47" s="15" t="str">
        <v>USC100014</v>
      </c>
      <c r="G47" s="29" t="str">
        <v>Sell</v>
      </c>
      <c r="H47" s="16" t="str">
        <v>Sale</v>
      </c>
      <c r="I47" s="31" t="str">
        <v>Figi:BBG00K85WG22</v>
      </c>
      <c r="J47" s="31" t="str">
        <v>LUID_I0H0D3XV</v>
      </c>
      <c r="K47" s="81">
        <v>43570</v>
      </c>
      <c r="L47" s="76">
        <v>43602</v>
      </c>
      <c r="M47" s="78">
        <v>382352.9411764706</v>
      </c>
      <c r="N47" s="27">
        <v>380955.23</v>
      </c>
      <c r="O47" s="59">
        <v>99.3</v>
      </c>
      <c r="P47" s="78">
        <v>380955.22875816992</v>
      </c>
      <c r="Q47" s="16" t="str">
        <v>USD</v>
      </c>
      <c r="R47" s="16">
        <v>1</v>
      </c>
      <c r="S47" s="80">
        <v>0</v>
      </c>
      <c r="T47" s="80" t="str">
        <v>USD</v>
      </c>
      <c r="U47" s="80">
        <v>0</v>
      </c>
      <c r="V47" s="80" t="str">
        <v>Client</v>
      </c>
      <c r="W47" s="82">
        <v>43727.50323603009</v>
      </c>
      <c r="X47" s="82">
        <v>0</v>
      </c>
      <c r="Y47" s="80">
        <v>0</v>
      </c>
      <c r="Z47" s="80" t="str">
        <v>Finbourne-Examples</v>
      </c>
      <c r="AA47" s="80">
        <v>0</v>
      </c>
      <c r="AB47" s="83">
        <v>12617647.05882353</v>
      </c>
      <c r="AC47" s="83" t="str">
        <v>731bee9e-4728-4fa1-8b2f-ff0f09759ee9</v>
      </c>
      <c r="AD47" s="78">
        <v>0</v>
      </c>
      <c r="AE47" s="78">
        <v>380955.23</v>
      </c>
      <c r="AF47" s="78">
        <v>-380955.23</v>
      </c>
      <c r="AG47" s="78">
        <v>0</v>
      </c>
      <c r="AH47" s="78">
        <v>-380955.23</v>
      </c>
      <c r="AI47" s="80" t="str">
        <v/>
      </c>
      <c r="AJ47" s="2"/>
    </row>
    <row r="48" spans="2:36" x14ac:dyDescent="0.25">
      <c r="B48" s="2"/>
      <c r="C48" s="2"/>
      <c r="D48" s="12">
        <v>15</v>
      </c>
      <c r="E48" s="15" t="str">
        <v>Active</v>
      </c>
      <c r="F48" s="15" t="str">
        <v>USC100015</v>
      </c>
      <c r="G48" s="29" t="str">
        <v>Buy</v>
      </c>
      <c r="H48" s="16" t="str">
        <v>Purchase</v>
      </c>
      <c r="I48" s="31" t="str">
        <v>Figi:BBG00K85WH93</v>
      </c>
      <c r="J48" s="31" t="str">
        <v>LUID_WWDKQRD8</v>
      </c>
      <c r="K48" s="81">
        <v>43570</v>
      </c>
      <c r="L48" s="76">
        <v>43602</v>
      </c>
      <c r="M48" s="78">
        <v>238970.58823529413</v>
      </c>
      <c r="N48" s="27">
        <v>297450.39</v>
      </c>
      <c r="O48" s="59">
        <v>124.07877000000001</v>
      </c>
      <c r="P48" s="78">
        <v>297450.3899101307</v>
      </c>
      <c r="Q48" s="16" t="str">
        <v>USD</v>
      </c>
      <c r="R48" s="16">
        <v>1</v>
      </c>
      <c r="S48" s="80">
        <v>0</v>
      </c>
      <c r="T48" s="80" t="str">
        <v>USD</v>
      </c>
      <c r="U48" s="80">
        <v>0</v>
      </c>
      <c r="V48" s="80" t="str">
        <v>Client</v>
      </c>
      <c r="W48" s="82">
        <v>43727.50323603009</v>
      </c>
      <c r="X48" s="82">
        <v>0</v>
      </c>
      <c r="Y48" s="80">
        <v>0</v>
      </c>
      <c r="Z48" s="80" t="str">
        <v>Finbourne-Examples</v>
      </c>
      <c r="AA48" s="80">
        <v>0</v>
      </c>
      <c r="AB48" s="83">
        <v>8363970.5882352944</v>
      </c>
      <c r="AC48" s="83" t="str">
        <v>731bee9e-4728-4fa1-8b2f-ff0f09759ee9</v>
      </c>
      <c r="AD48" s="78">
        <v>0</v>
      </c>
      <c r="AE48" s="78">
        <v>0</v>
      </c>
      <c r="AF48" s="78">
        <v>0</v>
      </c>
      <c r="AG48" s="78">
        <v>0</v>
      </c>
      <c r="AH48" s="78">
        <v>0</v>
      </c>
      <c r="AI48" s="80" t="str">
        <v/>
      </c>
      <c r="AJ48" s="2"/>
    </row>
    <row r="49" spans="2:36" x14ac:dyDescent="0.25">
      <c r="B49" s="2"/>
      <c r="C49" s="2"/>
      <c r="D49" s="12">
        <v>16</v>
      </c>
      <c r="E49" s="15" t="str">
        <v>Active</v>
      </c>
      <c r="F49" s="15" t="str">
        <v>USC100016</v>
      </c>
      <c r="G49" s="29" t="str">
        <v>Buy</v>
      </c>
      <c r="H49" s="16" t="str">
        <v>Purchase</v>
      </c>
      <c r="I49" s="31" t="str">
        <v>Figi:BBG0000H5309</v>
      </c>
      <c r="J49" s="31" t="str">
        <v>LUID_WWGCPZBI</v>
      </c>
      <c r="K49" s="81">
        <v>43570</v>
      </c>
      <c r="L49" s="76">
        <v>43602</v>
      </c>
      <c r="M49" s="78">
        <v>167279.41176470587</v>
      </c>
      <c r="N49" s="27">
        <v>170470.41</v>
      </c>
      <c r="O49" s="59">
        <v>101.495085</v>
      </c>
      <c r="P49" s="78">
        <v>170470.40873161764</v>
      </c>
      <c r="Q49" s="16" t="str">
        <v>USD</v>
      </c>
      <c r="R49" s="16">
        <v>1</v>
      </c>
      <c r="S49" s="80">
        <v>0</v>
      </c>
      <c r="T49" s="80" t="str">
        <v>USD</v>
      </c>
      <c r="U49" s="80">
        <v>0</v>
      </c>
      <c r="V49" s="80" t="str">
        <v>Client</v>
      </c>
      <c r="W49" s="82">
        <v>43727.50323603009</v>
      </c>
      <c r="X49" s="82">
        <v>0</v>
      </c>
      <c r="Y49" s="80">
        <v>0</v>
      </c>
      <c r="Z49" s="80" t="str">
        <v>Finbourne-Examples</v>
      </c>
      <c r="AA49" s="80">
        <v>0</v>
      </c>
      <c r="AB49" s="83">
        <v>-5520220.5882352944</v>
      </c>
      <c r="AC49" s="83" t="str">
        <v>731bee9e-4728-4fa1-8b2f-ff0f09759ee9</v>
      </c>
      <c r="AD49" s="78">
        <v>0</v>
      </c>
      <c r="AE49" s="78">
        <v>-170470.41</v>
      </c>
      <c r="AF49" s="78">
        <v>170470.41</v>
      </c>
      <c r="AG49" s="78">
        <v>0</v>
      </c>
      <c r="AH49" s="78">
        <v>170470.41</v>
      </c>
      <c r="AI49" s="80" t="str">
        <v/>
      </c>
      <c r="AJ49" s="2"/>
    </row>
    <row r="50" spans="2:36" x14ac:dyDescent="0.25">
      <c r="B50" s="2"/>
      <c r="C50" s="2"/>
      <c r="D50" s="12">
        <v>17</v>
      </c>
      <c r="E50" s="15" t="str">
        <v>Active</v>
      </c>
      <c r="F50" s="15" t="str">
        <v>USC100017</v>
      </c>
      <c r="G50" s="29" t="str">
        <v>Buy</v>
      </c>
      <c r="H50" s="16" t="str">
        <v>Purchase</v>
      </c>
      <c r="I50" s="31" t="str">
        <v>Figi:BBG00K85TYW4</v>
      </c>
      <c r="J50" s="31" t="str">
        <v>LUID_1A0OVPSZ</v>
      </c>
      <c r="K50" s="81">
        <v>43570</v>
      </c>
      <c r="L50" s="76">
        <v>43602</v>
      </c>
      <c r="M50" s="78">
        <v>2007352.9411764704</v>
      </c>
      <c r="N50" s="27">
        <v>2039856.45</v>
      </c>
      <c r="O50" s="59">
        <v>101.167</v>
      </c>
      <c r="P50" s="78">
        <v>2039856.4460784316</v>
      </c>
      <c r="Q50" s="16" t="str">
        <v>USD</v>
      </c>
      <c r="R50" s="16">
        <v>1</v>
      </c>
      <c r="S50" s="80">
        <v>0</v>
      </c>
      <c r="T50" s="80" t="str">
        <v>USD</v>
      </c>
      <c r="U50" s="80">
        <v>0</v>
      </c>
      <c r="V50" s="80" t="str">
        <v>Client</v>
      </c>
      <c r="W50" s="82">
        <v>43727.50323603009</v>
      </c>
      <c r="X50" s="82">
        <v>0</v>
      </c>
      <c r="Y50" s="80">
        <v>0</v>
      </c>
      <c r="Z50" s="80" t="str">
        <v>Finbourne-Examples</v>
      </c>
      <c r="AA50" s="80">
        <v>0</v>
      </c>
      <c r="AB50" s="83">
        <v>70257352.941176474</v>
      </c>
      <c r="AC50" s="83" t="str">
        <v>731bee9e-4728-4fa1-8b2f-ff0f09759ee9</v>
      </c>
      <c r="AD50" s="78">
        <v>0</v>
      </c>
      <c r="AE50" s="78">
        <v>0</v>
      </c>
      <c r="AF50" s="78">
        <v>0</v>
      </c>
      <c r="AG50" s="78">
        <v>0</v>
      </c>
      <c r="AH50" s="78">
        <v>0</v>
      </c>
      <c r="AI50" s="80" t="str">
        <v/>
      </c>
      <c r="AJ50" s="2"/>
    </row>
    <row r="51" spans="2:36" x14ac:dyDescent="0.25">
      <c r="B51" s="2"/>
      <c r="C51" s="2"/>
      <c r="D51" s="12">
        <v>18</v>
      </c>
      <c r="E51" s="15" t="str">
        <v>Active</v>
      </c>
      <c r="F51" s="15" t="str">
        <v>USC100018</v>
      </c>
      <c r="G51" s="29" t="str">
        <v>Buy</v>
      </c>
      <c r="H51" s="16" t="str">
        <v>Purchase</v>
      </c>
      <c r="I51" s="31" t="str">
        <v>Figi:BBG00BW1LJT1</v>
      </c>
      <c r="J51" s="31" t="str">
        <v>LUID_9HM40Q88</v>
      </c>
      <c r="K51" s="81">
        <v>43570</v>
      </c>
      <c r="L51" s="76">
        <v>43602</v>
      </c>
      <c r="M51" s="78">
        <v>860294.1176470588</v>
      </c>
      <c r="N51" s="27">
        <v>950364.04</v>
      </c>
      <c r="O51" s="59">
        <v>109.718</v>
      </c>
      <c r="P51" s="78">
        <v>950364.04411764722</v>
      </c>
      <c r="Q51" s="16" t="str">
        <v>USD</v>
      </c>
      <c r="R51" s="16">
        <v>1</v>
      </c>
      <c r="S51" s="80">
        <v>0</v>
      </c>
      <c r="T51" s="80" t="str">
        <v>USD</v>
      </c>
      <c r="U51" s="80">
        <v>0</v>
      </c>
      <c r="V51" s="80" t="str">
        <v>Client</v>
      </c>
      <c r="W51" s="82">
        <v>43727.50323603009</v>
      </c>
      <c r="X51" s="82">
        <v>0</v>
      </c>
      <c r="Y51" s="80">
        <v>0</v>
      </c>
      <c r="Z51" s="80" t="str">
        <v>Finbourne-Examples</v>
      </c>
      <c r="AA51" s="80">
        <v>0</v>
      </c>
      <c r="AB51" s="83">
        <v>-28389705.882352941</v>
      </c>
      <c r="AC51" s="83" t="str">
        <v>731bee9e-4728-4fa1-8b2f-ff0f09759ee9</v>
      </c>
      <c r="AD51" s="78">
        <v>0</v>
      </c>
      <c r="AE51" s="78">
        <v>-950364.04</v>
      </c>
      <c r="AF51" s="78">
        <v>950364.04</v>
      </c>
      <c r="AG51" s="78">
        <v>0</v>
      </c>
      <c r="AH51" s="78">
        <v>950364.04</v>
      </c>
      <c r="AI51" s="80" t="str">
        <v/>
      </c>
      <c r="AJ51" s="2"/>
    </row>
    <row r="52" spans="2:36" x14ac:dyDescent="0.25">
      <c r="B52" s="2"/>
      <c r="C52" s="2"/>
      <c r="D52" s="12">
        <v>19</v>
      </c>
      <c r="E52" s="15" t="str">
        <v/>
      </c>
      <c r="F52" s="15" t="str">
        <v/>
      </c>
      <c r="G52" s="29" t="str">
        <v/>
      </c>
      <c r="H52" s="80" t="str">
        <v/>
      </c>
      <c r="I52" s="31" t="str">
        <v/>
      </c>
      <c r="J52" s="31" t="str">
        <v/>
      </c>
      <c r="K52" s="81" t="str">
        <v/>
      </c>
      <c r="L52" s="76" t="str">
        <v/>
      </c>
      <c r="M52" s="78" t="str">
        <v/>
      </c>
      <c r="N52" s="27" t="str">
        <v/>
      </c>
      <c r="O52" s="59" t="str">
        <v/>
      </c>
      <c r="P52" s="78" t="str">
        <v/>
      </c>
      <c r="Q52" s="80" t="str">
        <v/>
      </c>
      <c r="R52" s="80" t="str">
        <v/>
      </c>
      <c r="S52" s="80" t="str">
        <v/>
      </c>
      <c r="T52" s="80" t="str">
        <v/>
      </c>
      <c r="U52" s="80" t="str">
        <v/>
      </c>
      <c r="V52" s="80" t="str">
        <v/>
      </c>
      <c r="W52" s="82" t="str">
        <v/>
      </c>
      <c r="X52" s="82" t="str">
        <v/>
      </c>
      <c r="Y52" s="80" t="str">
        <v/>
      </c>
      <c r="Z52" s="80" t="str">
        <v/>
      </c>
      <c r="AA52" s="80" t="str">
        <v/>
      </c>
      <c r="AB52" s="83" t="str">
        <v/>
      </c>
      <c r="AC52" s="83" t="str">
        <v/>
      </c>
      <c r="AD52" s="78" t="str">
        <v/>
      </c>
      <c r="AE52" s="78" t="str">
        <v/>
      </c>
      <c r="AF52" s="78" t="str">
        <v/>
      </c>
      <c r="AG52" s="78" t="str">
        <v/>
      </c>
      <c r="AH52" s="78" t="str">
        <v/>
      </c>
      <c r="AI52" s="80" t="str">
        <v/>
      </c>
      <c r="AJ52" s="2"/>
    </row>
    <row r="53" spans="2:36" x14ac:dyDescent="0.25">
      <c r="B53" s="2"/>
      <c r="C53" s="2"/>
      <c r="D53" s="2"/>
      <c r="E53" s="2" t="str">
        <v/>
      </c>
      <c r="F53" s="2" t="str">
        <v/>
      </c>
      <c r="G53" s="2" t="str">
        <v/>
      </c>
      <c r="H53" s="2" t="str">
        <v/>
      </c>
      <c r="I53" s="2" t="str">
        <v/>
      </c>
      <c r="J53" s="2" t="str">
        <v/>
      </c>
      <c r="K53" s="2" t="str">
        <v/>
      </c>
      <c r="L53" s="2" t="str">
        <v/>
      </c>
      <c r="M53" s="2" t="str">
        <v/>
      </c>
      <c r="N53" s="2" t="str">
        <v/>
      </c>
      <c r="O53" s="2" t="str">
        <v/>
      </c>
      <c r="P53" s="2" t="str">
        <v/>
      </c>
      <c r="Q53" s="2" t="str">
        <v/>
      </c>
      <c r="R53" s="2" t="str">
        <v/>
      </c>
      <c r="S53" s="2" t="str">
        <v/>
      </c>
      <c r="T53" s="2" t="str">
        <v/>
      </c>
      <c r="U53" s="2" t="str">
        <v/>
      </c>
      <c r="V53" s="2" t="str">
        <v/>
      </c>
      <c r="W53" s="2" t="str">
        <v/>
      </c>
      <c r="X53" s="2" t="str">
        <v/>
      </c>
      <c r="Y53" s="2" t="str">
        <v/>
      </c>
      <c r="Z53" s="2" t="str">
        <v/>
      </c>
      <c r="AA53" s="2" t="str">
        <v/>
      </c>
      <c r="AB53" s="2" t="str">
        <v/>
      </c>
      <c r="AC53" s="2" t="str">
        <v/>
      </c>
      <c r="AD53" s="2" t="str">
        <v/>
      </c>
      <c r="AE53" s="2" t="str">
        <v/>
      </c>
      <c r="AF53" s="2" t="str">
        <v/>
      </c>
      <c r="AG53" s="2" t="str">
        <v/>
      </c>
      <c r="AH53" s="2" t="str">
        <v/>
      </c>
      <c r="AI53" s="2" t="str">
        <v/>
      </c>
      <c r="AJ53" s="2"/>
    </row>
    <row r="56" spans="2:36" x14ac:dyDescent="0.25">
      <c r="E56" s="32"/>
      <c r="G56" s="32"/>
      <c r="H56" s="32"/>
      <c r="I56" s="32"/>
      <c r="J56" s="32"/>
      <c r="K56" s="32"/>
      <c r="L56" s="32"/>
      <c r="M56" s="32"/>
      <c r="N56" s="32"/>
      <c r="O56" s="32"/>
      <c r="P56" s="32"/>
      <c r="Q56" s="32"/>
    </row>
    <row r="57" spans="2:36" x14ac:dyDescent="0.25">
      <c r="B57" s="2"/>
      <c r="C57" s="2"/>
      <c r="D57" s="2"/>
      <c r="E57" s="2"/>
      <c r="F57" s="2"/>
      <c r="G57" s="2"/>
      <c r="H57" s="2"/>
      <c r="I57" s="2"/>
      <c r="J57" s="2"/>
      <c r="K57" s="2"/>
      <c r="L57" s="2"/>
      <c r="M57" s="2"/>
      <c r="N57" s="2"/>
      <c r="O57" s="2"/>
      <c r="P57" s="2"/>
      <c r="Q57" s="2"/>
      <c r="R57" s="2"/>
      <c r="S57" s="2"/>
      <c r="T57" s="2"/>
    </row>
    <row r="58" spans="2:36" ht="21" x14ac:dyDescent="0.35">
      <c r="B58" s="2"/>
      <c r="C58" s="13" t="s">
        <v>351</v>
      </c>
      <c r="D58" s="2"/>
      <c r="E58" s="2"/>
      <c r="F58" s="2"/>
      <c r="G58" s="2"/>
      <c r="H58" s="2"/>
      <c r="I58" s="2"/>
      <c r="J58" s="2"/>
      <c r="K58" s="2"/>
      <c r="L58" s="2"/>
      <c r="M58" s="2"/>
      <c r="N58" s="2"/>
      <c r="O58" s="2"/>
      <c r="P58" s="2"/>
      <c r="Q58" s="2"/>
      <c r="R58" s="2"/>
      <c r="S58" s="2"/>
      <c r="T58" s="2"/>
    </row>
    <row r="59" spans="2:36" x14ac:dyDescent="0.25">
      <c r="B59" s="2"/>
      <c r="C59" s="2"/>
      <c r="D59" s="2"/>
      <c r="E59" s="2"/>
      <c r="F59" s="2"/>
      <c r="G59" s="2"/>
      <c r="H59" s="2"/>
      <c r="I59" s="2"/>
      <c r="J59" s="2"/>
      <c r="K59" s="2"/>
      <c r="L59" s="2"/>
      <c r="M59" s="2"/>
      <c r="N59" s="2"/>
      <c r="O59" s="2"/>
      <c r="P59" s="2"/>
      <c r="Q59" s="2"/>
      <c r="R59" s="2"/>
      <c r="S59" s="2"/>
      <c r="T59" s="2"/>
    </row>
    <row r="60" spans="2:36" x14ac:dyDescent="0.25">
      <c r="B60" s="2"/>
      <c r="C60" s="2"/>
      <c r="D60" s="2"/>
      <c r="E60" s="2"/>
      <c r="F60" s="2"/>
      <c r="G60" s="2"/>
      <c r="H60" s="2"/>
      <c r="I60" s="2"/>
      <c r="J60" s="2"/>
      <c r="K60" s="2"/>
      <c r="L60" s="2"/>
      <c r="M60" s="2"/>
      <c r="N60" s="2"/>
      <c r="O60" s="2"/>
      <c r="P60" s="2"/>
      <c r="Q60" s="2"/>
      <c r="R60" s="2"/>
      <c r="S60" s="2"/>
      <c r="T60" s="2"/>
    </row>
    <row r="61" spans="2:36" x14ac:dyDescent="0.25">
      <c r="E61" s="8" t="s">
        <v>353</v>
      </c>
      <c r="F61" s="10" t="s">
        <v>299</v>
      </c>
      <c r="G61" s="10" t="s">
        <v>186</v>
      </c>
      <c r="H61" s="10" t="s">
        <v>1</v>
      </c>
      <c r="I61" s="20" t="s">
        <v>354</v>
      </c>
      <c r="J61" s="8" t="s">
        <v>355</v>
      </c>
      <c r="K61" s="7" t="s">
        <v>300</v>
      </c>
      <c r="L61" s="10" t="s">
        <v>301</v>
      </c>
      <c r="M61" s="10" t="s">
        <v>192</v>
      </c>
      <c r="N61" s="7" t="s">
        <v>356</v>
      </c>
      <c r="O61" s="10" t="s">
        <v>302</v>
      </c>
      <c r="P61" s="10" t="s">
        <v>357</v>
      </c>
      <c r="Q61" s="10" t="s">
        <v>358</v>
      </c>
      <c r="R61" s="10" t="s">
        <v>304</v>
      </c>
      <c r="S61" s="10" t="s">
        <v>359</v>
      </c>
    </row>
    <row r="62" spans="2:36" x14ac:dyDescent="0.25">
      <c r="E62" s="15" t="str">
        <f t="array" ref="E62:S81">_xll.flTransactionsGet(F17,F19,F23,F25,,,F27,E61:S61)</f>
        <v>Active</v>
      </c>
      <c r="F62" s="80" t="str">
        <v>2019-01-01T00:00:00.0000000+00:00</v>
      </c>
      <c r="G62" s="29" t="str">
        <v>AdjustmentDecrease</v>
      </c>
      <c r="H62" s="80" t="str">
        <v>Decrease Adjustment</v>
      </c>
      <c r="I62" s="31" t="str">
        <v>LusidInstrumentId:LUID_WWGCPZBI</v>
      </c>
      <c r="J62" s="31" t="str">
        <v>LUID_WWGCPZBI</v>
      </c>
      <c r="K62" s="81">
        <v>43466</v>
      </c>
      <c r="L62" s="76">
        <v>43466</v>
      </c>
      <c r="M62" s="78">
        <v>5687500</v>
      </c>
      <c r="N62" s="27">
        <v>5795993.9000000004</v>
      </c>
      <c r="O62" s="59">
        <v>101.495085</v>
      </c>
      <c r="P62" s="78">
        <v>-5795993.8968749996</v>
      </c>
      <c r="Q62" s="22" t="str">
        <v>USD</v>
      </c>
      <c r="R62" s="80">
        <v>1</v>
      </c>
      <c r="S62" s="80" t="str">
        <v/>
      </c>
    </row>
    <row r="63" spans="2:36" x14ac:dyDescent="0.25">
      <c r="E63" s="15" t="str">
        <v>Active</v>
      </c>
      <c r="F63" s="15" t="str">
        <v>2019-01-01T00:00:00.0000000+00:00</v>
      </c>
      <c r="G63" s="29" t="str">
        <v>AdjustmentDecrease</v>
      </c>
      <c r="H63" s="80" t="str">
        <v>Decrease Adjustment</v>
      </c>
      <c r="I63" s="31" t="str">
        <v>LusidInstrumentId:LUID_3BQB9BX4</v>
      </c>
      <c r="J63" s="31" t="str">
        <v>LUID_3BQB9BX4</v>
      </c>
      <c r="K63" s="81">
        <v>43466</v>
      </c>
      <c r="L63" s="76">
        <v>43466</v>
      </c>
      <c r="M63" s="78">
        <v>65000000</v>
      </c>
      <c r="N63" s="27">
        <v>67524816.670000002</v>
      </c>
      <c r="O63" s="59">
        <v>102.751</v>
      </c>
      <c r="P63" s="78">
        <v>-67524816.666666672</v>
      </c>
      <c r="Q63" s="80" t="str">
        <v>USD</v>
      </c>
      <c r="R63" s="80">
        <v>1</v>
      </c>
      <c r="S63" s="80" t="str">
        <v/>
      </c>
    </row>
    <row r="64" spans="2:36" x14ac:dyDescent="0.25">
      <c r="E64" s="15" t="str">
        <v>Active</v>
      </c>
      <c r="F64" s="15" t="str">
        <v>2019-01-01T00:00:00.0000000+00:00</v>
      </c>
      <c r="G64" s="29" t="str">
        <v>AdjustmentIncrease</v>
      </c>
      <c r="H64" s="80" t="str">
        <v>Increase Adjustment</v>
      </c>
      <c r="I64" s="31" t="str">
        <v>LusidInstrumentId:LUID_YQNTQZC6</v>
      </c>
      <c r="J64" s="31" t="str">
        <v>LUID_YQNTQZC6</v>
      </c>
      <c r="K64" s="81">
        <v>43466</v>
      </c>
      <c r="L64" s="76">
        <v>43466</v>
      </c>
      <c r="M64" s="78">
        <v>113750000</v>
      </c>
      <c r="N64" s="27">
        <v>113423766.64</v>
      </c>
      <c r="O64" s="59">
        <v>98.875856999999996</v>
      </c>
      <c r="P64" s="78">
        <v>113423766.64305556</v>
      </c>
      <c r="Q64" s="80" t="str">
        <v>USD</v>
      </c>
      <c r="R64" s="80">
        <v>1</v>
      </c>
      <c r="S64" s="80" t="str">
        <v/>
      </c>
    </row>
    <row r="65" spans="5:19" x14ac:dyDescent="0.25">
      <c r="E65" s="15" t="str">
        <v>Active</v>
      </c>
      <c r="F65" s="15" t="str">
        <v>2019-01-01T00:00:00.0000000+00:00</v>
      </c>
      <c r="G65" s="29" t="str">
        <v>AdjustmentDecrease</v>
      </c>
      <c r="H65" s="80" t="str">
        <v>Decrease Adjustment</v>
      </c>
      <c r="I65" s="31" t="str">
        <v>LusidInstrumentId:LUID_9HM40Q88</v>
      </c>
      <c r="J65" s="31" t="str">
        <v>LUID_9HM40Q88</v>
      </c>
      <c r="K65" s="81">
        <v>43466</v>
      </c>
      <c r="L65" s="76">
        <v>43466</v>
      </c>
      <c r="M65" s="78">
        <v>29250000</v>
      </c>
      <c r="N65" s="27">
        <v>32312377.5</v>
      </c>
      <c r="O65" s="59">
        <v>109.718</v>
      </c>
      <c r="P65" s="78">
        <v>-32312377.5</v>
      </c>
      <c r="Q65" s="80" t="str">
        <v>USD</v>
      </c>
      <c r="R65" s="80">
        <v>1</v>
      </c>
      <c r="S65" s="80" t="str">
        <v/>
      </c>
    </row>
    <row r="66" spans="5:19" x14ac:dyDescent="0.25">
      <c r="E66" s="15" t="str">
        <v>Active</v>
      </c>
      <c r="F66" s="15" t="str">
        <v>2019-01-01T00:00:00.0000000+00:00</v>
      </c>
      <c r="G66" s="29" t="str">
        <v>AdjustmentDecrease</v>
      </c>
      <c r="H66" s="80" t="str">
        <v>Decrease Adjustment</v>
      </c>
      <c r="I66" s="31" t="str">
        <v>LusidInstrumentId:LUID_170RKPSC</v>
      </c>
      <c r="J66" s="31" t="str">
        <v>LUID_170RKPSC</v>
      </c>
      <c r="K66" s="81">
        <v>43466</v>
      </c>
      <c r="L66" s="76">
        <v>43466</v>
      </c>
      <c r="M66" s="78">
        <v>39000000</v>
      </c>
      <c r="N66" s="27">
        <v>39890413.329999998</v>
      </c>
      <c r="O66" s="59">
        <v>101.167</v>
      </c>
      <c r="P66" s="78">
        <v>-39890413.333333336</v>
      </c>
      <c r="Q66" s="80" t="str">
        <v>USD</v>
      </c>
      <c r="R66" s="80">
        <v>1</v>
      </c>
      <c r="S66" s="80" t="str">
        <v/>
      </c>
    </row>
    <row r="67" spans="5:19" x14ac:dyDescent="0.25">
      <c r="E67" s="15" t="str">
        <v>Active</v>
      </c>
      <c r="F67" s="15" t="str">
        <v>2019-01-01T00:00:00.0000000+00:00</v>
      </c>
      <c r="G67" s="29" t="str">
        <v>AdjustmentIncrease</v>
      </c>
      <c r="H67" s="80" t="str">
        <v>Increase Adjustment</v>
      </c>
      <c r="I67" s="31" t="str">
        <v>LusidInstrumentId:LUID_8TVSW9VR</v>
      </c>
      <c r="J67" s="31" t="str">
        <v>LUID_8TVSW9VR</v>
      </c>
      <c r="K67" s="81">
        <v>43466</v>
      </c>
      <c r="L67" s="76">
        <v>43466</v>
      </c>
      <c r="M67" s="78">
        <v>22750000</v>
      </c>
      <c r="N67" s="27">
        <v>21321968.649999999</v>
      </c>
      <c r="O67" s="59">
        <v>91.783928000000003</v>
      </c>
      <c r="P67" s="78">
        <v>21321968.647777777</v>
      </c>
      <c r="Q67" s="80" t="str">
        <v>USD</v>
      </c>
      <c r="R67" s="80">
        <v>1</v>
      </c>
      <c r="S67" s="80" t="str">
        <v/>
      </c>
    </row>
    <row r="68" spans="5:19" x14ac:dyDescent="0.25">
      <c r="E68" s="15" t="str">
        <v>Active</v>
      </c>
      <c r="F68" s="75" t="str">
        <v>2019-01-01T00:00:00.0000000+00:00</v>
      </c>
      <c r="G68" s="29" t="str">
        <v>AdjustmentIncrease</v>
      </c>
      <c r="H68" s="80" t="str">
        <v>Increase Adjustment</v>
      </c>
      <c r="I68" s="31" t="str">
        <v>LusidInstrumentId:LUID_1A0OVPSZ</v>
      </c>
      <c r="J68" s="31" t="str">
        <v>LUID_1A0OVPSZ</v>
      </c>
      <c r="K68" s="81">
        <v>43466</v>
      </c>
      <c r="L68" s="76">
        <v>43466</v>
      </c>
      <c r="M68" s="78">
        <v>68250000</v>
      </c>
      <c r="N68" s="27">
        <v>69355119.170000002</v>
      </c>
      <c r="O68" s="59">
        <v>101.167</v>
      </c>
      <c r="P68" s="78">
        <v>69355119.166666672</v>
      </c>
      <c r="Q68" s="80" t="str">
        <v>USD</v>
      </c>
      <c r="R68" s="80">
        <v>1</v>
      </c>
      <c r="S68" s="80" t="str">
        <v/>
      </c>
    </row>
    <row r="69" spans="5:19" x14ac:dyDescent="0.25">
      <c r="E69" s="15" t="str">
        <v>Active</v>
      </c>
      <c r="F69" s="15" t="str">
        <v>2019-01-01T00:00:00.0000000+00:00</v>
      </c>
      <c r="G69" s="29" t="str">
        <v>AdjustmentIncrease</v>
      </c>
      <c r="H69" s="80" t="str">
        <v>Increase Adjustment</v>
      </c>
      <c r="I69" s="31" t="str">
        <v>LusidInstrumentId:LUID_I0H0D3XV</v>
      </c>
      <c r="J69" s="31" t="str">
        <v>LUID_I0H0D3XV</v>
      </c>
      <c r="K69" s="81">
        <v>43466</v>
      </c>
      <c r="L69" s="76">
        <v>43466</v>
      </c>
      <c r="M69" s="78">
        <v>13000000</v>
      </c>
      <c r="N69" s="27">
        <v>12952477.779999999</v>
      </c>
      <c r="O69" s="59">
        <v>99.3</v>
      </c>
      <c r="P69" s="78">
        <v>12952477.777777778</v>
      </c>
      <c r="Q69" s="80" t="str">
        <v>USD</v>
      </c>
      <c r="R69" s="80">
        <v>1</v>
      </c>
      <c r="S69" s="80" t="str">
        <v/>
      </c>
    </row>
    <row r="70" spans="5:19" x14ac:dyDescent="0.25">
      <c r="E70" s="15" t="str">
        <v>Active</v>
      </c>
      <c r="F70" s="15" t="str">
        <v>2019-01-01T00:00:00.0000000+00:00</v>
      </c>
      <c r="G70" s="29" t="str">
        <v>AdjustmentIncrease</v>
      </c>
      <c r="H70" s="80" t="str">
        <v>Increase Adjustment</v>
      </c>
      <c r="I70" s="31" t="str">
        <v>LusidInstrumentId:LUID_WWDKQRD8</v>
      </c>
      <c r="J70" s="31" t="str">
        <v>LUID_WWDKQRD8</v>
      </c>
      <c r="K70" s="81">
        <v>43466</v>
      </c>
      <c r="L70" s="76">
        <v>43466</v>
      </c>
      <c r="M70" s="78">
        <v>8125000</v>
      </c>
      <c r="N70" s="27">
        <v>10113313.26</v>
      </c>
      <c r="O70" s="59">
        <v>124.07877000000001</v>
      </c>
      <c r="P70" s="78">
        <v>10113313.256944444</v>
      </c>
      <c r="Q70" s="80" t="str">
        <v>USD</v>
      </c>
      <c r="R70" s="80">
        <v>1</v>
      </c>
      <c r="S70" s="80" t="str">
        <v/>
      </c>
    </row>
    <row r="71" spans="5:19" x14ac:dyDescent="0.25">
      <c r="E71" s="15" t="str">
        <v>Active</v>
      </c>
      <c r="F71" s="15" t="str">
        <v>2019-01-01T00:00:00.0000000+00:00</v>
      </c>
      <c r="G71" s="29" t="str">
        <v>AdjustmentIncrease</v>
      </c>
      <c r="H71" s="80" t="str">
        <v>Increase Adjustment</v>
      </c>
      <c r="I71" s="31" t="str">
        <v>LusidInstrumentId:LUID_I3S0X4PL</v>
      </c>
      <c r="J71" s="31" t="str">
        <v>LUID_I3S0X4PL</v>
      </c>
      <c r="K71" s="81">
        <v>43466</v>
      </c>
      <c r="L71" s="76">
        <v>43466</v>
      </c>
      <c r="M71" s="78">
        <v>16250000</v>
      </c>
      <c r="N71" s="27">
        <v>17406155</v>
      </c>
      <c r="O71" s="59">
        <v>106.73</v>
      </c>
      <c r="P71" s="78">
        <v>17406155</v>
      </c>
      <c r="Q71" s="80" t="str">
        <v>USD</v>
      </c>
      <c r="R71" s="80">
        <v>1</v>
      </c>
      <c r="S71" s="80" t="str">
        <v/>
      </c>
    </row>
    <row r="72" spans="5:19" x14ac:dyDescent="0.25">
      <c r="E72" s="15" t="str">
        <v>Active</v>
      </c>
      <c r="F72" s="15" t="str">
        <v>USC100011</v>
      </c>
      <c r="G72" s="29" t="str">
        <v>Sell</v>
      </c>
      <c r="H72" s="80" t="str">
        <v>Sale</v>
      </c>
      <c r="I72" s="31" t="str">
        <v>Figi:BBG00M1BQWX0</v>
      </c>
      <c r="J72" s="31" t="str">
        <v>LUID_I3S0X4PL</v>
      </c>
      <c r="K72" s="81">
        <v>43570</v>
      </c>
      <c r="L72" s="76">
        <v>43602</v>
      </c>
      <c r="M72" s="78">
        <v>477941.17647058825</v>
      </c>
      <c r="N72" s="27">
        <v>511945.74</v>
      </c>
      <c r="O72" s="59">
        <v>106.73</v>
      </c>
      <c r="P72" s="78">
        <v>511945.73529411771</v>
      </c>
      <c r="Q72" s="80" t="str">
        <v>USD</v>
      </c>
      <c r="R72" s="80">
        <v>1</v>
      </c>
      <c r="S72" s="80" t="str">
        <v/>
      </c>
    </row>
    <row r="73" spans="5:19" x14ac:dyDescent="0.25">
      <c r="E73" s="15" t="str">
        <v>Active</v>
      </c>
      <c r="F73" s="15" t="str">
        <v>USC100012</v>
      </c>
      <c r="G73" s="29" t="str">
        <v>Sell</v>
      </c>
      <c r="H73" s="80" t="str">
        <v>Sale</v>
      </c>
      <c r="I73" s="31" t="str">
        <v>Figi:BBG00D1PBRL9</v>
      </c>
      <c r="J73" s="31" t="str">
        <v>LUID_8TVSW9VR</v>
      </c>
      <c r="K73" s="81">
        <v>43570</v>
      </c>
      <c r="L73" s="76">
        <v>43602</v>
      </c>
      <c r="M73" s="78">
        <v>669117.6470588235</v>
      </c>
      <c r="N73" s="27">
        <v>627116.72</v>
      </c>
      <c r="O73" s="59">
        <v>91.783928000000003</v>
      </c>
      <c r="P73" s="78">
        <v>627116.72493464046</v>
      </c>
      <c r="Q73" s="80" t="str">
        <v>USD</v>
      </c>
      <c r="R73" s="80">
        <v>1</v>
      </c>
      <c r="S73" s="80" t="str">
        <v/>
      </c>
    </row>
    <row r="74" spans="5:19" x14ac:dyDescent="0.25">
      <c r="E74" s="15" t="str">
        <v>Active</v>
      </c>
      <c r="F74" s="15" t="str">
        <v>USC100013</v>
      </c>
      <c r="G74" s="29" t="str">
        <v>Sell</v>
      </c>
      <c r="H74" s="80" t="str">
        <v>Sale</v>
      </c>
      <c r="I74" s="31" t="str">
        <v>Figi:BBG00BW1V2M4</v>
      </c>
      <c r="J74" s="31" t="str">
        <v>LUID_170RKPSC</v>
      </c>
      <c r="K74" s="81">
        <v>43570</v>
      </c>
      <c r="L74" s="76">
        <v>43602</v>
      </c>
      <c r="M74" s="78">
        <v>1147058.8235294118</v>
      </c>
      <c r="N74" s="27">
        <v>1173247.45</v>
      </c>
      <c r="O74" s="59">
        <v>101.167</v>
      </c>
      <c r="P74" s="78">
        <v>1173247.4509803923</v>
      </c>
      <c r="Q74" s="80" t="str">
        <v>USD</v>
      </c>
      <c r="R74" s="80">
        <v>1</v>
      </c>
      <c r="S74" s="80" t="str">
        <v/>
      </c>
    </row>
    <row r="75" spans="5:19" x14ac:dyDescent="0.25">
      <c r="E75" s="15" t="str">
        <v>Active</v>
      </c>
      <c r="F75" s="15" t="str">
        <v>USC100014</v>
      </c>
      <c r="G75" s="29" t="str">
        <v>Sell</v>
      </c>
      <c r="H75" s="80" t="str">
        <v>Sale</v>
      </c>
      <c r="I75" s="31" t="str">
        <v>Figi:BBG00K85WG22</v>
      </c>
      <c r="J75" s="31" t="str">
        <v>LUID_I0H0D3XV</v>
      </c>
      <c r="K75" s="81">
        <v>43570</v>
      </c>
      <c r="L75" s="76">
        <v>43602</v>
      </c>
      <c r="M75" s="78">
        <v>382352.9411764706</v>
      </c>
      <c r="N75" s="27">
        <v>380955.23</v>
      </c>
      <c r="O75" s="59">
        <v>99.3</v>
      </c>
      <c r="P75" s="78">
        <v>380955.22875816992</v>
      </c>
      <c r="Q75" s="80" t="str">
        <v>USD</v>
      </c>
      <c r="R75" s="80">
        <v>1</v>
      </c>
      <c r="S75" s="80" t="str">
        <v/>
      </c>
    </row>
    <row r="76" spans="5:19" x14ac:dyDescent="0.25">
      <c r="E76" s="15" t="str">
        <v>Active</v>
      </c>
      <c r="F76" s="15" t="str">
        <v>USC100015</v>
      </c>
      <c r="G76" s="29" t="str">
        <v>Buy</v>
      </c>
      <c r="H76" s="80" t="str">
        <v>Purchase</v>
      </c>
      <c r="I76" s="31" t="str">
        <v>Figi:BBG00K85WH93</v>
      </c>
      <c r="J76" s="31" t="str">
        <v>LUID_WWDKQRD8</v>
      </c>
      <c r="K76" s="81">
        <v>43570</v>
      </c>
      <c r="L76" s="76">
        <v>43602</v>
      </c>
      <c r="M76" s="78">
        <v>238970.58823529413</v>
      </c>
      <c r="N76" s="27">
        <v>297450.39</v>
      </c>
      <c r="O76" s="59">
        <v>124.07877000000001</v>
      </c>
      <c r="P76" s="78">
        <v>297450.3899101307</v>
      </c>
      <c r="Q76" s="80" t="str">
        <v>USD</v>
      </c>
      <c r="R76" s="80">
        <v>1</v>
      </c>
      <c r="S76" s="80" t="str">
        <v/>
      </c>
    </row>
    <row r="77" spans="5:19" x14ac:dyDescent="0.25">
      <c r="E77" s="15" t="str">
        <v>Active</v>
      </c>
      <c r="F77" s="15" t="str">
        <v>USC100016</v>
      </c>
      <c r="G77" s="29" t="str">
        <v>Buy</v>
      </c>
      <c r="H77" s="80" t="str">
        <v>Purchase</v>
      </c>
      <c r="I77" s="31" t="str">
        <v>Figi:BBG0000H5309</v>
      </c>
      <c r="J77" s="31" t="str">
        <v>LUID_WWGCPZBI</v>
      </c>
      <c r="K77" s="81">
        <v>43570</v>
      </c>
      <c r="L77" s="76">
        <v>43602</v>
      </c>
      <c r="M77" s="78">
        <v>167279.41176470587</v>
      </c>
      <c r="N77" s="27">
        <v>170470.41</v>
      </c>
      <c r="O77" s="59">
        <v>101.495085</v>
      </c>
      <c r="P77" s="78">
        <v>170470.40873161764</v>
      </c>
      <c r="Q77" s="80" t="str">
        <v>USD</v>
      </c>
      <c r="R77" s="80">
        <v>1</v>
      </c>
      <c r="S77" s="80" t="str">
        <v/>
      </c>
    </row>
    <row r="78" spans="5:19" x14ac:dyDescent="0.25">
      <c r="E78" s="15" t="str">
        <v>Active</v>
      </c>
      <c r="F78" s="15" t="str">
        <v>USC100017</v>
      </c>
      <c r="G78" s="29" t="str">
        <v>Buy</v>
      </c>
      <c r="H78" s="80" t="str">
        <v>Purchase</v>
      </c>
      <c r="I78" s="31" t="str">
        <v>Figi:BBG00K85TYW4</v>
      </c>
      <c r="J78" s="31" t="str">
        <v>LUID_1A0OVPSZ</v>
      </c>
      <c r="K78" s="81">
        <v>43570</v>
      </c>
      <c r="L78" s="76">
        <v>43602</v>
      </c>
      <c r="M78" s="78">
        <v>2007352.9411764704</v>
      </c>
      <c r="N78" s="27">
        <v>2039856.45</v>
      </c>
      <c r="O78" s="59">
        <v>101.167</v>
      </c>
      <c r="P78" s="78">
        <v>2039856.4460784316</v>
      </c>
      <c r="Q78" s="80" t="str">
        <v>USD</v>
      </c>
      <c r="R78" s="80">
        <v>1</v>
      </c>
      <c r="S78" s="80" t="str">
        <v/>
      </c>
    </row>
    <row r="79" spans="5:19" x14ac:dyDescent="0.25">
      <c r="E79" s="15" t="str">
        <v>Active</v>
      </c>
      <c r="F79" s="15" t="str">
        <v>USC100018</v>
      </c>
      <c r="G79" s="29" t="str">
        <v>Buy</v>
      </c>
      <c r="H79" s="80" t="str">
        <v>Purchase</v>
      </c>
      <c r="I79" s="31" t="str">
        <v>Figi:BBG00BW1LJT1</v>
      </c>
      <c r="J79" s="31" t="str">
        <v>LUID_9HM40Q88</v>
      </c>
      <c r="K79" s="81">
        <v>43570</v>
      </c>
      <c r="L79" s="76">
        <v>43602</v>
      </c>
      <c r="M79" s="78">
        <v>860294.1176470588</v>
      </c>
      <c r="N79" s="27">
        <v>950364.04</v>
      </c>
      <c r="O79" s="59">
        <v>109.718</v>
      </c>
      <c r="P79" s="78">
        <v>950364.04411764722</v>
      </c>
      <c r="Q79" s="80" t="str">
        <v>USD</v>
      </c>
      <c r="R79" s="80">
        <v>1</v>
      </c>
      <c r="S79" s="80" t="str">
        <v/>
      </c>
    </row>
    <row r="80" spans="5:19" x14ac:dyDescent="0.25">
      <c r="E80" s="15" t="str">
        <v/>
      </c>
      <c r="F80" s="15" t="str">
        <v/>
      </c>
      <c r="G80" s="29" t="str">
        <v/>
      </c>
      <c r="H80" s="80" t="str">
        <v/>
      </c>
      <c r="I80" s="31" t="str">
        <v/>
      </c>
      <c r="J80" s="31" t="str">
        <v/>
      </c>
      <c r="K80" s="81" t="str">
        <v/>
      </c>
      <c r="L80" s="76" t="str">
        <v/>
      </c>
      <c r="M80" s="78" t="str">
        <v/>
      </c>
      <c r="N80" s="27" t="str">
        <v/>
      </c>
      <c r="O80" s="59" t="str">
        <v/>
      </c>
      <c r="P80" s="78" t="str">
        <v/>
      </c>
      <c r="Q80" s="80" t="str">
        <v/>
      </c>
      <c r="R80" s="80" t="str">
        <v/>
      </c>
      <c r="S80" s="80" t="str">
        <v/>
      </c>
    </row>
    <row r="81" spans="5:19" x14ac:dyDescent="0.25">
      <c r="E81" s="2" t="str">
        <v/>
      </c>
      <c r="F81" s="2" t="str">
        <v/>
      </c>
      <c r="G81" s="2" t="str">
        <v/>
      </c>
      <c r="H81" s="2" t="str">
        <v/>
      </c>
      <c r="I81" s="2" t="str">
        <v/>
      </c>
      <c r="J81" s="2" t="str">
        <v/>
      </c>
      <c r="K81" s="2" t="str">
        <v/>
      </c>
      <c r="L81" s="2" t="str">
        <v/>
      </c>
      <c r="M81" s="2" t="str">
        <v/>
      </c>
      <c r="N81" s="2" t="str">
        <v/>
      </c>
      <c r="O81" s="2" t="str">
        <v/>
      </c>
      <c r="P81" s="2" t="str">
        <v/>
      </c>
      <c r="Q81" s="2" t="str">
        <v/>
      </c>
      <c r="R81" s="2" t="str">
        <v/>
      </c>
      <c r="S81" s="2" t="str">
        <v/>
      </c>
    </row>
    <row r="82" spans="5:19" x14ac:dyDescent="0.25">
      <c r="G82" s="38"/>
      <c r="H82" s="33"/>
      <c r="I82" s="33"/>
      <c r="J82" s="36"/>
      <c r="M82" s="37"/>
      <c r="N82" s="36"/>
      <c r="O82" s="40"/>
    </row>
    <row r="83" spans="5:19" x14ac:dyDescent="0.25">
      <c r="G83" s="38"/>
      <c r="H83" s="33"/>
      <c r="I83" s="33"/>
      <c r="J83" s="36"/>
      <c r="M83" s="37"/>
      <c r="N83" s="36"/>
      <c r="O83" s="40"/>
    </row>
    <row r="84" spans="5:19" x14ac:dyDescent="0.25">
      <c r="G84" s="38"/>
      <c r="H84" s="33"/>
      <c r="I84" s="33"/>
      <c r="J84" s="36"/>
      <c r="M84" s="37"/>
      <c r="N84" s="36"/>
      <c r="O84" s="40"/>
    </row>
    <row r="85" spans="5:19" x14ac:dyDescent="0.25">
      <c r="G85" s="38"/>
      <c r="H85" s="33"/>
      <c r="I85" s="33"/>
      <c r="J85" s="36"/>
      <c r="M85" s="37"/>
      <c r="N85" s="36"/>
      <c r="O85" s="40"/>
    </row>
    <row r="86" spans="5:19" x14ac:dyDescent="0.25">
      <c r="G86" s="38"/>
      <c r="H86" s="33"/>
      <c r="I86" s="33"/>
      <c r="J86" s="36"/>
      <c r="M86" s="37"/>
      <c r="N86" s="36"/>
    </row>
    <row r="93" spans="5:19" x14ac:dyDescent="0.25">
      <c r="H93" s="33"/>
      <c r="I93" s="33"/>
      <c r="M93" s="39"/>
    </row>
    <row r="94" spans="5:19" x14ac:dyDescent="0.25">
      <c r="H94" s="33"/>
      <c r="I94" s="33"/>
      <c r="M94" s="39"/>
    </row>
    <row r="95" spans="5:19" x14ac:dyDescent="0.25">
      <c r="H95" s="33"/>
      <c r="I95" s="33"/>
      <c r="M95" s="39"/>
    </row>
    <row r="96" spans="5:19" x14ac:dyDescent="0.25">
      <c r="H96" s="33"/>
      <c r="I96" s="33"/>
      <c r="M96" s="39"/>
    </row>
    <row r="97" spans="8:13" x14ac:dyDescent="0.25">
      <c r="H97" s="33"/>
      <c r="I97" s="33"/>
      <c r="M97" s="39"/>
    </row>
    <row r="98" spans="8:13" x14ac:dyDescent="0.25">
      <c r="H98" s="33"/>
      <c r="I98" s="33"/>
      <c r="M98" s="39"/>
    </row>
    <row r="99" spans="8:13" x14ac:dyDescent="0.25">
      <c r="H99" s="33"/>
      <c r="I99" s="33"/>
      <c r="M99" s="39"/>
    </row>
    <row r="100" spans="8:13" x14ac:dyDescent="0.25">
      <c r="H100" s="33"/>
      <c r="I100" s="33"/>
      <c r="M100" s="39"/>
    </row>
    <row r="101" spans="8:13" x14ac:dyDescent="0.25">
      <c r="H101" s="33"/>
      <c r="I101" s="33"/>
      <c r="M101" s="39"/>
    </row>
    <row r="102" spans="8:13" x14ac:dyDescent="0.25">
      <c r="H102" s="33"/>
      <c r="I102" s="33"/>
      <c r="M102" s="39"/>
    </row>
    <row r="103" spans="8:13" x14ac:dyDescent="0.25">
      <c r="H103" s="33"/>
      <c r="I103" s="33"/>
      <c r="M103" s="39"/>
    </row>
    <row r="104" spans="8:13" x14ac:dyDescent="0.25">
      <c r="H104" s="33"/>
      <c r="I104" s="33"/>
      <c r="M104" s="39"/>
    </row>
    <row r="105" spans="8:13" x14ac:dyDescent="0.25">
      <c r="H105" s="33"/>
      <c r="I105" s="33"/>
      <c r="M105" s="39"/>
    </row>
    <row r="106" spans="8:13" x14ac:dyDescent="0.25">
      <c r="H106" s="33"/>
      <c r="I106" s="33"/>
      <c r="M106" s="39"/>
    </row>
    <row r="107" spans="8:13" x14ac:dyDescent="0.25">
      <c r="H107" s="33"/>
      <c r="I107" s="33"/>
      <c r="M107" s="39"/>
    </row>
    <row r="108" spans="8:13" x14ac:dyDescent="0.25">
      <c r="H108" s="33"/>
      <c r="I108" s="33"/>
      <c r="M108" s="39"/>
    </row>
    <row r="109" spans="8:13" x14ac:dyDescent="0.25">
      <c r="M109" s="39"/>
    </row>
    <row r="110" spans="8:13" x14ac:dyDescent="0.25">
      <c r="M110" s="39"/>
    </row>
  </sheetData>
  <hyperlinks>
    <hyperlink ref="E7" r:id="rId1" xr:uid="{02B1E76E-9DCF-43B3-A8DB-FD13992E5A0D}"/>
    <hyperlink ref="E8" r:id="rId2" xr:uid="{5D16BC75-C1E0-4FD4-BB98-D8208A5553F9}"/>
    <hyperlink ref="E9" r:id="rId3" xr:uid="{01AF4385-2623-4231-B103-4E6864D992F8}"/>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5AF91A4-A50B-44E4-B23E-17D374F4FBD3}">
          <x14:formula1>
            <xm:f>Inputs!$B$3:$B$180</xm:f>
          </x14:formula1>
          <xm:sqref>L34:L51</xm:sqref>
        </x14:dataValidation>
        <x14:dataValidation type="list" allowBlank="1" showInputMessage="1" showErrorMessage="1" xr:uid="{F082B216-3EDA-4A32-AC54-EDC3157E4D0D}">
          <x14:formula1>
            <xm:f>'View portfolios'!$E$67:$E$70</xm:f>
          </x14:formula1>
          <xm:sqref>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7A072-1A48-4C57-B84C-F12D3D42E844}">
  <sheetPr>
    <tabColor theme="7" tint="0.79998168889431442"/>
  </sheetPr>
  <dimension ref="B1:S54"/>
  <sheetViews>
    <sheetView showGridLines="0" zoomScale="85" zoomScaleNormal="85" workbookViewId="0">
      <selection activeCell="H28" sqref="H28"/>
    </sheetView>
  </sheetViews>
  <sheetFormatPr defaultRowHeight="15" x14ac:dyDescent="0.25"/>
  <cols>
    <col min="1" max="1" width="6.5703125" customWidth="1"/>
    <col min="2" max="2" width="2.5703125" customWidth="1"/>
    <col min="3" max="3" width="1" customWidth="1"/>
    <col min="4" max="4" width="3.28515625" customWidth="1"/>
    <col min="5" max="5" width="15.5703125" bestFit="1" customWidth="1"/>
    <col min="6" max="6" width="22" bestFit="1" customWidth="1"/>
    <col min="7" max="7" width="11.42578125" bestFit="1" customWidth="1"/>
    <col min="8" max="8" width="15.7109375" bestFit="1" customWidth="1"/>
    <col min="9" max="9" width="16.42578125" bestFit="1" customWidth="1"/>
    <col min="10" max="10" width="17.28515625" bestFit="1" customWidth="1"/>
    <col min="11" max="11" width="17.7109375" bestFit="1" customWidth="1"/>
    <col min="12" max="12" width="18.42578125" bestFit="1" customWidth="1"/>
    <col min="13" max="13" width="22.7109375" bestFit="1" customWidth="1"/>
    <col min="14" max="14" width="23.42578125" bestFit="1" customWidth="1"/>
    <col min="15" max="15" width="20.85546875" bestFit="1" customWidth="1"/>
    <col min="16" max="16" width="23.42578125" bestFit="1" customWidth="1"/>
    <col min="17" max="17" width="20.85546875"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4" t="s">
        <v>265</v>
      </c>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t="s">
        <v>266</v>
      </c>
      <c r="E5" s="1"/>
      <c r="F5" s="1"/>
      <c r="G5" s="1"/>
      <c r="H5" s="1"/>
      <c r="I5" s="1"/>
      <c r="J5" s="1"/>
      <c r="K5" s="1"/>
      <c r="L5" s="1"/>
      <c r="M5" s="1"/>
      <c r="N5" s="1"/>
    </row>
    <row r="6" spans="2:15" x14ac:dyDescent="0.25">
      <c r="B6" s="1"/>
      <c r="C6" s="1"/>
      <c r="D6" s="3" t="s">
        <v>279</v>
      </c>
      <c r="E6" s="1"/>
      <c r="F6" s="1"/>
      <c r="G6" s="1"/>
      <c r="H6" s="1"/>
      <c r="I6" s="1"/>
      <c r="J6" s="1"/>
      <c r="K6" s="1"/>
      <c r="L6" s="1"/>
      <c r="M6" s="1"/>
      <c r="N6" s="1"/>
    </row>
    <row r="7" spans="2:15" x14ac:dyDescent="0.25">
      <c r="B7" s="1"/>
      <c r="C7" s="1"/>
      <c r="D7" s="1"/>
      <c r="E7" s="63" t="s">
        <v>276</v>
      </c>
      <c r="F7" s="1"/>
      <c r="G7" s="1"/>
      <c r="H7" s="1"/>
      <c r="I7" s="1"/>
      <c r="J7" s="1"/>
      <c r="K7" s="1"/>
      <c r="L7" s="1"/>
      <c r="M7" s="1"/>
      <c r="N7" s="1"/>
    </row>
    <row r="8" spans="2:15" x14ac:dyDescent="0.25">
      <c r="B8" s="1"/>
      <c r="C8" s="1"/>
      <c r="D8" s="1"/>
      <c r="E8" s="63" t="s">
        <v>277</v>
      </c>
      <c r="F8" s="1"/>
      <c r="G8" s="1"/>
      <c r="H8" s="1"/>
      <c r="I8" s="1"/>
      <c r="J8" s="1"/>
      <c r="K8" s="1"/>
      <c r="L8" s="1"/>
      <c r="M8" s="1"/>
      <c r="N8" s="1"/>
    </row>
    <row r="9" spans="2:15" x14ac:dyDescent="0.25">
      <c r="B9" s="1"/>
      <c r="C9" s="1"/>
      <c r="D9" s="1"/>
      <c r="E9" s="63" t="s">
        <v>278</v>
      </c>
      <c r="F9" s="1"/>
      <c r="G9" s="1"/>
      <c r="H9" s="1"/>
      <c r="I9" s="1"/>
      <c r="J9" s="1"/>
      <c r="K9" s="1"/>
      <c r="L9" s="1"/>
      <c r="M9" s="1"/>
      <c r="N9" s="1"/>
    </row>
    <row r="10" spans="2:15" x14ac:dyDescent="0.25">
      <c r="B10" s="1"/>
      <c r="C10" s="1"/>
      <c r="D10" s="1"/>
      <c r="E10" s="1"/>
      <c r="F10" s="1"/>
      <c r="G10" s="1"/>
      <c r="H10" s="1"/>
      <c r="I10" s="1"/>
      <c r="J10" s="1"/>
      <c r="K10" s="1"/>
      <c r="L10" s="1"/>
      <c r="M10" s="1"/>
      <c r="N10" s="1"/>
    </row>
    <row r="13" spans="2:15" x14ac:dyDescent="0.25">
      <c r="B13" s="2"/>
      <c r="C13" s="2"/>
      <c r="D13" s="2"/>
      <c r="E13" s="2"/>
      <c r="F13" s="2"/>
      <c r="G13" s="2"/>
      <c r="H13" s="2"/>
      <c r="I13" s="2"/>
      <c r="J13" s="2"/>
      <c r="K13" s="2"/>
      <c r="L13" s="2"/>
      <c r="M13" s="2"/>
      <c r="N13" s="2"/>
      <c r="O13" s="2"/>
    </row>
    <row r="14" spans="2:15" ht="21" x14ac:dyDescent="0.35">
      <c r="B14" s="2"/>
      <c r="C14" s="13" t="s">
        <v>307</v>
      </c>
      <c r="D14" s="13"/>
      <c r="E14" s="2"/>
      <c r="F14" s="2"/>
      <c r="G14" s="2"/>
      <c r="H14" s="2"/>
      <c r="I14" s="2"/>
      <c r="J14" s="2"/>
      <c r="K14" s="2"/>
      <c r="L14" s="2"/>
      <c r="M14" s="2"/>
      <c r="N14" s="2"/>
      <c r="O14" s="2"/>
    </row>
    <row r="15" spans="2:15" x14ac:dyDescent="0.25">
      <c r="B15" s="2"/>
      <c r="C15" s="2" t="s">
        <v>334</v>
      </c>
      <c r="D15" s="2"/>
      <c r="E15" s="2"/>
      <c r="F15" s="2"/>
      <c r="G15" s="2"/>
      <c r="H15" s="2"/>
      <c r="I15" s="2"/>
      <c r="J15" s="2"/>
      <c r="K15" s="2"/>
      <c r="L15" s="2"/>
      <c r="M15" s="2"/>
      <c r="N15" s="2"/>
      <c r="O15" s="2"/>
    </row>
    <row r="16" spans="2:15" x14ac:dyDescent="0.25">
      <c r="B16" s="2"/>
      <c r="C16" s="2"/>
      <c r="D16" s="2"/>
      <c r="E16" s="2"/>
      <c r="F16" s="2"/>
      <c r="G16" s="2"/>
      <c r="H16" s="2"/>
      <c r="I16" s="2"/>
      <c r="J16" s="2"/>
      <c r="K16" s="2"/>
      <c r="L16" s="2"/>
      <c r="M16" s="2"/>
      <c r="N16" s="2"/>
      <c r="O16" s="2"/>
    </row>
    <row r="17" spans="2:15" ht="21" x14ac:dyDescent="0.35">
      <c r="B17" s="2"/>
      <c r="C17" s="13"/>
      <c r="D17" s="13"/>
      <c r="E17" s="2"/>
      <c r="F17" s="2"/>
      <c r="G17" s="2"/>
      <c r="H17" s="2"/>
      <c r="I17" s="2"/>
      <c r="J17" s="2"/>
      <c r="K17" s="2"/>
      <c r="L17" s="2"/>
      <c r="M17" s="2"/>
      <c r="N17" s="2"/>
      <c r="O17" s="2"/>
    </row>
    <row r="18" spans="2:15" x14ac:dyDescent="0.25">
      <c r="B18" s="2"/>
      <c r="C18" s="2"/>
      <c r="D18" s="2"/>
      <c r="E18" s="2"/>
      <c r="F18" s="2"/>
      <c r="G18" s="2"/>
      <c r="H18" s="2"/>
      <c r="I18" s="2"/>
      <c r="J18" s="2"/>
      <c r="K18" s="2"/>
      <c r="L18" s="2"/>
      <c r="M18" s="2"/>
      <c r="N18" s="2"/>
      <c r="O18" s="2"/>
    </row>
    <row r="19" spans="2:15" x14ac:dyDescent="0.25">
      <c r="B19" s="2"/>
      <c r="C19" s="2"/>
      <c r="D19" s="2"/>
      <c r="E19" s="2"/>
      <c r="F19" s="2"/>
      <c r="G19" s="2"/>
      <c r="H19" s="2"/>
      <c r="I19" s="2"/>
      <c r="J19" s="2"/>
      <c r="K19" s="2"/>
      <c r="L19" s="2"/>
      <c r="M19" s="2"/>
      <c r="N19" s="2"/>
      <c r="O19" s="2"/>
    </row>
    <row r="20" spans="2:15" ht="21" x14ac:dyDescent="0.35">
      <c r="B20" s="2"/>
      <c r="C20" s="13" t="s">
        <v>335</v>
      </c>
      <c r="D20" s="13"/>
      <c r="E20" s="2"/>
      <c r="F20" s="2"/>
      <c r="G20" s="2"/>
      <c r="H20" s="2"/>
      <c r="I20" s="2"/>
      <c r="J20" s="2"/>
      <c r="K20" s="2"/>
      <c r="L20" s="2"/>
      <c r="M20" s="2"/>
      <c r="N20" s="2"/>
      <c r="O20" s="2"/>
    </row>
    <row r="21" spans="2:15" x14ac:dyDescent="0.25">
      <c r="B21" s="2"/>
      <c r="C21" s="2" t="s">
        <v>308</v>
      </c>
      <c r="D21" s="2"/>
      <c r="E21" s="2"/>
      <c r="F21" s="2"/>
      <c r="G21" s="2"/>
      <c r="H21" s="2"/>
      <c r="I21" s="2"/>
      <c r="J21" s="2"/>
      <c r="K21" s="2"/>
      <c r="L21" s="2"/>
      <c r="M21" s="2"/>
      <c r="N21" s="2"/>
      <c r="O21" s="2"/>
    </row>
    <row r="22" spans="2:15" ht="14.25" customHeight="1" x14ac:dyDescent="0.25">
      <c r="B22" s="2"/>
      <c r="C22" s="2" t="s">
        <v>336</v>
      </c>
      <c r="D22" s="2"/>
      <c r="E22" s="2"/>
      <c r="F22" s="2"/>
      <c r="G22" s="2"/>
      <c r="H22" s="2"/>
      <c r="I22" s="2"/>
      <c r="J22" s="2"/>
      <c r="K22" s="2"/>
      <c r="L22" s="2"/>
      <c r="M22" s="2"/>
      <c r="N22" s="2"/>
      <c r="O22" s="2"/>
    </row>
    <row r="23" spans="2:15" ht="14.25" customHeight="1" x14ac:dyDescent="0.25">
      <c r="B23" s="2"/>
      <c r="C23" s="2"/>
      <c r="D23" s="2"/>
      <c r="E23" s="10" t="s">
        <v>227</v>
      </c>
      <c r="F23" s="10" t="s">
        <v>228</v>
      </c>
      <c r="G23" s="2"/>
      <c r="H23" s="2"/>
      <c r="I23" s="2"/>
      <c r="J23" s="2"/>
      <c r="K23" s="2"/>
      <c r="L23" s="2"/>
      <c r="M23" s="2"/>
      <c r="N23" s="2"/>
      <c r="O23" s="2"/>
    </row>
    <row r="24" spans="2:15" ht="15.75" thickBot="1" x14ac:dyDescent="0.3">
      <c r="B24" s="2"/>
      <c r="C24" s="2"/>
      <c r="D24" s="2"/>
      <c r="E24" s="16" t="s">
        <v>257</v>
      </c>
      <c r="F24" s="16" t="s">
        <v>309</v>
      </c>
      <c r="G24" s="2"/>
      <c r="H24" s="2"/>
      <c r="I24" s="2"/>
      <c r="J24" s="2"/>
      <c r="K24" s="2"/>
      <c r="L24" s="2"/>
      <c r="M24" s="2"/>
      <c r="N24" s="2"/>
      <c r="O24" s="2"/>
    </row>
    <row r="25" spans="2:15" ht="14.25" customHeight="1" thickBot="1" x14ac:dyDescent="0.3">
      <c r="B25" s="2"/>
      <c r="C25" s="2"/>
      <c r="D25" s="2"/>
      <c r="E25" s="16" t="s">
        <v>258</v>
      </c>
      <c r="F25" s="19" t="s">
        <v>229</v>
      </c>
      <c r="G25" s="2"/>
      <c r="H25" s="2"/>
      <c r="I25" s="2"/>
      <c r="J25" s="2"/>
      <c r="K25" s="2"/>
      <c r="L25" s="2"/>
      <c r="M25" s="2"/>
      <c r="N25" s="2"/>
      <c r="O25" s="2"/>
    </row>
    <row r="26" spans="2:15" ht="14.25" customHeight="1" x14ac:dyDescent="0.25">
      <c r="B26" s="2"/>
      <c r="C26" s="2"/>
      <c r="D26" s="2"/>
      <c r="E26" s="16" t="s">
        <v>259</v>
      </c>
      <c r="F26" s="61">
        <v>43570</v>
      </c>
      <c r="G26" s="2"/>
      <c r="H26" s="2"/>
      <c r="I26" s="2"/>
      <c r="J26" s="2"/>
      <c r="K26" s="2"/>
      <c r="L26" s="2"/>
      <c r="M26" s="2"/>
      <c r="N26" s="2"/>
      <c r="O26" s="2"/>
    </row>
    <row r="27" spans="2:15" ht="14.25" customHeight="1" x14ac:dyDescent="0.25">
      <c r="B27" s="2"/>
      <c r="C27" s="2"/>
      <c r="D27" s="2"/>
      <c r="E27" s="16" t="s">
        <v>260</v>
      </c>
      <c r="F27" s="84">
        <f ca="1">NOW()</f>
        <v>43900.69716909722</v>
      </c>
      <c r="G27" s="2"/>
      <c r="H27" s="2"/>
      <c r="I27" s="2"/>
      <c r="J27" s="2"/>
      <c r="K27" s="2"/>
      <c r="L27" s="2"/>
      <c r="M27" s="2"/>
      <c r="N27" s="2"/>
      <c r="O27" s="2"/>
    </row>
    <row r="28" spans="2:15" ht="15.75" thickBot="1" x14ac:dyDescent="0.3">
      <c r="B28" s="2"/>
      <c r="C28" s="2"/>
      <c r="D28" s="2"/>
      <c r="E28" s="16" t="s">
        <v>261</v>
      </c>
      <c r="F28" s="80" t="s">
        <v>309</v>
      </c>
      <c r="G28" s="2"/>
      <c r="H28" s="2"/>
      <c r="I28" s="2"/>
      <c r="J28" s="2"/>
      <c r="K28" s="2"/>
      <c r="L28" s="2"/>
      <c r="M28" s="2"/>
      <c r="N28" s="2"/>
      <c r="O28" s="2"/>
    </row>
    <row r="29" spans="2:15" ht="14.25" customHeight="1" thickBot="1" x14ac:dyDescent="0.3">
      <c r="B29" s="2"/>
      <c r="C29" s="2"/>
      <c r="D29" s="2"/>
      <c r="E29" s="16" t="s">
        <v>262</v>
      </c>
      <c r="F29" s="19" t="s">
        <v>229</v>
      </c>
      <c r="G29" s="2"/>
      <c r="H29" s="2"/>
      <c r="I29" s="2"/>
      <c r="J29" s="2"/>
      <c r="K29" s="2"/>
      <c r="L29" s="2"/>
      <c r="M29" s="2"/>
      <c r="N29" s="2"/>
      <c r="O29" s="2"/>
    </row>
    <row r="30" spans="2:15" ht="14.25" customHeight="1" x14ac:dyDescent="0.25">
      <c r="B30" s="2"/>
      <c r="C30" s="2"/>
      <c r="D30" s="2"/>
      <c r="E30" s="16" t="s">
        <v>263</v>
      </c>
      <c r="F30" s="61">
        <v>43570</v>
      </c>
      <c r="G30" s="2"/>
      <c r="H30" s="2"/>
      <c r="I30" s="2"/>
      <c r="J30" s="2"/>
      <c r="K30" s="2"/>
      <c r="L30" s="2"/>
      <c r="M30" s="2"/>
      <c r="N30" s="2"/>
      <c r="O30" s="2"/>
    </row>
    <row r="31" spans="2:15" x14ac:dyDescent="0.25">
      <c r="B31" s="2"/>
      <c r="C31" s="2"/>
      <c r="D31" s="2"/>
      <c r="E31" s="16" t="s">
        <v>264</v>
      </c>
      <c r="F31" s="84">
        <f ca="1">F27-5/1440</f>
        <v>43900.693696875001</v>
      </c>
      <c r="G31" s="2"/>
      <c r="H31" s="2"/>
      <c r="I31" s="2"/>
      <c r="J31" s="2"/>
      <c r="K31" s="2"/>
      <c r="L31" s="2"/>
      <c r="M31" s="2"/>
      <c r="N31" s="2"/>
      <c r="O31" s="2"/>
    </row>
    <row r="32" spans="2:15" x14ac:dyDescent="0.25">
      <c r="B32" s="2"/>
      <c r="C32" s="2"/>
      <c r="D32" s="2"/>
      <c r="E32" s="2"/>
      <c r="F32" s="2"/>
      <c r="G32" s="2"/>
      <c r="H32" s="2"/>
      <c r="I32" s="2"/>
      <c r="J32" s="2"/>
      <c r="K32" s="2"/>
      <c r="L32" s="2"/>
      <c r="M32" s="2"/>
      <c r="N32" s="2"/>
      <c r="O32" s="2"/>
    </row>
    <row r="34" spans="2:19" x14ac:dyDescent="0.25">
      <c r="B34" s="2"/>
      <c r="C34" s="2"/>
      <c r="D34" s="2"/>
      <c r="E34" s="2"/>
      <c r="F34" s="2"/>
      <c r="G34" s="2"/>
      <c r="H34" s="2"/>
      <c r="I34" s="2"/>
      <c r="J34" s="2"/>
      <c r="K34" s="2"/>
      <c r="L34" s="2"/>
      <c r="M34" s="2"/>
      <c r="N34" s="2"/>
      <c r="O34" s="2"/>
    </row>
    <row r="35" spans="2:19" ht="21" x14ac:dyDescent="0.35">
      <c r="B35" s="2"/>
      <c r="C35" s="13" t="s">
        <v>337</v>
      </c>
      <c r="D35" s="2"/>
      <c r="E35" s="2"/>
      <c r="F35" s="2"/>
      <c r="G35" s="2"/>
      <c r="H35" s="2"/>
      <c r="I35" s="2"/>
      <c r="J35" s="2"/>
      <c r="K35" s="2"/>
      <c r="L35" s="2"/>
      <c r="M35" s="2"/>
      <c r="N35" s="2"/>
      <c r="O35" s="2"/>
    </row>
    <row r="36" spans="2:19" x14ac:dyDescent="0.25">
      <c r="B36" s="2"/>
      <c r="C36" s="2"/>
      <c r="D36" s="2" t="s">
        <v>272</v>
      </c>
      <c r="E36" s="2"/>
      <c r="F36" s="2"/>
      <c r="G36" s="2"/>
      <c r="H36" s="2"/>
      <c r="I36" s="2"/>
      <c r="J36" s="2"/>
      <c r="K36" s="2"/>
      <c r="L36" s="2"/>
      <c r="M36" s="2"/>
      <c r="N36" s="2"/>
      <c r="O36" s="2"/>
    </row>
    <row r="37" spans="2:19" x14ac:dyDescent="0.25">
      <c r="B37" s="2"/>
      <c r="C37" s="2"/>
      <c r="D37" s="2" t="s">
        <v>338</v>
      </c>
      <c r="E37" s="2"/>
      <c r="F37" s="2"/>
      <c r="G37" s="2"/>
      <c r="H37" s="2"/>
      <c r="I37" s="2"/>
      <c r="J37" s="2"/>
      <c r="K37" s="2"/>
      <c r="L37" s="2"/>
      <c r="M37" s="2"/>
      <c r="N37" s="2"/>
      <c r="O37" s="2"/>
    </row>
    <row r="38" spans="2:19" x14ac:dyDescent="0.25">
      <c r="B38" s="2"/>
      <c r="C38" s="2"/>
      <c r="D38" s="2"/>
      <c r="E38" s="12"/>
      <c r="F38" s="2"/>
      <c r="G38" s="2"/>
      <c r="H38" s="2"/>
      <c r="I38" s="2"/>
      <c r="J38" s="2"/>
      <c r="K38" s="2"/>
      <c r="L38" s="2"/>
      <c r="M38" s="2"/>
      <c r="N38" s="2"/>
      <c r="O38" s="2"/>
      <c r="P38" s="33"/>
      <c r="Q38" s="33"/>
      <c r="S38" s="33"/>
    </row>
    <row r="39" spans="2:19" x14ac:dyDescent="0.25">
      <c r="B39" s="2"/>
      <c r="C39" s="2"/>
      <c r="D39" s="2"/>
      <c r="E39" s="8" t="str">
        <f t="array" ref="E39:O49" ca="1">_xll.flReconcile(E23:F31)</f>
        <v>Instrument Uid</v>
      </c>
      <c r="F39" s="8" t="str">
        <f ca="1"/>
        <v>Left Units</v>
      </c>
      <c r="G39" s="8" t="str">
        <f ca="1"/>
        <v>Right Units</v>
      </c>
      <c r="H39" s="8" t="str">
        <f ca="1"/>
        <v>Units Difference</v>
      </c>
      <c r="I39" s="8" t="str">
        <f ca="1"/>
        <v>Left Cost Amount</v>
      </c>
      <c r="J39" s="8" t="str">
        <f ca="1"/>
        <v>Left Cost Currency</v>
      </c>
      <c r="K39" s="8" t="str">
        <f ca="1"/>
        <v>Right Cost Amount</v>
      </c>
      <c r="L39" s="8" t="str">
        <f ca="1"/>
        <v>Right Cost Currency</v>
      </c>
      <c r="M39" s="8" t="str">
        <f ca="1"/>
        <v>Cost Difference Amount</v>
      </c>
      <c r="N39" s="8" t="str">
        <f ca="1"/>
        <v>Cost Difference Currency</v>
      </c>
      <c r="O39" s="8" t="str">
        <f ca="1"/>
        <v>Instrument Properties</v>
      </c>
    </row>
    <row r="40" spans="2:19" x14ac:dyDescent="0.25">
      <c r="B40" s="2"/>
      <c r="C40" s="2"/>
      <c r="D40" s="12"/>
      <c r="E40" s="16" t="str">
        <f ca="1"/>
        <v/>
      </c>
      <c r="F40" s="50" t="str">
        <f ca="1"/>
        <v/>
      </c>
      <c r="G40" s="50" t="str">
        <f ca="1"/>
        <v/>
      </c>
      <c r="H40" s="50" t="str">
        <f ca="1"/>
        <v/>
      </c>
      <c r="I40" s="50" t="str">
        <f ca="1"/>
        <v/>
      </c>
      <c r="J40" s="16" t="str">
        <f ca="1"/>
        <v/>
      </c>
      <c r="K40" s="50" t="str">
        <f ca="1"/>
        <v/>
      </c>
      <c r="L40" s="16" t="str">
        <f ca="1"/>
        <v/>
      </c>
      <c r="M40" s="50" t="str">
        <f ca="1"/>
        <v/>
      </c>
      <c r="N40" s="16" t="str">
        <f ca="1"/>
        <v/>
      </c>
      <c r="O40" s="16" t="str">
        <f ca="1"/>
        <v/>
      </c>
    </row>
    <row r="41" spans="2:19" x14ac:dyDescent="0.25">
      <c r="B41" s="2"/>
      <c r="C41" s="2"/>
      <c r="D41" s="12"/>
      <c r="E41" s="16" t="str">
        <f ca="1"/>
        <v/>
      </c>
      <c r="F41" s="50" t="str">
        <f ca="1"/>
        <v/>
      </c>
      <c r="G41" s="50" t="str">
        <f ca="1"/>
        <v/>
      </c>
      <c r="H41" s="87" t="str">
        <f ca="1"/>
        <v/>
      </c>
      <c r="I41" s="50" t="str">
        <f ca="1"/>
        <v/>
      </c>
      <c r="J41" s="16" t="str">
        <f ca="1"/>
        <v/>
      </c>
      <c r="K41" s="50" t="str">
        <f ca="1"/>
        <v/>
      </c>
      <c r="L41" s="16" t="str">
        <f ca="1"/>
        <v/>
      </c>
      <c r="M41" s="85" t="str">
        <f ca="1"/>
        <v/>
      </c>
      <c r="N41" s="16" t="str">
        <f ca="1"/>
        <v/>
      </c>
      <c r="O41" s="16" t="str">
        <f ca="1"/>
        <v/>
      </c>
    </row>
    <row r="42" spans="2:19" x14ac:dyDescent="0.25">
      <c r="B42" s="2"/>
      <c r="C42" s="2"/>
      <c r="D42" s="12"/>
      <c r="E42" s="16" t="str">
        <f ca="1"/>
        <v/>
      </c>
      <c r="F42" s="50" t="str">
        <f ca="1"/>
        <v/>
      </c>
      <c r="G42" s="50" t="str">
        <f ca="1"/>
        <v/>
      </c>
      <c r="H42" s="50" t="str">
        <f ca="1"/>
        <v/>
      </c>
      <c r="I42" s="50" t="str">
        <f ca="1"/>
        <v/>
      </c>
      <c r="J42" s="16" t="str">
        <f ca="1"/>
        <v/>
      </c>
      <c r="K42" s="50" t="str">
        <f ca="1"/>
        <v/>
      </c>
      <c r="L42" s="16" t="str">
        <f ca="1"/>
        <v/>
      </c>
      <c r="M42" s="50" t="str">
        <f ca="1"/>
        <v/>
      </c>
      <c r="N42" s="16" t="str">
        <f ca="1"/>
        <v/>
      </c>
      <c r="O42" s="16" t="str">
        <f ca="1"/>
        <v/>
      </c>
    </row>
    <row r="43" spans="2:19" x14ac:dyDescent="0.25">
      <c r="B43" s="2"/>
      <c r="C43" s="2"/>
      <c r="D43" s="12"/>
      <c r="E43" s="16" t="str">
        <f ca="1"/>
        <v/>
      </c>
      <c r="F43" s="50" t="str">
        <f ca="1"/>
        <v/>
      </c>
      <c r="G43" s="50" t="str">
        <f ca="1"/>
        <v/>
      </c>
      <c r="H43" s="50" t="str">
        <f ca="1"/>
        <v/>
      </c>
      <c r="I43" s="50" t="str">
        <f ca="1"/>
        <v/>
      </c>
      <c r="J43" s="16" t="str">
        <f ca="1"/>
        <v/>
      </c>
      <c r="K43" s="50" t="str">
        <f ca="1"/>
        <v/>
      </c>
      <c r="L43" s="16" t="str">
        <f ca="1"/>
        <v/>
      </c>
      <c r="M43" s="50" t="str">
        <f ca="1"/>
        <v/>
      </c>
      <c r="N43" s="16" t="str">
        <f ca="1"/>
        <v/>
      </c>
      <c r="O43" s="16" t="str">
        <f ca="1"/>
        <v/>
      </c>
    </row>
    <row r="44" spans="2:19" x14ac:dyDescent="0.25">
      <c r="B44" s="2"/>
      <c r="C44" s="2"/>
      <c r="D44" s="12"/>
      <c r="E44" s="16" t="str">
        <f ca="1"/>
        <v/>
      </c>
      <c r="F44" s="50" t="str">
        <f ca="1"/>
        <v/>
      </c>
      <c r="G44" s="50" t="str">
        <f ca="1"/>
        <v/>
      </c>
      <c r="H44" s="50" t="str">
        <f ca="1"/>
        <v/>
      </c>
      <c r="I44" s="50" t="str">
        <f ca="1"/>
        <v/>
      </c>
      <c r="J44" s="16" t="str">
        <f ca="1"/>
        <v/>
      </c>
      <c r="K44" s="50" t="str">
        <f ca="1"/>
        <v/>
      </c>
      <c r="L44" s="16" t="str">
        <f ca="1"/>
        <v/>
      </c>
      <c r="M44" s="50" t="str">
        <f ca="1"/>
        <v/>
      </c>
      <c r="N44" s="16" t="str">
        <f ca="1"/>
        <v/>
      </c>
      <c r="O44" s="16" t="str">
        <f ca="1"/>
        <v/>
      </c>
    </row>
    <row r="45" spans="2:19" x14ac:dyDescent="0.25">
      <c r="B45" s="2"/>
      <c r="C45" s="2"/>
      <c r="D45" s="12"/>
      <c r="E45" s="16" t="str">
        <f ca="1"/>
        <v/>
      </c>
      <c r="F45" s="50" t="str">
        <f ca="1"/>
        <v/>
      </c>
      <c r="G45" s="50" t="str">
        <f ca="1"/>
        <v/>
      </c>
      <c r="H45" s="50" t="str">
        <f ca="1"/>
        <v/>
      </c>
      <c r="I45" s="50" t="str">
        <f ca="1"/>
        <v/>
      </c>
      <c r="J45" s="16" t="str">
        <f ca="1"/>
        <v/>
      </c>
      <c r="K45" s="50" t="str">
        <f ca="1"/>
        <v/>
      </c>
      <c r="L45" s="16" t="str">
        <f ca="1"/>
        <v/>
      </c>
      <c r="M45" s="50" t="str">
        <f ca="1"/>
        <v/>
      </c>
      <c r="N45" s="16" t="str">
        <f ca="1"/>
        <v/>
      </c>
      <c r="O45" s="16" t="str">
        <f ca="1"/>
        <v/>
      </c>
    </row>
    <row r="46" spans="2:19" x14ac:dyDescent="0.25">
      <c r="B46" s="2"/>
      <c r="C46" s="2"/>
      <c r="D46" s="12"/>
      <c r="E46" s="16" t="str">
        <f ca="1"/>
        <v/>
      </c>
      <c r="F46" s="50" t="str">
        <f ca="1"/>
        <v/>
      </c>
      <c r="G46" s="50" t="str">
        <f ca="1"/>
        <v/>
      </c>
      <c r="H46" s="50" t="str">
        <f ca="1"/>
        <v/>
      </c>
      <c r="I46" s="50" t="str">
        <f ca="1"/>
        <v/>
      </c>
      <c r="J46" s="16" t="str">
        <f ca="1"/>
        <v/>
      </c>
      <c r="K46" s="50" t="str">
        <f ca="1"/>
        <v/>
      </c>
      <c r="L46" s="16" t="str">
        <f ca="1"/>
        <v/>
      </c>
      <c r="M46" s="50" t="str">
        <f ca="1"/>
        <v/>
      </c>
      <c r="N46" s="16" t="str">
        <f ca="1"/>
        <v/>
      </c>
      <c r="O46" s="16" t="str">
        <f ca="1"/>
        <v/>
      </c>
    </row>
    <row r="47" spans="2:19" x14ac:dyDescent="0.25">
      <c r="B47" s="2"/>
      <c r="C47" s="2"/>
      <c r="D47" s="12"/>
      <c r="E47" s="16" t="str">
        <f ca="1"/>
        <v/>
      </c>
      <c r="F47" s="50" t="str">
        <f ca="1"/>
        <v/>
      </c>
      <c r="G47" s="50" t="str">
        <f ca="1"/>
        <v/>
      </c>
      <c r="H47" s="50" t="str">
        <f ca="1"/>
        <v/>
      </c>
      <c r="I47" s="50" t="str">
        <f ca="1"/>
        <v/>
      </c>
      <c r="J47" s="16" t="str">
        <f ca="1"/>
        <v/>
      </c>
      <c r="K47" s="50" t="str">
        <f ca="1"/>
        <v/>
      </c>
      <c r="L47" s="16" t="str">
        <f ca="1"/>
        <v/>
      </c>
      <c r="M47" s="50" t="str">
        <f ca="1"/>
        <v/>
      </c>
      <c r="N47" s="16" t="str">
        <f ca="1"/>
        <v/>
      </c>
      <c r="O47" s="16" t="str">
        <f ca="1"/>
        <v/>
      </c>
    </row>
    <row r="48" spans="2:19" x14ac:dyDescent="0.25">
      <c r="B48" s="2"/>
      <c r="C48" s="2"/>
      <c r="D48" s="12"/>
      <c r="E48" s="16" t="str">
        <f ca="1"/>
        <v/>
      </c>
      <c r="F48" s="50" t="str">
        <f ca="1"/>
        <v/>
      </c>
      <c r="G48" s="50" t="str">
        <f ca="1"/>
        <v/>
      </c>
      <c r="H48" s="50" t="str">
        <f ca="1"/>
        <v/>
      </c>
      <c r="I48" s="50" t="str">
        <f ca="1"/>
        <v/>
      </c>
      <c r="J48" s="16" t="str">
        <f ca="1"/>
        <v/>
      </c>
      <c r="K48" s="50" t="str">
        <f ca="1"/>
        <v/>
      </c>
      <c r="L48" s="16" t="str">
        <f ca="1"/>
        <v/>
      </c>
      <c r="M48" s="50" t="str">
        <f ca="1"/>
        <v/>
      </c>
      <c r="N48" s="16" t="str">
        <f ca="1"/>
        <v/>
      </c>
      <c r="O48" s="16" t="str">
        <f ca="1"/>
        <v/>
      </c>
    </row>
    <row r="49" spans="2:19" x14ac:dyDescent="0.25">
      <c r="B49" s="2"/>
      <c r="C49" s="2"/>
      <c r="D49" s="12"/>
      <c r="E49" s="16" t="str">
        <f ca="1"/>
        <v/>
      </c>
      <c r="F49" s="50" t="str">
        <f ca="1"/>
        <v/>
      </c>
      <c r="G49" s="50" t="str">
        <f ca="1"/>
        <v/>
      </c>
      <c r="H49" s="50" t="str">
        <f ca="1"/>
        <v/>
      </c>
      <c r="I49" s="50" t="str">
        <f ca="1"/>
        <v/>
      </c>
      <c r="J49" s="16" t="str">
        <f ca="1"/>
        <v/>
      </c>
      <c r="K49" s="50" t="str">
        <f ca="1"/>
        <v/>
      </c>
      <c r="L49" s="16" t="str">
        <f ca="1"/>
        <v/>
      </c>
      <c r="M49" s="50" t="str">
        <f ca="1"/>
        <v/>
      </c>
      <c r="N49" s="16" t="str">
        <f ca="1"/>
        <v/>
      </c>
      <c r="O49" s="16" t="str">
        <f ca="1"/>
        <v/>
      </c>
    </row>
    <row r="50" spans="2:19" x14ac:dyDescent="0.25">
      <c r="B50" s="2"/>
      <c r="C50" s="2"/>
      <c r="D50" s="2"/>
      <c r="E50" s="2"/>
      <c r="F50" s="2"/>
      <c r="G50" s="2"/>
      <c r="H50" s="2"/>
      <c r="I50" s="2"/>
      <c r="J50" s="2"/>
      <c r="K50" s="2"/>
      <c r="L50" s="2"/>
      <c r="M50" s="2"/>
      <c r="N50" s="2"/>
      <c r="O50" s="2"/>
    </row>
    <row r="51" spans="2:19" x14ac:dyDescent="0.25">
      <c r="B51" s="6"/>
      <c r="C51" s="6"/>
      <c r="D51" s="6"/>
      <c r="E51" s="6"/>
      <c r="F51" s="6"/>
      <c r="G51" s="6"/>
      <c r="H51" s="6"/>
      <c r="I51" s="6"/>
      <c r="J51" s="6"/>
      <c r="K51" s="6"/>
      <c r="L51" s="6"/>
      <c r="M51" s="6"/>
      <c r="P51" s="53"/>
    </row>
    <row r="54" spans="2:19" x14ac:dyDescent="0.25">
      <c r="S54" s="33"/>
    </row>
  </sheetData>
  <hyperlinks>
    <hyperlink ref="E7" r:id="rId1" xr:uid="{1EE8D27F-579F-4616-9850-A184E763927F}"/>
    <hyperlink ref="E8" r:id="rId2" xr:uid="{0CCEA31A-D1D3-477D-89CC-638FC25EBC03}"/>
    <hyperlink ref="E9" r:id="rId3" xr:uid="{AD489061-DB78-4D94-97F9-BB792F111427}"/>
  </hyperlinks>
  <pageMargins left="0.7" right="0.7" top="0.75" bottom="0.75" header="0.3" footer="0.3"/>
  <pageSetup paperSize="9"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A6ECC8D3-2695-4C52-A0F6-75CB1AB0AB33}">
          <x14:formula1>
            <xm:f>'View portfolios'!$E$67:$E$70</xm:f>
          </x14:formula1>
          <xm:sqref>F25 F29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S32"/>
  <sheetViews>
    <sheetView showGridLines="0" zoomScale="85" zoomScaleNormal="85" workbookViewId="0">
      <selection activeCell="E31" sqref="E31"/>
    </sheetView>
  </sheetViews>
  <sheetFormatPr defaultRowHeight="15" x14ac:dyDescent="0.25"/>
  <cols>
    <col min="1" max="1" width="5.85546875" customWidth="1"/>
    <col min="2" max="2" width="2.5703125" customWidth="1"/>
    <col min="3" max="3" width="1" customWidth="1"/>
    <col min="4" max="4" width="3.28515625" customWidth="1"/>
    <col min="5" max="5" width="19.7109375" customWidth="1"/>
    <col min="6" max="6" width="20.28515625" bestFit="1" customWidth="1"/>
    <col min="7" max="7" width="18.85546875" bestFit="1" customWidth="1"/>
    <col min="8" max="8" width="14.42578125" bestFit="1" customWidth="1"/>
    <col min="9" max="9" width="15.42578125" bestFit="1" customWidth="1"/>
    <col min="10" max="10" width="15.28515625" bestFit="1" customWidth="1"/>
    <col min="11" max="11" width="5.7109375" bestFit="1" customWidth="1"/>
    <col min="12" max="12" width="15.7109375" bestFit="1" customWidth="1"/>
    <col min="13" max="13" width="18.140625" bestFit="1" customWidth="1"/>
    <col min="14" max="14" width="13.42578125" bestFit="1" customWidth="1"/>
    <col min="15" max="15" width="19.28515625" bestFit="1" customWidth="1"/>
    <col min="16" max="16" width="14.5703125" bestFit="1" customWidth="1"/>
    <col min="17" max="17" width="7" bestFit="1" customWidth="1"/>
    <col min="18" max="18" width="42.7109375" bestFit="1" customWidth="1"/>
    <col min="19" max="19" width="11" bestFit="1" customWidth="1"/>
    <col min="20" max="20" width="23.5703125" customWidth="1"/>
  </cols>
  <sheetData>
    <row r="1" spans="2:19" ht="27.75" customHeight="1" x14ac:dyDescent="0.25"/>
    <row r="2" spans="2:19" x14ac:dyDescent="0.25">
      <c r="B2" s="1"/>
      <c r="C2" s="1"/>
      <c r="D2" s="1"/>
      <c r="E2" s="1"/>
      <c r="F2" s="1"/>
      <c r="G2" s="1"/>
      <c r="H2" s="1"/>
      <c r="I2" s="1"/>
      <c r="J2" s="1"/>
      <c r="K2" s="1"/>
      <c r="L2" s="1"/>
      <c r="M2" s="1"/>
      <c r="N2" s="1"/>
      <c r="O2" s="1"/>
      <c r="P2" s="1"/>
      <c r="Q2" s="1"/>
      <c r="R2" s="1"/>
      <c r="S2" s="1"/>
    </row>
    <row r="3" spans="2:19" ht="27" customHeight="1" x14ac:dyDescent="0.25">
      <c r="B3" s="1"/>
      <c r="C3" s="1"/>
      <c r="D3" s="14" t="s">
        <v>188</v>
      </c>
      <c r="E3" s="1"/>
      <c r="F3" s="1"/>
      <c r="G3" s="1"/>
      <c r="H3" s="1"/>
      <c r="I3" s="1"/>
      <c r="J3" s="1"/>
      <c r="K3" s="1"/>
      <c r="L3" s="1"/>
      <c r="M3" s="1"/>
      <c r="N3" s="1"/>
      <c r="O3" s="1"/>
      <c r="P3" s="1"/>
      <c r="Q3" s="1"/>
      <c r="R3" s="1"/>
      <c r="S3" s="1"/>
    </row>
    <row r="4" spans="2:19" ht="8.25" customHeight="1" x14ac:dyDescent="0.25">
      <c r="B4" s="1"/>
      <c r="C4" s="1"/>
      <c r="D4" s="1"/>
      <c r="E4" s="1"/>
      <c r="F4" s="1"/>
      <c r="G4" s="1"/>
      <c r="H4" s="1"/>
      <c r="I4" s="1"/>
      <c r="J4" s="1"/>
      <c r="K4" s="1"/>
      <c r="L4" s="1"/>
      <c r="M4" s="1"/>
      <c r="N4" s="1"/>
      <c r="O4" s="1"/>
      <c r="P4" s="1"/>
      <c r="Q4" s="1"/>
      <c r="R4" s="1"/>
      <c r="S4" s="1"/>
    </row>
    <row r="5" spans="2:19" x14ac:dyDescent="0.25">
      <c r="B5" s="1"/>
      <c r="C5" s="1"/>
      <c r="D5" s="3" t="s">
        <v>189</v>
      </c>
      <c r="E5" s="1"/>
      <c r="F5" s="1"/>
      <c r="G5" s="1"/>
      <c r="H5" s="1"/>
      <c r="I5" s="1"/>
      <c r="J5" s="1"/>
      <c r="K5" s="1"/>
      <c r="L5" s="1"/>
      <c r="M5" s="1"/>
      <c r="N5" s="1"/>
      <c r="O5" s="1"/>
      <c r="P5" s="1"/>
      <c r="Q5" s="1"/>
      <c r="R5" s="1"/>
      <c r="S5" s="1"/>
    </row>
    <row r="6" spans="2:19" x14ac:dyDescent="0.25">
      <c r="B6" s="1"/>
      <c r="C6" s="1"/>
      <c r="D6" s="3" t="s">
        <v>279</v>
      </c>
      <c r="E6" s="1"/>
      <c r="F6" s="1"/>
      <c r="G6" s="1"/>
      <c r="H6" s="1"/>
      <c r="I6" s="1"/>
      <c r="J6" s="1"/>
      <c r="K6" s="1"/>
      <c r="L6" s="1"/>
      <c r="M6" s="1"/>
      <c r="N6" s="1"/>
      <c r="O6" s="1"/>
      <c r="P6" s="1"/>
      <c r="Q6" s="1"/>
      <c r="R6" s="1"/>
      <c r="S6" s="1"/>
    </row>
    <row r="7" spans="2:19" x14ac:dyDescent="0.25">
      <c r="B7" s="1"/>
      <c r="C7" s="1"/>
      <c r="D7" s="1"/>
      <c r="E7" s="63" t="s">
        <v>276</v>
      </c>
      <c r="F7" s="1"/>
      <c r="G7" s="1"/>
      <c r="H7" s="1"/>
      <c r="I7" s="1"/>
      <c r="J7" s="1"/>
      <c r="K7" s="1"/>
      <c r="L7" s="1"/>
      <c r="M7" s="1"/>
      <c r="N7" s="1"/>
      <c r="O7" s="1"/>
      <c r="P7" s="1"/>
      <c r="Q7" s="1"/>
      <c r="R7" s="1"/>
      <c r="S7" s="1"/>
    </row>
    <row r="8" spans="2:19" x14ac:dyDescent="0.25">
      <c r="B8" s="1"/>
      <c r="C8" s="1"/>
      <c r="D8" s="1"/>
      <c r="E8" s="63" t="s">
        <v>277</v>
      </c>
      <c r="F8" s="1"/>
      <c r="G8" s="1"/>
      <c r="H8" s="1"/>
      <c r="I8" s="1"/>
      <c r="J8" s="1"/>
      <c r="K8" s="1"/>
      <c r="L8" s="1"/>
      <c r="M8" s="1"/>
      <c r="N8" s="1"/>
      <c r="O8" s="1"/>
      <c r="P8" s="1"/>
      <c r="Q8" s="1"/>
      <c r="R8" s="1"/>
      <c r="S8" s="1"/>
    </row>
    <row r="9" spans="2:19" x14ac:dyDescent="0.25">
      <c r="B9" s="1"/>
      <c r="C9" s="1"/>
      <c r="D9" s="1"/>
      <c r="E9" s="63" t="s">
        <v>278</v>
      </c>
      <c r="F9" s="1"/>
      <c r="G9" s="1"/>
      <c r="H9" s="1"/>
      <c r="I9" s="1"/>
      <c r="J9" s="1"/>
      <c r="K9" s="1"/>
      <c r="L9" s="1"/>
      <c r="M9" s="1"/>
      <c r="N9" s="1"/>
      <c r="O9" s="1"/>
      <c r="P9" s="1"/>
      <c r="Q9" s="1"/>
      <c r="R9" s="1"/>
      <c r="S9" s="1"/>
    </row>
    <row r="10" spans="2:19" x14ac:dyDescent="0.25">
      <c r="B10" s="1"/>
      <c r="C10" s="1"/>
      <c r="D10" s="1"/>
      <c r="E10" s="1"/>
      <c r="F10" s="1"/>
      <c r="G10" s="1"/>
      <c r="H10" s="1"/>
      <c r="I10" s="1"/>
      <c r="J10" s="1"/>
      <c r="K10" s="1"/>
      <c r="L10" s="1"/>
      <c r="M10" s="1"/>
      <c r="N10" s="1"/>
      <c r="O10" s="1"/>
      <c r="P10" s="1"/>
      <c r="Q10" s="1"/>
      <c r="R10" s="1"/>
      <c r="S10" s="1"/>
    </row>
    <row r="12" spans="2:19" x14ac:dyDescent="0.25">
      <c r="B12" s="2"/>
      <c r="C12" s="2"/>
      <c r="D12" s="2"/>
      <c r="E12" s="2"/>
      <c r="F12" s="2"/>
      <c r="G12" s="2"/>
      <c r="H12" s="2"/>
      <c r="I12" s="2"/>
      <c r="J12" s="2"/>
      <c r="K12" s="2"/>
      <c r="L12" s="2"/>
      <c r="M12" s="2"/>
      <c r="N12" s="2"/>
      <c r="O12" s="2"/>
      <c r="P12" s="2"/>
      <c r="Q12" s="2"/>
      <c r="R12" s="2"/>
      <c r="S12" s="2"/>
    </row>
    <row r="13" spans="2:19" ht="21" x14ac:dyDescent="0.35">
      <c r="B13" s="2"/>
      <c r="C13" s="13" t="s">
        <v>222</v>
      </c>
      <c r="D13" s="13"/>
      <c r="E13" s="2"/>
      <c r="F13" s="2"/>
      <c r="G13" s="2"/>
      <c r="H13" s="2"/>
      <c r="I13" s="2"/>
      <c r="J13" s="2"/>
      <c r="K13" s="2"/>
      <c r="L13" s="2"/>
      <c r="M13" s="2"/>
      <c r="N13" s="2"/>
      <c r="O13" s="2"/>
      <c r="P13" s="2"/>
      <c r="Q13" s="2"/>
      <c r="R13" s="2"/>
      <c r="S13" s="2"/>
    </row>
    <row r="14" spans="2:19" ht="15.75" thickBot="1" x14ac:dyDescent="0.3">
      <c r="B14" s="2"/>
      <c r="C14" s="2"/>
      <c r="D14" s="2"/>
      <c r="E14" s="2"/>
      <c r="F14" s="2"/>
      <c r="G14" s="2"/>
      <c r="H14" s="2"/>
      <c r="I14" s="2"/>
      <c r="J14" s="2"/>
      <c r="K14" s="2"/>
      <c r="L14" s="2"/>
      <c r="M14" s="2"/>
      <c r="N14" s="2"/>
      <c r="O14" s="2"/>
      <c r="P14" s="2"/>
      <c r="Q14" s="2"/>
      <c r="R14" s="2"/>
      <c r="S14" s="2"/>
    </row>
    <row r="15" spans="2:19" ht="15.75" thickBot="1" x14ac:dyDescent="0.3">
      <c r="B15" s="2"/>
      <c r="C15" s="2"/>
      <c r="D15" s="2"/>
      <c r="E15" s="12" t="s">
        <v>184</v>
      </c>
      <c r="F15" s="19" t="s">
        <v>309</v>
      </c>
      <c r="G15" s="2" t="s">
        <v>194</v>
      </c>
      <c r="H15" s="2"/>
      <c r="I15" s="2"/>
      <c r="J15" s="2"/>
      <c r="K15" s="2"/>
      <c r="L15" s="2"/>
      <c r="M15" s="2"/>
      <c r="N15" s="2"/>
      <c r="O15" s="2"/>
      <c r="P15" s="2"/>
      <c r="Q15" s="2"/>
      <c r="R15" s="2"/>
      <c r="S15" s="2"/>
    </row>
    <row r="16" spans="2:19" ht="5.25" customHeight="1" thickBot="1" x14ac:dyDescent="0.3">
      <c r="B16" s="2"/>
      <c r="C16" s="2"/>
      <c r="D16" s="2"/>
      <c r="E16" s="2"/>
      <c r="F16" s="2"/>
      <c r="G16" s="2"/>
      <c r="H16" s="2"/>
      <c r="I16" s="2"/>
      <c r="J16" s="2"/>
      <c r="K16" s="2"/>
      <c r="L16" s="2"/>
      <c r="M16" s="2"/>
      <c r="N16" s="2"/>
      <c r="O16" s="2"/>
      <c r="P16" s="2"/>
      <c r="Q16" s="2"/>
      <c r="R16" s="2"/>
      <c r="S16" s="2"/>
    </row>
    <row r="17" spans="2:19" ht="15.75" thickBot="1" x14ac:dyDescent="0.3">
      <c r="B17" s="2"/>
      <c r="C17" s="2"/>
      <c r="D17" s="2"/>
      <c r="E17" s="12" t="s">
        <v>190</v>
      </c>
      <c r="F17" s="19" t="s">
        <v>229</v>
      </c>
      <c r="G17" s="2" t="s">
        <v>195</v>
      </c>
      <c r="H17" s="2"/>
      <c r="I17" s="2"/>
      <c r="J17" s="2"/>
      <c r="K17" s="2"/>
      <c r="L17" s="2"/>
      <c r="M17" s="2"/>
      <c r="N17" s="2"/>
      <c r="O17" s="2"/>
      <c r="P17" s="2"/>
      <c r="Q17" s="2"/>
      <c r="R17" s="2"/>
      <c r="S17" s="2"/>
    </row>
    <row r="18" spans="2:19" x14ac:dyDescent="0.25">
      <c r="B18" s="2"/>
      <c r="C18" s="2"/>
      <c r="D18" s="2"/>
      <c r="E18" s="2" t="s">
        <v>316</v>
      </c>
      <c r="F18" s="2"/>
      <c r="G18" s="2"/>
      <c r="H18" s="2"/>
      <c r="I18" s="2"/>
      <c r="J18" s="2"/>
      <c r="K18" s="2"/>
      <c r="L18" s="2"/>
      <c r="M18" s="2"/>
      <c r="N18" s="2"/>
      <c r="O18" s="2"/>
      <c r="P18" s="2"/>
      <c r="Q18" s="2"/>
      <c r="R18" s="2" t="s">
        <v>360</v>
      </c>
      <c r="S18" s="2"/>
    </row>
    <row r="19" spans="2:19" x14ac:dyDescent="0.25">
      <c r="B19" s="2"/>
      <c r="C19" s="2"/>
      <c r="D19" s="2"/>
      <c r="E19" s="8" t="s">
        <v>299</v>
      </c>
      <c r="F19" s="10" t="s">
        <v>186</v>
      </c>
      <c r="G19" s="10" t="s">
        <v>312</v>
      </c>
      <c r="H19" s="10" t="s">
        <v>313</v>
      </c>
      <c r="I19" s="10" t="s">
        <v>300</v>
      </c>
      <c r="J19" s="20" t="s">
        <v>301</v>
      </c>
      <c r="K19" s="8" t="s">
        <v>192</v>
      </c>
      <c r="L19" s="7" t="s">
        <v>302</v>
      </c>
      <c r="M19" s="10" t="s">
        <v>303</v>
      </c>
      <c r="N19" s="10" t="s">
        <v>304</v>
      </c>
      <c r="O19" s="10" t="s">
        <v>305</v>
      </c>
      <c r="P19" s="10" t="s">
        <v>306</v>
      </c>
      <c r="Q19" s="10" t="s">
        <v>193</v>
      </c>
      <c r="R19" s="10" t="s">
        <v>350</v>
      </c>
      <c r="S19" s="2"/>
    </row>
    <row r="20" spans="2:19" x14ac:dyDescent="0.25">
      <c r="B20" s="2"/>
      <c r="C20" s="2"/>
      <c r="D20" s="12">
        <v>1</v>
      </c>
      <c r="E20" s="15" t="s">
        <v>273</v>
      </c>
      <c r="F20" s="15" t="s">
        <v>248</v>
      </c>
      <c r="G20" s="15" t="s">
        <v>269</v>
      </c>
      <c r="H20" s="16" t="s">
        <v>230</v>
      </c>
      <c r="I20" s="31">
        <v>43570</v>
      </c>
      <c r="J20" s="31">
        <v>43572</v>
      </c>
      <c r="K20" s="52">
        <v>780</v>
      </c>
      <c r="L20" s="79">
        <v>199.23</v>
      </c>
      <c r="M20" s="58">
        <f>L20*K20</f>
        <v>155399.4</v>
      </c>
      <c r="N20" s="60">
        <v>1.31</v>
      </c>
      <c r="O20" s="78" t="s">
        <v>10</v>
      </c>
      <c r="P20" s="62"/>
      <c r="Q20" s="22"/>
      <c r="R20" s="22" t="b">
        <v>1</v>
      </c>
      <c r="S20" s="2"/>
    </row>
    <row r="21" spans="2:19" x14ac:dyDescent="0.25">
      <c r="B21" s="2"/>
      <c r="C21" s="2"/>
      <c r="D21" s="12">
        <v>2</v>
      </c>
      <c r="E21" s="15"/>
      <c r="F21" s="15"/>
      <c r="G21" s="15"/>
      <c r="H21" s="80"/>
      <c r="I21" s="31"/>
      <c r="J21" s="31"/>
      <c r="K21" s="52"/>
      <c r="L21" s="79"/>
      <c r="M21" s="58"/>
      <c r="N21" s="60"/>
      <c r="O21" s="78"/>
      <c r="P21" s="62"/>
      <c r="Q21" s="77"/>
      <c r="R21" s="77"/>
      <c r="S21" s="2"/>
    </row>
    <row r="22" spans="2:19" x14ac:dyDescent="0.25">
      <c r="B22" s="2"/>
      <c r="C22" s="2"/>
      <c r="D22" s="12">
        <v>3</v>
      </c>
      <c r="E22" s="15"/>
      <c r="F22" s="15"/>
      <c r="G22" s="90"/>
      <c r="H22" s="90"/>
      <c r="I22" s="31"/>
      <c r="J22" s="31"/>
      <c r="K22" s="52"/>
      <c r="L22" s="79"/>
      <c r="M22" s="58"/>
      <c r="N22" s="77"/>
      <c r="O22" s="78"/>
      <c r="P22" s="77"/>
      <c r="Q22" s="77"/>
      <c r="R22" s="77"/>
      <c r="S22" s="2"/>
    </row>
    <row r="23" spans="2:19" x14ac:dyDescent="0.25">
      <c r="B23" s="2"/>
      <c r="C23" s="2"/>
      <c r="D23" s="12">
        <v>4</v>
      </c>
      <c r="E23" s="9"/>
      <c r="F23" s="11"/>
      <c r="G23" s="11"/>
      <c r="H23" s="16"/>
      <c r="I23" s="80"/>
      <c r="J23" s="80"/>
      <c r="K23" s="9"/>
      <c r="L23" s="5"/>
      <c r="M23" s="77"/>
      <c r="N23" s="77"/>
      <c r="O23" s="78"/>
      <c r="P23" s="77"/>
      <c r="Q23" s="77"/>
      <c r="R23" s="77"/>
      <c r="S23" s="2"/>
    </row>
    <row r="24" spans="2:19" x14ac:dyDescent="0.25">
      <c r="B24" s="2"/>
      <c r="C24" s="2"/>
      <c r="D24" s="12">
        <v>5</v>
      </c>
      <c r="E24" s="9"/>
      <c r="F24" s="11"/>
      <c r="G24" s="11"/>
      <c r="H24" s="16"/>
      <c r="I24" s="80"/>
      <c r="J24" s="80"/>
      <c r="K24" s="9"/>
      <c r="L24" s="5"/>
      <c r="M24" s="77"/>
      <c r="N24" s="77"/>
      <c r="O24" s="78"/>
      <c r="P24" s="77"/>
      <c r="Q24" s="77"/>
      <c r="R24" s="77"/>
      <c r="S24" s="2"/>
    </row>
    <row r="25" spans="2:19" x14ac:dyDescent="0.25">
      <c r="B25" s="2"/>
      <c r="C25" s="2"/>
      <c r="D25" s="12">
        <v>6</v>
      </c>
      <c r="E25" s="9"/>
      <c r="F25" s="11"/>
      <c r="G25" s="11"/>
      <c r="H25" s="16"/>
      <c r="I25" s="80"/>
      <c r="J25" s="80"/>
      <c r="K25" s="9"/>
      <c r="L25" s="5"/>
      <c r="M25" s="77"/>
      <c r="N25" s="77"/>
      <c r="O25" s="78"/>
      <c r="P25" s="77"/>
      <c r="Q25" s="77"/>
      <c r="R25" s="77"/>
      <c r="S25" s="2"/>
    </row>
    <row r="26" spans="2:19" x14ac:dyDescent="0.25">
      <c r="B26" s="2"/>
      <c r="C26" s="2"/>
      <c r="D26" s="12">
        <v>7</v>
      </c>
      <c r="E26" s="9"/>
      <c r="F26" s="11"/>
      <c r="G26" s="11"/>
      <c r="H26" s="16"/>
      <c r="I26" s="80"/>
      <c r="J26" s="80"/>
      <c r="K26" s="9"/>
      <c r="L26" s="5"/>
      <c r="M26" s="77"/>
      <c r="N26" s="77"/>
      <c r="O26" s="78"/>
      <c r="P26" s="77"/>
      <c r="Q26" s="77"/>
      <c r="R26" s="77"/>
      <c r="S26" s="2"/>
    </row>
    <row r="27" spans="2:19" x14ac:dyDescent="0.25">
      <c r="B27" s="2"/>
      <c r="C27" s="2"/>
      <c r="D27" s="12">
        <v>8</v>
      </c>
      <c r="E27" s="9"/>
      <c r="F27" s="11"/>
      <c r="G27" s="11"/>
      <c r="H27" s="16"/>
      <c r="I27" s="80"/>
      <c r="J27" s="80"/>
      <c r="K27" s="9"/>
      <c r="L27" s="5"/>
      <c r="M27" s="77"/>
      <c r="N27" s="77"/>
      <c r="O27" s="78"/>
      <c r="P27" s="77"/>
      <c r="Q27" s="77"/>
      <c r="R27" s="77"/>
      <c r="S27" s="2"/>
    </row>
    <row r="28" spans="2:19" x14ac:dyDescent="0.25">
      <c r="B28" s="2"/>
      <c r="C28" s="2"/>
      <c r="D28" s="12">
        <v>9</v>
      </c>
      <c r="E28" s="9"/>
      <c r="F28" s="11"/>
      <c r="G28" s="11"/>
      <c r="H28" s="16"/>
      <c r="I28" s="80"/>
      <c r="J28" s="80"/>
      <c r="K28" s="9"/>
      <c r="L28" s="5"/>
      <c r="M28" s="77"/>
      <c r="N28" s="77"/>
      <c r="O28" s="78"/>
      <c r="P28" s="77"/>
      <c r="Q28" s="77"/>
      <c r="R28" s="77"/>
      <c r="S28" s="2"/>
    </row>
    <row r="29" spans="2:19" x14ac:dyDescent="0.25">
      <c r="B29" s="2"/>
      <c r="C29" s="2"/>
      <c r="D29" s="12">
        <v>10</v>
      </c>
      <c r="E29" s="9"/>
      <c r="F29" s="11"/>
      <c r="G29" s="11"/>
      <c r="H29" s="16"/>
      <c r="I29" s="80"/>
      <c r="J29" s="80"/>
      <c r="K29" s="9"/>
      <c r="L29" s="5"/>
      <c r="M29" s="77"/>
      <c r="N29" s="77"/>
      <c r="O29" s="78"/>
      <c r="P29" s="77"/>
      <c r="Q29" s="77"/>
      <c r="R29" s="77"/>
      <c r="S29" s="2"/>
    </row>
    <row r="30" spans="2:19" x14ac:dyDescent="0.25">
      <c r="B30" s="2"/>
      <c r="C30" s="2"/>
      <c r="D30" s="2"/>
      <c r="E30" s="2"/>
      <c r="F30" s="2"/>
      <c r="G30" s="2"/>
      <c r="H30" s="2"/>
      <c r="I30" s="2"/>
      <c r="J30" s="2"/>
      <c r="K30" s="2"/>
      <c r="L30" s="2"/>
      <c r="M30" s="2"/>
      <c r="N30" s="2"/>
      <c r="O30" s="2"/>
      <c r="P30" s="2"/>
      <c r="Q30" s="2"/>
      <c r="R30" s="2"/>
      <c r="S30" s="2"/>
    </row>
    <row r="31" spans="2:19" x14ac:dyDescent="0.25">
      <c r="B31" s="2"/>
      <c r="C31" s="2"/>
      <c r="D31" s="2"/>
      <c r="E31" s="88" t="str">
        <f>_xll.flTransactionsAdd(F15,F17,E19:R22)</f>
        <v>Transactions added</v>
      </c>
      <c r="F31" s="2"/>
      <c r="G31" s="2"/>
      <c r="H31" s="2"/>
      <c r="I31" s="2"/>
      <c r="J31" s="2"/>
      <c r="K31" s="2"/>
      <c r="L31" s="2"/>
      <c r="M31" s="2"/>
      <c r="N31" s="2"/>
      <c r="O31" s="2"/>
      <c r="P31" s="2"/>
      <c r="Q31" s="2"/>
      <c r="R31" s="2"/>
      <c r="S31" s="2"/>
    </row>
    <row r="32" spans="2:19" ht="4.5" customHeight="1" x14ac:dyDescent="0.25">
      <c r="B32" s="2"/>
      <c r="C32" s="2"/>
      <c r="D32" s="2"/>
      <c r="E32" s="21"/>
      <c r="F32" s="2"/>
      <c r="G32" s="2"/>
      <c r="H32" s="2"/>
      <c r="I32" s="2"/>
      <c r="J32" s="2"/>
      <c r="K32" s="2"/>
      <c r="L32" s="2"/>
      <c r="M32" s="2"/>
      <c r="N32" s="2"/>
      <c r="O32" s="2"/>
      <c r="P32" s="2"/>
      <c r="Q32" s="2"/>
      <c r="R32" s="2"/>
      <c r="S32" s="2"/>
    </row>
  </sheetData>
  <dataValidations count="13">
    <dataValidation allowBlank="1" showInputMessage="1" showErrorMessage="1" prompt="The unique identifier for the transaction." sqref="E35:E37" xr:uid="{023F6408-F2B2-4273-9033-C0EFA0DF1C3D}"/>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35:F37" xr:uid="{B5A33E49-37E4-40BF-810E-B1832B254885}"/>
    <dataValidation allowBlank="1" showInputMessage="1" showErrorMessage="1" prompt="Instrument identifier types as single value or comma delimited list" sqref="G35:G37" xr:uid="{EB58659F-9407-4B92-852E-F1100323846C}"/>
    <dataValidation allowBlank="1" showInputMessage="1" showErrorMessage="1" prompt="Instrument identifiers as single value or comma delimited list" sqref="H35:H37" xr:uid="{0478D299-9A7D-4540-ADDC-5887A9B2BE9D}"/>
    <dataValidation allowBlank="1" showInputMessage="1" showErrorMessage="1" prompt="The date of the transaction." sqref="I35:I37" xr:uid="{1FD874DC-53EE-4DBE-B6E9-9AFB588796F3}"/>
    <dataValidation allowBlank="1" showInputMessage="1" showErrorMessage="1" prompt="The settlement date of the transaction." sqref="J35:J37" xr:uid="{ADF1E7D7-6A0A-412C-AA6F-415D59C51F16}"/>
    <dataValidation allowBlank="1" showInputMessage="1" showErrorMessage="1" prompt="The number of units transacted in the associated instrument." sqref="K35:K37" xr:uid="{0C79808F-49D6-47F8-A23B-A8C40D2CF407}"/>
    <dataValidation allowBlank="1" showInputMessage="1" showErrorMessage="1" prompt="The price for each unit of the transacted instrument in the transaction currency." sqref="L35:L37" xr:uid="{4CCFD28F-3C7F-4E7A-B261-A8461342B6C8}"/>
    <dataValidation allowBlank="1" showInputMessage="1" showErrorMessage="1" prompt="The total value of the transaction in the settlement currency." sqref="M35:M37" xr:uid="{331A20FB-F02F-4B18-B6BD-98999731DA6A}"/>
    <dataValidation allowBlank="1" showInputMessage="1" showErrorMessage="1" prompt="The exchange rate between the transaction and settlement currency. For example if the transaction currency is in USD and the settlement currency is in GBP this this the USD/GBP rate." sqref="N35:N37" xr:uid="{C06FFA84-7CC9-4225-9251-B39C48FBA24A}"/>
    <dataValidation allowBlank="1" showInputMessage="1" showErrorMessage="1" prompt="The transaction currency." sqref="O35:O37" xr:uid="{D472C49F-AD67-400D-8B7A-E34D61A9B565}"/>
    <dataValidation allowBlank="1" showInputMessage="1" showErrorMessage="1" prompt="The identifier for the counterparty of the transaction." sqref="P35:P37" xr:uid="{A9F50FED-CEC7-45A3-BD8B-6EE546D3EF01}"/>
    <dataValidation allowBlank="1" showInputMessage="1" showErrorMessage="1" prompt="The source of the transaction. This is used to look up the appropriate transaction group set in the transaction type configuration." sqref="Q35:R37" xr:uid="{E1B110FF-0DD9-4151-B3B1-8D1B84194565}"/>
  </dataValidations>
  <hyperlinks>
    <hyperlink ref="E7" r:id="rId1" xr:uid="{9AB8F2B0-0013-4425-83EE-B55ACE0C1CCA}"/>
    <hyperlink ref="E8" r:id="rId2" xr:uid="{8CA567BF-A037-4A93-8414-ABE559995E79}"/>
    <hyperlink ref="E9" r:id="rId3" xr:uid="{9C6E93FA-E6B3-4A23-8F8A-2A7053693519}"/>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2">
        <x14:dataValidation type="list" allowBlank="1" showInputMessage="1" showErrorMessage="1" xr:uid="{ED23FF1A-D119-49C0-A0C8-19D2E9AE9B99}">
          <x14:formula1>
            <xm:f>Inputs!$B$3:$B$180</xm:f>
          </x14:formula1>
          <xm:sqref>N20:N21</xm:sqref>
        </x14:dataValidation>
        <x14:dataValidation type="list" allowBlank="1" showInputMessage="1" showErrorMessage="1" xr:uid="{3BA6E26D-A928-40F8-9075-8E70C6F6B944}">
          <x14:formula1>
            <xm:f>'View portfolios'!$E$67:$E$70</xm:f>
          </x14:formula1>
          <xm:sqref>F17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36"/>
  <sheetViews>
    <sheetView showGridLines="0" zoomScale="85" zoomScaleNormal="85" workbookViewId="0">
      <selection activeCell="E36" sqref="E36"/>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2" bestFit="1" customWidth="1"/>
    <col min="7" max="12" width="18.28515625" customWidth="1"/>
    <col min="13" max="13" width="15.5703125" bestFit="1"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4" t="s">
        <v>285</v>
      </c>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t="s">
        <v>287</v>
      </c>
      <c r="E5" s="1"/>
      <c r="F5" s="1"/>
      <c r="G5" s="1"/>
      <c r="H5" s="1"/>
      <c r="I5" s="1"/>
      <c r="J5" s="1"/>
      <c r="K5" s="1"/>
      <c r="L5" s="1"/>
      <c r="M5" s="1"/>
    </row>
    <row r="6" spans="2:13" x14ac:dyDescent="0.25">
      <c r="B6" s="1"/>
      <c r="C6" s="1"/>
      <c r="D6" s="3" t="s">
        <v>279</v>
      </c>
      <c r="E6" s="1"/>
      <c r="F6" s="1"/>
      <c r="G6" s="1"/>
      <c r="H6" s="1"/>
      <c r="I6" s="1"/>
      <c r="J6" s="1"/>
      <c r="K6" s="1"/>
      <c r="L6" s="1"/>
      <c r="M6" s="1"/>
    </row>
    <row r="7" spans="2:13" x14ac:dyDescent="0.25">
      <c r="B7" s="1"/>
      <c r="C7" s="1"/>
      <c r="D7" s="1"/>
      <c r="E7" s="63" t="s">
        <v>276</v>
      </c>
      <c r="F7" s="1"/>
      <c r="G7" s="1"/>
      <c r="H7" s="1"/>
      <c r="I7" s="1"/>
      <c r="J7" s="1"/>
      <c r="K7" s="1"/>
      <c r="L7" s="1"/>
      <c r="M7" s="1"/>
    </row>
    <row r="8" spans="2:13" x14ac:dyDescent="0.25">
      <c r="B8" s="1"/>
      <c r="C8" s="1"/>
      <c r="D8" s="1"/>
      <c r="E8" s="63" t="s">
        <v>277</v>
      </c>
      <c r="F8" s="1"/>
      <c r="G8" s="1"/>
      <c r="H8" s="1"/>
      <c r="I8" s="1"/>
      <c r="J8" s="1"/>
      <c r="K8" s="1"/>
      <c r="L8" s="1"/>
      <c r="M8" s="1"/>
    </row>
    <row r="9" spans="2:13" x14ac:dyDescent="0.25">
      <c r="B9" s="1"/>
      <c r="C9" s="1"/>
      <c r="D9" s="1"/>
      <c r="E9" s="63" t="s">
        <v>278</v>
      </c>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2"/>
      <c r="F12" s="2"/>
      <c r="G12" s="2"/>
      <c r="H12" s="2"/>
      <c r="I12" s="2"/>
      <c r="J12" s="2"/>
      <c r="K12" s="2"/>
      <c r="L12" s="2"/>
      <c r="M12" s="2"/>
    </row>
    <row r="13" spans="2:13" ht="21" x14ac:dyDescent="0.35">
      <c r="B13" s="2"/>
      <c r="C13" s="13" t="s">
        <v>288</v>
      </c>
      <c r="D13" s="13"/>
      <c r="E13" s="2"/>
      <c r="F13" s="2"/>
      <c r="G13" s="2"/>
      <c r="H13" s="2"/>
      <c r="I13" s="2"/>
      <c r="J13" s="2"/>
      <c r="K13" s="2"/>
      <c r="L13" s="2"/>
      <c r="M13" s="2"/>
    </row>
    <row r="14" spans="2:13" ht="15.75" thickBot="1" x14ac:dyDescent="0.3">
      <c r="B14" s="2"/>
      <c r="C14" s="2"/>
      <c r="D14" s="2"/>
      <c r="E14" s="2"/>
      <c r="F14" s="2"/>
      <c r="G14" s="2"/>
      <c r="H14" s="2"/>
      <c r="I14" s="2"/>
      <c r="J14" s="2"/>
      <c r="K14" s="2"/>
      <c r="L14" s="2"/>
      <c r="M14" s="2"/>
    </row>
    <row r="15" spans="2:13" ht="15.75" thickBot="1" x14ac:dyDescent="0.3">
      <c r="B15" s="2"/>
      <c r="C15" s="2"/>
      <c r="D15" s="2"/>
      <c r="E15" s="12" t="s">
        <v>184</v>
      </c>
      <c r="F15" s="19" t="s">
        <v>309</v>
      </c>
      <c r="G15" s="2" t="s">
        <v>194</v>
      </c>
      <c r="H15" s="2"/>
      <c r="I15" s="2"/>
      <c r="J15" s="2"/>
      <c r="K15" s="2"/>
      <c r="L15" s="2"/>
      <c r="M15" s="2"/>
    </row>
    <row r="16" spans="2:13" ht="5.25" customHeight="1" thickBot="1" x14ac:dyDescent="0.3">
      <c r="B16" s="2"/>
      <c r="C16" s="2"/>
      <c r="D16" s="2"/>
      <c r="E16" s="2"/>
      <c r="F16" s="2"/>
      <c r="G16" s="2"/>
      <c r="H16" s="2"/>
      <c r="I16" s="2"/>
      <c r="J16" s="2"/>
      <c r="K16" s="2"/>
      <c r="L16" s="2"/>
      <c r="M16" s="2"/>
    </row>
    <row r="17" spans="2:13" ht="15.75" thickBot="1" x14ac:dyDescent="0.3">
      <c r="B17" s="2"/>
      <c r="C17" s="2"/>
      <c r="D17" s="2"/>
      <c r="E17" s="12" t="s">
        <v>190</v>
      </c>
      <c r="F17" s="19" t="s">
        <v>229</v>
      </c>
      <c r="G17" s="2" t="s">
        <v>195</v>
      </c>
      <c r="H17" s="2"/>
      <c r="I17" s="2"/>
      <c r="J17" s="2"/>
      <c r="K17" s="2"/>
      <c r="L17" s="2"/>
      <c r="M17" s="2"/>
    </row>
    <row r="18" spans="2:13" ht="15.75" thickBot="1" x14ac:dyDescent="0.3">
      <c r="B18" s="2"/>
      <c r="C18" s="2"/>
      <c r="D18" s="2"/>
      <c r="E18" s="12"/>
      <c r="F18" s="12"/>
      <c r="G18" s="12"/>
      <c r="H18" s="2"/>
      <c r="I18" s="2"/>
      <c r="J18" s="2"/>
      <c r="K18" s="2"/>
      <c r="L18" s="2"/>
      <c r="M18" s="2"/>
    </row>
    <row r="19" spans="2:13" ht="15.75" thickBot="1" x14ac:dyDescent="0.3">
      <c r="B19" s="2"/>
      <c r="C19" s="2"/>
      <c r="D19" s="2"/>
      <c r="E19" s="12" t="s">
        <v>213</v>
      </c>
      <c r="F19" s="26">
        <v>43565</v>
      </c>
      <c r="G19" s="2" t="s">
        <v>289</v>
      </c>
      <c r="H19" s="2"/>
      <c r="I19" s="2"/>
      <c r="J19" s="2"/>
      <c r="K19" s="2"/>
      <c r="L19" s="2"/>
      <c r="M19" s="2"/>
    </row>
    <row r="20" spans="2:13" x14ac:dyDescent="0.25">
      <c r="B20" s="2"/>
      <c r="C20" s="2"/>
      <c r="D20" s="2"/>
      <c r="E20" s="2" t="s">
        <v>317</v>
      </c>
      <c r="F20" s="12"/>
      <c r="G20" s="2"/>
      <c r="H20" s="2"/>
      <c r="I20" s="2"/>
      <c r="J20" s="2"/>
      <c r="K20" s="2"/>
      <c r="L20" s="2"/>
      <c r="M20" s="2"/>
    </row>
    <row r="21" spans="2:13" x14ac:dyDescent="0.25">
      <c r="B21" s="2"/>
      <c r="C21" s="2"/>
      <c r="D21" s="2"/>
      <c r="E21" s="12" t="s">
        <v>3</v>
      </c>
      <c r="F21" s="2"/>
      <c r="G21" s="2"/>
      <c r="H21" s="2"/>
      <c r="I21" s="2"/>
      <c r="J21" s="2"/>
      <c r="K21" s="2"/>
      <c r="L21" s="2"/>
      <c r="M21" s="2"/>
    </row>
    <row r="22" spans="2:13" x14ac:dyDescent="0.25">
      <c r="B22" s="2"/>
      <c r="C22" s="2"/>
      <c r="D22" s="2"/>
      <c r="E22" s="10" t="s">
        <v>312</v>
      </c>
      <c r="F22" s="10" t="s">
        <v>313</v>
      </c>
      <c r="G22" s="10" t="s">
        <v>192</v>
      </c>
      <c r="H22" s="8" t="s">
        <v>216</v>
      </c>
      <c r="I22" s="7" t="s">
        <v>223</v>
      </c>
      <c r="J22" s="10" t="s">
        <v>224</v>
      </c>
      <c r="K22" s="10" t="s">
        <v>225</v>
      </c>
      <c r="L22" s="7" t="s">
        <v>226</v>
      </c>
      <c r="M22" s="7" t="s">
        <v>191</v>
      </c>
    </row>
    <row r="23" spans="2:13" x14ac:dyDescent="0.25">
      <c r="B23" s="2"/>
      <c r="C23" s="2"/>
      <c r="D23" s="12">
        <v>1</v>
      </c>
      <c r="E23" s="16" t="s">
        <v>269</v>
      </c>
      <c r="F23" s="80" t="s">
        <v>230</v>
      </c>
      <c r="G23" s="78">
        <v>12000000</v>
      </c>
      <c r="H23" s="74">
        <v>2390760000</v>
      </c>
      <c r="I23" s="27" t="s">
        <v>10</v>
      </c>
      <c r="J23" s="74">
        <v>1822715423.9999998</v>
      </c>
      <c r="K23" s="75">
        <v>199.23</v>
      </c>
      <c r="L23" s="76">
        <v>43570</v>
      </c>
      <c r="M23" s="76">
        <v>43572</v>
      </c>
    </row>
    <row r="24" spans="2:13" x14ac:dyDescent="0.25">
      <c r="B24" s="2"/>
      <c r="C24" s="2"/>
      <c r="D24" s="12">
        <v>2</v>
      </c>
      <c r="E24" s="80" t="s">
        <v>269</v>
      </c>
      <c r="F24" s="80" t="s">
        <v>231</v>
      </c>
      <c r="G24" s="78">
        <v>21000000</v>
      </c>
      <c r="H24" s="74">
        <v>2308740000</v>
      </c>
      <c r="I24" s="27" t="s">
        <v>10</v>
      </c>
      <c r="J24" s="74">
        <v>1760183375.9999998</v>
      </c>
      <c r="K24" s="75">
        <v>109.94</v>
      </c>
      <c r="L24" s="76">
        <v>43570</v>
      </c>
      <c r="M24" s="76">
        <v>43572</v>
      </c>
    </row>
    <row r="25" spans="2:13" x14ac:dyDescent="0.25">
      <c r="B25" s="2"/>
      <c r="C25" s="2"/>
      <c r="D25" s="12">
        <v>3</v>
      </c>
      <c r="E25" s="80" t="s">
        <v>269</v>
      </c>
      <c r="F25" s="80" t="s">
        <v>232</v>
      </c>
      <c r="G25" s="78">
        <v>2320000</v>
      </c>
      <c r="H25" s="74">
        <v>1322168000</v>
      </c>
      <c r="I25" s="80" t="s">
        <v>71</v>
      </c>
      <c r="J25" s="74">
        <v>1322168000</v>
      </c>
      <c r="K25" s="75">
        <v>569.9</v>
      </c>
      <c r="L25" s="76">
        <v>43570</v>
      </c>
      <c r="M25" s="76">
        <v>43572</v>
      </c>
    </row>
    <row r="26" spans="2:13" x14ac:dyDescent="0.25">
      <c r="B26" s="2"/>
      <c r="C26" s="2"/>
      <c r="D26" s="12">
        <v>4</v>
      </c>
      <c r="E26" s="80" t="s">
        <v>269</v>
      </c>
      <c r="F26" s="80" t="s">
        <v>233</v>
      </c>
      <c r="G26" s="78">
        <v>15500000</v>
      </c>
      <c r="H26" s="74">
        <v>1218765000</v>
      </c>
      <c r="I26" s="80" t="s">
        <v>7</v>
      </c>
      <c r="J26" s="74">
        <v>1050759285.310415</v>
      </c>
      <c r="K26" s="75">
        <v>78.63</v>
      </c>
      <c r="L26" s="76">
        <v>43570</v>
      </c>
      <c r="M26" s="76">
        <v>43572</v>
      </c>
    </row>
    <row r="27" spans="2:13" x14ac:dyDescent="0.25">
      <c r="B27" s="2"/>
      <c r="C27" s="2"/>
      <c r="D27" s="12">
        <v>5</v>
      </c>
      <c r="E27" s="80" t="s">
        <v>269</v>
      </c>
      <c r="F27" s="80" t="s">
        <v>234</v>
      </c>
      <c r="G27" s="78">
        <v>10530700</v>
      </c>
      <c r="H27" s="74">
        <v>71935211700</v>
      </c>
      <c r="I27" s="80" t="s">
        <v>85</v>
      </c>
      <c r="J27" s="74">
        <v>489629528.96605468</v>
      </c>
      <c r="K27" s="75">
        <v>6831</v>
      </c>
      <c r="L27" s="76">
        <v>43570</v>
      </c>
      <c r="M27" s="76">
        <v>43572</v>
      </c>
    </row>
    <row r="28" spans="2:13" x14ac:dyDescent="0.25">
      <c r="B28" s="2"/>
      <c r="C28" s="2"/>
      <c r="D28" s="12">
        <v>6</v>
      </c>
      <c r="E28" s="80" t="s">
        <v>269</v>
      </c>
      <c r="F28" s="80" t="s">
        <v>235</v>
      </c>
      <c r="G28" s="78">
        <v>8700000</v>
      </c>
      <c r="H28" s="74">
        <v>1378950000</v>
      </c>
      <c r="I28" s="80" t="s">
        <v>7</v>
      </c>
      <c r="J28" s="74">
        <v>1188862919.8235893</v>
      </c>
      <c r="K28" s="75">
        <v>158.5</v>
      </c>
      <c r="L28" s="76">
        <v>43570</v>
      </c>
      <c r="M28" s="76">
        <v>43572</v>
      </c>
    </row>
    <row r="29" spans="2:13" x14ac:dyDescent="0.25">
      <c r="B29" s="2"/>
      <c r="C29" s="2"/>
      <c r="D29" s="12">
        <v>7</v>
      </c>
      <c r="E29" s="80" t="s">
        <v>269</v>
      </c>
      <c r="F29" s="80" t="s">
        <v>236</v>
      </c>
      <c r="G29" s="78">
        <v>730000</v>
      </c>
      <c r="H29" s="74">
        <v>478807000</v>
      </c>
      <c r="I29" s="80" t="s">
        <v>71</v>
      </c>
      <c r="J29" s="74">
        <v>478807000</v>
      </c>
      <c r="K29" s="75">
        <v>655.9</v>
      </c>
      <c r="L29" s="76">
        <v>43570</v>
      </c>
      <c r="M29" s="76">
        <v>43572</v>
      </c>
    </row>
    <row r="30" spans="2:13" x14ac:dyDescent="0.25">
      <c r="B30" s="2"/>
      <c r="C30" s="2"/>
      <c r="D30" s="12">
        <v>8</v>
      </c>
      <c r="E30" s="80" t="s">
        <v>269</v>
      </c>
      <c r="F30" s="80" t="s">
        <v>237</v>
      </c>
      <c r="G30" s="78">
        <v>-8170000</v>
      </c>
      <c r="H30" s="74">
        <v>-1078766800</v>
      </c>
      <c r="I30" s="80" t="s">
        <v>10</v>
      </c>
      <c r="J30" s="74">
        <v>-822451808.31999993</v>
      </c>
      <c r="K30" s="75">
        <v>132.04</v>
      </c>
      <c r="L30" s="76">
        <v>43570</v>
      </c>
      <c r="M30" s="76">
        <v>43572</v>
      </c>
    </row>
    <row r="31" spans="2:13" x14ac:dyDescent="0.25">
      <c r="B31" s="2"/>
      <c r="C31" s="2"/>
      <c r="D31" s="12">
        <v>9</v>
      </c>
      <c r="E31" s="80" t="s">
        <v>269</v>
      </c>
      <c r="F31" s="80" t="s">
        <v>238</v>
      </c>
      <c r="G31" s="78">
        <v>11100000</v>
      </c>
      <c r="H31" s="74">
        <v>1343655000</v>
      </c>
      <c r="I31" s="80" t="s">
        <v>10</v>
      </c>
      <c r="J31" s="74">
        <v>1024402571.9999999</v>
      </c>
      <c r="K31" s="75">
        <v>121.05</v>
      </c>
      <c r="L31" s="76">
        <v>43570</v>
      </c>
      <c r="M31" s="76">
        <v>43572</v>
      </c>
    </row>
    <row r="32" spans="2:13" x14ac:dyDescent="0.25">
      <c r="B32" s="2"/>
      <c r="C32" s="2"/>
      <c r="D32" s="12">
        <v>10</v>
      </c>
      <c r="E32" s="80" t="s">
        <v>269</v>
      </c>
      <c r="F32" s="80" t="s">
        <v>239</v>
      </c>
      <c r="G32" s="78">
        <v>8300000</v>
      </c>
      <c r="H32" s="74">
        <v>98147500000</v>
      </c>
      <c r="I32" s="80" t="s">
        <v>85</v>
      </c>
      <c r="J32" s="74">
        <v>668044384.08562922</v>
      </c>
      <c r="K32" s="75">
        <v>11825</v>
      </c>
      <c r="L32" s="76">
        <v>43570</v>
      </c>
      <c r="M32" s="76">
        <v>43572</v>
      </c>
    </row>
    <row r="33" spans="2:13" x14ac:dyDescent="0.25">
      <c r="B33" s="2"/>
      <c r="C33" s="2"/>
      <c r="D33" s="2"/>
      <c r="E33" s="2"/>
      <c r="F33" s="2"/>
      <c r="G33" s="2"/>
      <c r="H33" s="2"/>
      <c r="I33" s="2"/>
      <c r="J33" s="2"/>
      <c r="K33" s="2"/>
      <c r="L33" s="2"/>
      <c r="M33" s="2"/>
    </row>
    <row r="34" spans="2:13" x14ac:dyDescent="0.25">
      <c r="B34" s="2"/>
      <c r="C34" s="2"/>
      <c r="D34" s="2"/>
      <c r="E34" s="88" t="str">
        <f>_xll.flHoldingsAdjust(F15,F17,F19,E22:M32)</f>
        <v>Holdings set for portfolio code Global-Equity</v>
      </c>
      <c r="F34" s="88"/>
      <c r="G34" s="2"/>
      <c r="H34" s="2"/>
      <c r="I34" s="2"/>
      <c r="J34" s="2"/>
      <c r="K34" s="2"/>
      <c r="L34" s="2"/>
      <c r="M34" s="2"/>
    </row>
    <row r="35" spans="2:13" x14ac:dyDescent="0.25">
      <c r="B35" s="2"/>
      <c r="C35" s="2"/>
      <c r="D35" s="2"/>
      <c r="E35" s="2"/>
      <c r="F35" s="2"/>
      <c r="G35" s="2"/>
      <c r="H35" s="2"/>
      <c r="I35" s="2"/>
      <c r="J35" s="2"/>
      <c r="K35" s="2"/>
      <c r="L35" s="2"/>
      <c r="M35" s="2"/>
    </row>
    <row r="36" spans="2:13" ht="4.5" customHeight="1" x14ac:dyDescent="0.25">
      <c r="B36" s="2"/>
      <c r="C36" s="2"/>
      <c r="D36" s="2"/>
      <c r="E36" s="21"/>
      <c r="F36" s="2"/>
      <c r="G36" s="2"/>
      <c r="H36" s="2"/>
      <c r="I36" s="2"/>
      <c r="J36" s="2"/>
      <c r="K36" s="2"/>
      <c r="L36" s="2"/>
      <c r="M36" s="2"/>
    </row>
  </sheetData>
  <dataValidations count="9">
    <dataValidation allowBlank="1" showInputMessage="1" showErrorMessage="1" prompt="Instrument identifier types as single value or comma delimited list" sqref="E39" xr:uid="{F3805C62-CAE2-404B-A3EA-11D0BA86C62B}"/>
    <dataValidation allowBlank="1" showInputMessage="1" showErrorMessage="1" prompt="Instrument identifiers as single value or comma delimited list" sqref="F39" xr:uid="{19869B89-D771-4E0A-9910-0140A2BEC184}"/>
    <dataValidation allowBlank="1" showInputMessage="1" showErrorMessage="1" prompt="Units" sqref="G39" xr:uid="{9EEBFD5B-B051-4601-AD7E-35989534D2D6}"/>
    <dataValidation allowBlank="1" showInputMessage="1" showErrorMessage="1" prompt="Cost" sqref="H39" xr:uid="{E8667D85-8009-4FF7-8FBC-DF15A0D3C9CF}"/>
    <dataValidation allowBlank="1" showInputMessage="1" showErrorMessage="1" prompt="Currency" sqref="I39" xr:uid="{AFA90677-08FC-4EDA-8297-9B1738887B33}"/>
    <dataValidation allowBlank="1" showInputMessage="1" showErrorMessage="1" prompt="Portfolio Cost" sqref="J39" xr:uid="{C563E048-EBFE-4EE7-935B-1C9E78E70D85}"/>
    <dataValidation allowBlank="1" showInputMessage="1" showErrorMessage="1" prompt="Price" sqref="K39" xr:uid="{32017B25-DC56-47F5-90CC-1A1198F7EAF7}"/>
    <dataValidation allowBlank="1" showInputMessage="1" showErrorMessage="1" prompt="Purchase date" sqref="L39" xr:uid="{1E9AAFFA-EAD4-477A-97DA-7083BD9CDB21}"/>
    <dataValidation allowBlank="1" showInputMessage="1" showErrorMessage="1" prompt="Settlement date" sqref="M39" xr:uid="{F45EE082-7A70-4ED1-967C-4E191E564A1E}"/>
  </dataValidations>
  <hyperlinks>
    <hyperlink ref="E7" r:id="rId1" xr:uid="{1A4DC3E7-01C9-4142-9519-2FA258313FCE}"/>
    <hyperlink ref="E8" r:id="rId2" xr:uid="{F6502808-2EB1-4EB2-9524-F6C16F728C12}"/>
    <hyperlink ref="E9" r:id="rId3" xr:uid="{5144C757-8EF5-4873-92D3-DAF3AD271C4C}"/>
  </hyperlinks>
  <pageMargins left="0.7" right="0.7" top="0.75" bottom="0.75" header="0.3" footer="0.3"/>
  <pageSetup orientation="portrait" r:id="rId4"/>
  <drawing r:id="rId5"/>
  <extLst>
    <ext xmlns:x14="http://schemas.microsoft.com/office/spreadsheetml/2009/9/main" uri="{CCE6A557-97BC-4b89-ADB6-D9C93CAAB3DF}">
      <x14:dataValidations xmlns:xm="http://schemas.microsoft.com/office/excel/2006/main" count="1">
        <x14:dataValidation type="list" allowBlank="1" showInputMessage="1" showErrorMessage="1" xr:uid="{B55105A2-81AA-4C3B-889E-A08907B92495}">
          <x14:formula1>
            <xm:f>'View portfolios'!$E$67:$E$70</xm:f>
          </x14:formula1>
          <xm:sqref>F17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B1:N37"/>
  <sheetViews>
    <sheetView showGridLines="0" zoomScale="85" zoomScaleNormal="85" workbookViewId="0">
      <selection activeCell="E31" sqref="E31"/>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7" width="22" customWidth="1"/>
    <col min="8" max="8" width="16.5703125" bestFit="1" customWidth="1"/>
    <col min="9" max="9" width="35.42578125" customWidth="1"/>
    <col min="10" max="10" width="22" customWidth="1"/>
    <col min="11" max="12" width="24.28515625" customWidth="1"/>
    <col min="13" max="13" width="40" customWidth="1"/>
    <col min="14" max="14" width="11.8554687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221</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286</v>
      </c>
      <c r="E5" s="1"/>
      <c r="F5" s="1"/>
      <c r="G5" s="1"/>
      <c r="H5" s="1"/>
      <c r="I5" s="1"/>
      <c r="J5" s="1"/>
      <c r="K5" s="1"/>
      <c r="L5" s="1"/>
      <c r="M5" s="1"/>
      <c r="N5" s="1"/>
    </row>
    <row r="6" spans="2:14" x14ac:dyDescent="0.25">
      <c r="B6" s="1"/>
      <c r="C6" s="1"/>
      <c r="D6" s="3" t="s">
        <v>279</v>
      </c>
      <c r="E6" s="1"/>
      <c r="F6" s="1"/>
      <c r="G6" s="1"/>
      <c r="H6" s="1"/>
      <c r="I6" s="1"/>
      <c r="J6" s="1"/>
      <c r="K6" s="1"/>
      <c r="L6" s="1"/>
      <c r="M6" s="1"/>
      <c r="N6" s="1"/>
    </row>
    <row r="7" spans="2:14" x14ac:dyDescent="0.25">
      <c r="B7" s="1"/>
      <c r="C7" s="1"/>
      <c r="D7" s="1"/>
      <c r="E7" s="63" t="s">
        <v>276</v>
      </c>
      <c r="F7" s="1"/>
      <c r="G7" s="1"/>
      <c r="H7" s="1"/>
      <c r="I7" s="1"/>
      <c r="J7" s="1"/>
      <c r="K7" s="1"/>
      <c r="L7" s="1"/>
      <c r="M7" s="1"/>
      <c r="N7" s="1"/>
    </row>
    <row r="8" spans="2:14" x14ac:dyDescent="0.25">
      <c r="B8" s="1"/>
      <c r="C8" s="1"/>
      <c r="D8" s="1"/>
      <c r="E8" s="63" t="s">
        <v>277</v>
      </c>
      <c r="F8" s="1"/>
      <c r="G8" s="1"/>
      <c r="H8" s="1"/>
      <c r="I8" s="1"/>
      <c r="J8" s="1"/>
      <c r="K8" s="1"/>
      <c r="L8" s="1"/>
      <c r="M8" s="1"/>
      <c r="N8" s="1"/>
    </row>
    <row r="9" spans="2:14" x14ac:dyDescent="0.25">
      <c r="B9" s="1"/>
      <c r="C9" s="1"/>
      <c r="D9" s="1"/>
      <c r="E9" s="63" t="s">
        <v>278</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5</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309</v>
      </c>
      <c r="G15" s="2" t="s">
        <v>283</v>
      </c>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318</v>
      </c>
      <c r="F17" s="2"/>
      <c r="G17" s="2"/>
      <c r="H17" s="2"/>
      <c r="I17" s="12"/>
      <c r="J17" s="2"/>
      <c r="K17" s="2"/>
      <c r="L17" s="2"/>
      <c r="M17" s="2"/>
      <c r="N17" s="2"/>
    </row>
    <row r="18" spans="2:14" x14ac:dyDescent="0.25">
      <c r="B18" s="2"/>
      <c r="C18" s="2"/>
      <c r="D18" s="2"/>
      <c r="E18" s="8" t="s">
        <v>240</v>
      </c>
      <c r="F18" s="10" t="s">
        <v>1</v>
      </c>
      <c r="G18" s="10" t="s">
        <v>0</v>
      </c>
      <c r="H18" s="10" t="s">
        <v>241</v>
      </c>
      <c r="I18" s="8" t="s">
        <v>294</v>
      </c>
      <c r="J18" s="7" t="s">
        <v>295</v>
      </c>
      <c r="K18" s="10" t="s">
        <v>296</v>
      </c>
      <c r="L18" s="10" t="s">
        <v>297</v>
      </c>
      <c r="M18" s="10" t="s">
        <v>371</v>
      </c>
      <c r="N18" s="2"/>
    </row>
    <row r="19" spans="2:14" x14ac:dyDescent="0.25">
      <c r="B19" s="2"/>
      <c r="C19" s="2"/>
      <c r="D19" s="12">
        <v>1</v>
      </c>
      <c r="E19" s="15" t="s">
        <v>292</v>
      </c>
      <c r="F19" s="16" t="s">
        <v>298</v>
      </c>
      <c r="G19" s="16" t="s">
        <v>229</v>
      </c>
      <c r="H19" s="31">
        <v>43565</v>
      </c>
      <c r="I19" s="15" t="s">
        <v>71</v>
      </c>
      <c r="J19" s="18"/>
      <c r="K19" s="31"/>
      <c r="L19" s="16"/>
      <c r="M19" s="88" t="s">
        <v>372</v>
      </c>
      <c r="N19" s="2"/>
    </row>
    <row r="20" spans="2:14" x14ac:dyDescent="0.25">
      <c r="B20" s="2"/>
      <c r="C20" s="2"/>
      <c r="D20" s="12">
        <v>2</v>
      </c>
      <c r="E20" s="9"/>
      <c r="F20" s="11"/>
      <c r="G20" s="16"/>
      <c r="H20" s="16"/>
      <c r="I20" s="9"/>
      <c r="J20" s="5"/>
      <c r="K20" s="11"/>
      <c r="L20" s="11"/>
      <c r="M20" s="11"/>
      <c r="N20" s="2"/>
    </row>
    <row r="21" spans="2:14" x14ac:dyDescent="0.25">
      <c r="B21" s="2"/>
      <c r="C21" s="2"/>
      <c r="D21" s="12">
        <v>3</v>
      </c>
      <c r="E21" s="9"/>
      <c r="F21" s="11"/>
      <c r="G21" s="16"/>
      <c r="H21" s="16"/>
      <c r="I21" s="9"/>
      <c r="J21" s="5"/>
      <c r="K21" s="11"/>
      <c r="L21" s="11"/>
      <c r="M21" s="11"/>
      <c r="N21" s="2"/>
    </row>
    <row r="22" spans="2:14" x14ac:dyDescent="0.25">
      <c r="B22" s="2"/>
      <c r="C22" s="2"/>
      <c r="D22" s="12">
        <v>4</v>
      </c>
      <c r="E22" s="9"/>
      <c r="F22" s="11"/>
      <c r="G22" s="16"/>
      <c r="H22" s="16"/>
      <c r="I22" s="9"/>
      <c r="J22" s="5"/>
      <c r="K22" s="11"/>
      <c r="L22" s="11"/>
      <c r="M22" s="11"/>
      <c r="N22" s="2"/>
    </row>
    <row r="23" spans="2:14" x14ac:dyDescent="0.25">
      <c r="B23" s="2"/>
      <c r="C23" s="2"/>
      <c r="D23" s="12">
        <v>5</v>
      </c>
      <c r="E23" s="9"/>
      <c r="F23" s="11"/>
      <c r="G23" s="16"/>
      <c r="H23" s="16"/>
      <c r="I23" s="9"/>
      <c r="J23" s="5"/>
      <c r="K23" s="11"/>
      <c r="L23" s="11"/>
      <c r="M23" s="11"/>
      <c r="N23" s="2"/>
    </row>
    <row r="24" spans="2:14" x14ac:dyDescent="0.25">
      <c r="B24" s="2"/>
      <c r="C24" s="2"/>
      <c r="D24" s="12">
        <v>6</v>
      </c>
      <c r="E24" s="9"/>
      <c r="F24" s="11"/>
      <c r="G24" s="16"/>
      <c r="H24" s="16"/>
      <c r="I24" s="9"/>
      <c r="J24" s="5"/>
      <c r="K24" s="11"/>
      <c r="L24" s="11"/>
      <c r="M24" s="11"/>
      <c r="N24" s="2"/>
    </row>
    <row r="25" spans="2:14" x14ac:dyDescent="0.25">
      <c r="B25" s="2"/>
      <c r="C25" s="2"/>
      <c r="D25" s="12">
        <v>7</v>
      </c>
      <c r="E25" s="9"/>
      <c r="F25" s="11"/>
      <c r="G25" s="16"/>
      <c r="H25" s="16"/>
      <c r="I25" s="9"/>
      <c r="J25" s="5"/>
      <c r="K25" s="11"/>
      <c r="L25" s="11"/>
      <c r="M25" s="11"/>
      <c r="N25" s="2"/>
    </row>
    <row r="26" spans="2:14" x14ac:dyDescent="0.25">
      <c r="B26" s="2"/>
      <c r="C26" s="2"/>
      <c r="D26" s="12">
        <v>8</v>
      </c>
      <c r="E26" s="9"/>
      <c r="F26" s="11"/>
      <c r="G26" s="16"/>
      <c r="H26" s="16"/>
      <c r="I26" s="9"/>
      <c r="J26" s="5"/>
      <c r="K26" s="11"/>
      <c r="L26" s="11"/>
      <c r="M26" s="11"/>
      <c r="N26" s="2"/>
    </row>
    <row r="27" spans="2:14" x14ac:dyDescent="0.25">
      <c r="B27" s="2"/>
      <c r="C27" s="2"/>
      <c r="D27" s="12">
        <v>9</v>
      </c>
      <c r="E27" s="9"/>
      <c r="F27" s="11"/>
      <c r="G27" s="16"/>
      <c r="H27" s="16"/>
      <c r="I27" s="9"/>
      <c r="J27" s="5"/>
      <c r="K27" s="11"/>
      <c r="L27" s="11"/>
      <c r="M27" s="11"/>
      <c r="N27" s="2"/>
    </row>
    <row r="28" spans="2:14" x14ac:dyDescent="0.25">
      <c r="B28" s="2"/>
      <c r="C28" s="2"/>
      <c r="D28" s="12">
        <v>10</v>
      </c>
      <c r="E28" s="9"/>
      <c r="F28" s="11"/>
      <c r="G28" s="16"/>
      <c r="H28" s="16"/>
      <c r="I28" s="9"/>
      <c r="J28" s="5"/>
      <c r="K28" s="11"/>
      <c r="L28" s="11"/>
      <c r="M28" s="11"/>
      <c r="N28" s="2"/>
    </row>
    <row r="29" spans="2:14" x14ac:dyDescent="0.25">
      <c r="B29" s="2"/>
      <c r="C29" s="2"/>
      <c r="D29" s="2"/>
      <c r="E29" s="2"/>
      <c r="F29" s="2"/>
      <c r="G29" s="2"/>
      <c r="H29" s="2"/>
      <c r="I29" s="2"/>
      <c r="J29" s="2"/>
      <c r="K29" s="2"/>
      <c r="L29" s="2"/>
      <c r="M29" s="2"/>
      <c r="N29" s="2"/>
    </row>
    <row r="30" spans="2:14" x14ac:dyDescent="0.25">
      <c r="B30" s="2"/>
      <c r="C30" s="2"/>
      <c r="D30" s="2"/>
      <c r="E30" s="88" t="str">
        <f>_xll.flPortfoliosAdd(F15,E18:M19)</f>
        <v>Entity already exists</v>
      </c>
      <c r="F30" s="2"/>
      <c r="G30" s="2"/>
      <c r="H30" s="2"/>
      <c r="I30" s="2"/>
      <c r="J30" s="2"/>
      <c r="K30" s="2"/>
      <c r="L30" s="2"/>
      <c r="M30" s="2"/>
      <c r="N30" s="2"/>
    </row>
    <row r="31" spans="2:14" x14ac:dyDescent="0.25">
      <c r="B31" s="2"/>
      <c r="C31" s="2"/>
      <c r="D31" s="2"/>
      <c r="E31" s="2"/>
      <c r="F31" s="2"/>
      <c r="G31" s="2"/>
      <c r="H31" s="2"/>
      <c r="I31" s="2"/>
      <c r="J31" s="2"/>
      <c r="K31" s="2"/>
      <c r="L31" s="2"/>
      <c r="M31" s="2"/>
      <c r="N31" s="2"/>
    </row>
    <row r="36" spans="12:13" x14ac:dyDescent="0.25">
      <c r="L36" s="33"/>
      <c r="M36" s="33"/>
    </row>
    <row r="37" spans="12:13" x14ac:dyDescent="0.25">
      <c r="L37" s="33"/>
      <c r="M37" s="33"/>
    </row>
  </sheetData>
  <dataValidations count="17">
    <dataValidation allowBlank="1" showInputMessage="1" showErrorMessage="1" prompt="Code" sqref="E34:E40 E18 F35:H40" xr:uid="{9259F781-C4F5-43A7-B8EA-4BDD427C82DA}"/>
    <dataValidation allowBlank="1" showInputMessage="1" showErrorMessage="1" prompt="Corporate Action Source" sqref="F18 F34" xr:uid="{1BDA8805-86F0-4E90-9CE3-CA332FBFFF82}"/>
    <dataValidation allowBlank="1" showInputMessage="1" showErrorMessage="1" prompt="Accounting Method" sqref="G18 G34" xr:uid="{5B9ED561-59AA-4440-822E-B35C09C128F8}"/>
    <dataValidation allowBlank="1" showInputMessage="1" showErrorMessage="1" prompt="Sub-Holding Keys" sqref="H18 H34" xr:uid="{3AB35A92-6ECF-49C9-AFE5-0A5A9CB8EE3D}"/>
    <dataValidation allowBlank="1" showInputMessage="1" showErrorMessage="1" prompt="Display Name" sqref="I34:I35 I18" xr:uid="{4910227D-B2F8-456F-AFA9-6F9E43631207}"/>
    <dataValidation allowBlank="1" showInputMessage="1" showErrorMessage="1" prompt="Description" sqref="J34:J35 J18" xr:uid="{2B7F122B-7ABF-4E5A-883A-2B9F5721E27F}"/>
    <dataValidation allowBlank="1" showInputMessage="1" showErrorMessage="1" prompt="Date Created" sqref="K34:K35 K18" xr:uid="{93EB3D59-8048-45E8-911E-754FC5E1D1A9}"/>
    <dataValidation allowBlank="1" showInputMessage="1" showErrorMessage="1" prompt="Base Currency" sqref="L34:M35 L18" xr:uid="{99B942EE-F9D1-4432-BAAE-36C83B90FBD8}"/>
    <dataValidation allowBlank="1" showInputMessage="1" showErrorMessage="1" prompt="The base currency of the transaction portfolio." sqref="I36" xr:uid="{D454BEDA-5FA6-4FE6-AEDE-2A88338908EA}"/>
    <dataValidation allowBlank="1" showInputMessage="1" showErrorMessage="1" prompt="The unique identifier of the corporate action source to attach to the transaction portfolio." sqref="J36" xr:uid="{EAA89915-410B-4125-83E0-BAEB778E8354}"/>
    <dataValidation allowBlank="1" showInputMessage="1" showErrorMessage="1" prompt="Determines the accounting treatment given to the transaction portfolio's tax lots." sqref="K36" xr:uid="{1EE24D3C-D669-4AB6-BB4E-2BED6D3DE2F7}"/>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36" xr:uid="{62A490F7-8BA3-452B-BCAF-26C579C48BB8}"/>
    <dataValidation allowBlank="1" showInputMessage="1" showErrorMessage="1" prompt="The code that the portfolio group will be created with. Together with the scope this uniquely identifies the portfolio group." sqref="E41" xr:uid="{8EF957D4-E00A-4755-AFFE-492057899926}"/>
    <dataValidation allowBlank="1" showInputMessage="1" showErrorMessage="1" prompt="The name of the portfolio group." sqref="F41" xr:uid="{98FC7841-8C90-4EAC-A3FF-1DA418441A07}"/>
    <dataValidation allowBlank="1" showInputMessage="1" showErrorMessage="1" prompt="The resource identifiers of the portfolios to be contained within the portfolio group." sqref="G41" xr:uid="{3B7BAA44-2EE7-41CD-856F-C5908B004CAF}"/>
    <dataValidation allowBlank="1" showInputMessage="1" showErrorMessage="1" prompt="A long form description of the portfolio group." sqref="H41" xr:uid="{6EC06635-8211-4772-A356-4CF7AD53A27F}"/>
    <dataValidation allowBlank="1" showInputMessage="1" showErrorMessage="1" prompt="The resource identifiers of the portfolio groups to be contained within the portfolio group as sub groups." sqref="I41" xr:uid="{81914F5D-E2D6-4159-A3A4-FF1FABC9D8DF}"/>
  </dataValidations>
  <hyperlinks>
    <hyperlink ref="E7" r:id="rId1" xr:uid="{A215D415-BCEC-4575-BAF9-7E35FC233E01}"/>
    <hyperlink ref="E8" r:id="rId2" xr:uid="{6333B28C-E550-4ABB-A674-F8FD20703A6F}"/>
    <hyperlink ref="E9" r:id="rId3" xr:uid="{43D285F4-BD2A-4FBC-9B07-6391A4898B86}"/>
  </hyperlinks>
  <pageMargins left="0.7" right="0.7" top="0.75" bottom="0.75" header="0.3" footer="0.3"/>
  <pageSetup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BF526-C741-4204-804D-01691DF95A22}">
  <sheetPr>
    <tabColor theme="8" tint="0.79998168889431442"/>
  </sheetPr>
  <dimension ref="B1:N69"/>
  <sheetViews>
    <sheetView showGridLines="0" zoomScale="85" zoomScaleNormal="85" workbookViewId="0">
      <selection activeCell="E20" sqref="E20"/>
    </sheetView>
  </sheetViews>
  <sheetFormatPr defaultRowHeight="15" x14ac:dyDescent="0.25"/>
  <cols>
    <col min="1" max="1" width="6.5703125" customWidth="1"/>
    <col min="2" max="2" width="2.5703125" customWidth="1"/>
    <col min="3" max="3" width="1" customWidth="1"/>
    <col min="4" max="4" width="3.28515625" customWidth="1"/>
    <col min="5" max="5" width="20.28515625" bestFit="1" customWidth="1"/>
    <col min="6" max="6" width="25.7109375" bestFit="1" customWidth="1"/>
    <col min="7" max="7" width="22" customWidth="1"/>
    <col min="8" max="8" width="33.7109375" bestFit="1" customWidth="1"/>
    <col min="9" max="9" width="35.42578125" customWidth="1"/>
    <col min="10" max="10" width="22" customWidth="1"/>
    <col min="11" max="11" width="25.42578125" customWidth="1"/>
    <col min="12" max="12" width="19.5703125" customWidth="1"/>
    <col min="13" max="13" width="17.140625" customWidth="1"/>
    <col min="14" max="14" width="11.7109375" bestFit="1"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4" t="s">
        <v>330</v>
      </c>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t="s">
        <v>331</v>
      </c>
      <c r="E5" s="1"/>
      <c r="F5" s="1"/>
      <c r="G5" s="1"/>
      <c r="H5" s="1"/>
      <c r="I5" s="1"/>
      <c r="J5" s="1"/>
      <c r="K5" s="1"/>
      <c r="L5" s="1"/>
      <c r="M5" s="1"/>
      <c r="N5" s="1"/>
    </row>
    <row r="6" spans="2:14" x14ac:dyDescent="0.25">
      <c r="B6" s="1"/>
      <c r="C6" s="1"/>
      <c r="D6" s="3" t="s">
        <v>279</v>
      </c>
      <c r="E6" s="1"/>
      <c r="F6" s="1"/>
      <c r="G6" s="1"/>
      <c r="H6" s="1"/>
      <c r="I6" s="1"/>
      <c r="J6" s="1"/>
      <c r="K6" s="1"/>
      <c r="L6" s="1"/>
      <c r="M6" s="1"/>
      <c r="N6" s="1"/>
    </row>
    <row r="7" spans="2:14" x14ac:dyDescent="0.25">
      <c r="B7" s="1"/>
      <c r="C7" s="1"/>
      <c r="D7" s="1"/>
      <c r="E7" s="63" t="s">
        <v>276</v>
      </c>
      <c r="F7" s="1"/>
      <c r="G7" s="1"/>
      <c r="H7" s="1"/>
      <c r="I7" s="1"/>
      <c r="J7" s="1"/>
      <c r="K7" s="1"/>
      <c r="L7" s="1"/>
      <c r="M7" s="1"/>
      <c r="N7" s="1"/>
    </row>
    <row r="8" spans="2:14" x14ac:dyDescent="0.25">
      <c r="B8" s="1"/>
      <c r="C8" s="1"/>
      <c r="D8" s="1"/>
      <c r="E8" s="63" t="s">
        <v>277</v>
      </c>
      <c r="F8" s="1"/>
      <c r="G8" s="1"/>
      <c r="H8" s="1"/>
      <c r="I8" s="1"/>
      <c r="J8" s="1"/>
      <c r="K8" s="1"/>
      <c r="L8" s="1"/>
      <c r="M8" s="1"/>
      <c r="N8" s="1"/>
    </row>
    <row r="9" spans="2:14" x14ac:dyDescent="0.25">
      <c r="B9" s="1"/>
      <c r="C9" s="1"/>
      <c r="D9" s="1"/>
      <c r="E9" s="63" t="s">
        <v>278</v>
      </c>
      <c r="F9" s="1"/>
      <c r="G9" s="1"/>
      <c r="H9" s="1"/>
      <c r="I9" s="1"/>
      <c r="J9" s="1"/>
      <c r="K9" s="1"/>
      <c r="L9" s="1"/>
      <c r="M9" s="1"/>
      <c r="N9" s="1"/>
    </row>
    <row r="10" spans="2:14" x14ac:dyDescent="0.25">
      <c r="B10" s="1"/>
      <c r="C10" s="1"/>
      <c r="D10" s="1"/>
      <c r="E10" s="1"/>
      <c r="F10" s="1"/>
      <c r="G10" s="1"/>
      <c r="H10" s="1"/>
      <c r="I10" s="1"/>
      <c r="J10" s="1"/>
      <c r="K10" s="1"/>
      <c r="L10" s="1"/>
      <c r="M10" s="1"/>
      <c r="N10" s="1"/>
    </row>
    <row r="12" spans="2:14" x14ac:dyDescent="0.25">
      <c r="B12" s="2"/>
      <c r="C12" s="2"/>
      <c r="D12" s="2"/>
      <c r="E12" s="2"/>
      <c r="F12" s="2"/>
      <c r="G12" s="2"/>
      <c r="H12" s="2"/>
      <c r="I12" s="2"/>
      <c r="J12" s="2"/>
      <c r="K12" s="2"/>
      <c r="L12" s="2"/>
      <c r="M12" s="2"/>
      <c r="N12" s="2"/>
    </row>
    <row r="13" spans="2:14" ht="21" x14ac:dyDescent="0.35">
      <c r="B13" s="2"/>
      <c r="C13" s="13" t="s">
        <v>332</v>
      </c>
      <c r="D13" s="13"/>
      <c r="E13" s="2"/>
      <c r="F13" s="2"/>
      <c r="G13" s="2"/>
      <c r="H13" s="2"/>
      <c r="I13" s="2"/>
      <c r="J13" s="2"/>
      <c r="K13" s="2"/>
      <c r="L13" s="2"/>
      <c r="M13" s="2"/>
      <c r="N13" s="2"/>
    </row>
    <row r="14" spans="2:14" ht="15.75" thickBot="1" x14ac:dyDescent="0.3">
      <c r="B14" s="2"/>
      <c r="C14" s="2"/>
      <c r="D14" s="2"/>
      <c r="E14" s="2"/>
      <c r="F14" s="2"/>
      <c r="G14" s="2"/>
      <c r="H14" s="2"/>
      <c r="I14" s="2"/>
      <c r="J14" s="2"/>
      <c r="K14" s="2"/>
      <c r="L14" s="2"/>
      <c r="M14" s="2"/>
      <c r="N14" s="2"/>
    </row>
    <row r="15" spans="2:14" ht="15.75" thickBot="1" x14ac:dyDescent="0.3">
      <c r="B15" s="2"/>
      <c r="C15" s="2"/>
      <c r="D15" s="2"/>
      <c r="E15" s="12" t="s">
        <v>184</v>
      </c>
      <c r="F15" s="19" t="s">
        <v>309</v>
      </c>
      <c r="G15" s="2"/>
      <c r="H15" s="2"/>
      <c r="I15" s="2"/>
      <c r="J15" s="2"/>
      <c r="K15" s="2"/>
      <c r="L15" s="2"/>
      <c r="M15" s="2"/>
      <c r="N15" s="2"/>
    </row>
    <row r="16" spans="2:14" x14ac:dyDescent="0.25">
      <c r="B16" s="2"/>
      <c r="C16" s="2"/>
      <c r="D16" s="2"/>
      <c r="E16" s="2"/>
      <c r="F16" s="2"/>
      <c r="G16" s="2"/>
      <c r="H16" s="2"/>
      <c r="I16" s="2"/>
      <c r="J16" s="2"/>
      <c r="K16" s="2"/>
      <c r="L16" s="2"/>
      <c r="M16" s="2"/>
      <c r="N16" s="2"/>
    </row>
    <row r="17" spans="2:14" x14ac:dyDescent="0.25">
      <c r="B17" s="2"/>
      <c r="C17" s="2"/>
      <c r="D17" s="2"/>
      <c r="E17" s="2" t="s">
        <v>318</v>
      </c>
      <c r="F17" s="2"/>
      <c r="G17" s="2"/>
      <c r="H17" s="2"/>
      <c r="I17" s="12"/>
      <c r="J17" s="2"/>
      <c r="K17" s="2"/>
      <c r="L17" s="2"/>
      <c r="M17" s="2"/>
      <c r="N17" s="2"/>
    </row>
    <row r="18" spans="2:14" x14ac:dyDescent="0.25">
      <c r="B18" s="2"/>
      <c r="C18" s="2"/>
      <c r="D18" s="2"/>
      <c r="E18" s="8" t="s">
        <v>0</v>
      </c>
      <c r="F18" s="10" t="s">
        <v>240</v>
      </c>
      <c r="G18" s="10" t="s">
        <v>241</v>
      </c>
      <c r="H18" s="10" t="s">
        <v>328</v>
      </c>
      <c r="I18" s="8" t="s">
        <v>1</v>
      </c>
      <c r="J18" s="7" t="s">
        <v>329</v>
      </c>
      <c r="K18" s="7" t="s">
        <v>363</v>
      </c>
      <c r="L18" s="10" t="s">
        <v>284</v>
      </c>
      <c r="M18" s="2"/>
      <c r="N18" s="2"/>
    </row>
    <row r="19" spans="2:14" x14ac:dyDescent="0.25">
      <c r="B19" s="2"/>
      <c r="C19" s="2"/>
      <c r="D19" s="12">
        <v>1</v>
      </c>
      <c r="E19" s="15" t="s">
        <v>339</v>
      </c>
      <c r="F19" s="80" t="s">
        <v>341</v>
      </c>
      <c r="G19" s="31">
        <f>'Create portfolio'!H19</f>
        <v>43565</v>
      </c>
      <c r="H19" s="80" t="s">
        <v>368</v>
      </c>
      <c r="I19" s="15"/>
      <c r="J19" s="18"/>
      <c r="K19" s="18"/>
      <c r="L19" s="88" t="str">
        <f t="array" ref="L19:L20">_xll.flGroupsAdd(F15,E18:K20)</f>
        <v>Could not set alternate ID due to an unexpected problem - please contact support. The id 'US-FI' is already in use by a different entity at effective date '2019-04-10 00:00:00+00'.</v>
      </c>
      <c r="M19" s="2"/>
      <c r="N19" s="17"/>
    </row>
    <row r="20" spans="2:14" x14ac:dyDescent="0.25">
      <c r="B20" s="2"/>
      <c r="C20" s="2"/>
      <c r="D20" s="12">
        <v>2</v>
      </c>
      <c r="E20" s="9" t="s">
        <v>340</v>
      </c>
      <c r="F20" s="77" t="s">
        <v>342</v>
      </c>
      <c r="G20" s="31">
        <f>G19</f>
        <v>43565</v>
      </c>
      <c r="H20" s="80" t="s">
        <v>367</v>
      </c>
      <c r="I20" s="9"/>
      <c r="J20" s="5" t="s">
        <v>366</v>
      </c>
      <c r="K20" s="5"/>
      <c r="L20" s="88" t="str">
        <v>Group with id US-FI in scope Finbourne-Examples does not exist at EffectiveAt: '2019-04-10T00:00:00.0000000+00:00' AsAt: 'AsAt=2020-02-04T09:31:03.2935200+00:00'</v>
      </c>
      <c r="M20" s="2"/>
      <c r="N20" s="2"/>
    </row>
    <row r="21" spans="2:14" x14ac:dyDescent="0.25">
      <c r="B21" s="2"/>
      <c r="C21" s="2"/>
      <c r="D21" s="12">
        <v>3</v>
      </c>
      <c r="E21" s="9"/>
      <c r="F21" s="77"/>
      <c r="G21" s="80"/>
      <c r="H21" s="80"/>
      <c r="I21" s="9"/>
      <c r="J21" s="5"/>
      <c r="K21" s="5"/>
      <c r="L21" s="77"/>
      <c r="M21" s="2"/>
      <c r="N21" s="2"/>
    </row>
    <row r="22" spans="2:14" x14ac:dyDescent="0.25">
      <c r="B22" s="2"/>
      <c r="C22" s="2"/>
      <c r="D22" s="12">
        <v>4</v>
      </c>
      <c r="E22" s="9"/>
      <c r="F22" s="77"/>
      <c r="G22" s="80"/>
      <c r="H22" s="80"/>
      <c r="I22" s="9"/>
      <c r="J22" s="5"/>
      <c r="K22" s="5"/>
      <c r="L22" s="77"/>
      <c r="M22" s="2"/>
      <c r="N22" s="2"/>
    </row>
    <row r="23" spans="2:14" x14ac:dyDescent="0.25">
      <c r="B23" s="2"/>
      <c r="C23" s="2"/>
      <c r="D23" s="12">
        <v>5</v>
      </c>
      <c r="E23" s="9"/>
      <c r="F23" s="77"/>
      <c r="G23" s="80"/>
      <c r="H23" s="80"/>
      <c r="I23" s="9"/>
      <c r="J23" s="5"/>
      <c r="K23" s="5"/>
      <c r="L23" s="77"/>
      <c r="M23" s="2"/>
      <c r="N23" s="2"/>
    </row>
    <row r="24" spans="2:14" x14ac:dyDescent="0.25">
      <c r="B24" s="2"/>
      <c r="C24" s="2"/>
      <c r="D24" s="12">
        <v>6</v>
      </c>
      <c r="E24" s="9"/>
      <c r="F24" s="77"/>
      <c r="G24" s="80"/>
      <c r="H24" s="80"/>
      <c r="I24" s="9"/>
      <c r="J24" s="5"/>
      <c r="K24" s="5"/>
      <c r="L24" s="77"/>
      <c r="M24" s="2"/>
      <c r="N24" s="2"/>
    </row>
    <row r="25" spans="2:14" x14ac:dyDescent="0.25">
      <c r="B25" s="2"/>
      <c r="C25" s="2"/>
      <c r="D25" s="12">
        <v>7</v>
      </c>
      <c r="E25" s="9"/>
      <c r="F25" s="77"/>
      <c r="G25" s="80"/>
      <c r="H25" s="80"/>
      <c r="I25" s="9"/>
      <c r="J25" s="5"/>
      <c r="K25" s="5"/>
      <c r="L25" s="77"/>
      <c r="M25" s="2"/>
      <c r="N25" s="2"/>
    </row>
    <row r="26" spans="2:14" x14ac:dyDescent="0.25">
      <c r="B26" s="2"/>
      <c r="C26" s="2"/>
      <c r="D26" s="12">
        <v>8</v>
      </c>
      <c r="E26" s="9"/>
      <c r="F26" s="77"/>
      <c r="G26" s="80"/>
      <c r="H26" s="80"/>
      <c r="I26" s="9"/>
      <c r="J26" s="5"/>
      <c r="K26" s="5"/>
      <c r="L26" s="77"/>
      <c r="M26" s="2"/>
      <c r="N26" s="2"/>
    </row>
    <row r="27" spans="2:14" x14ac:dyDescent="0.25">
      <c r="B27" s="2"/>
      <c r="C27" s="2"/>
      <c r="D27" s="12">
        <v>9</v>
      </c>
      <c r="E27" s="9"/>
      <c r="F27" s="77"/>
      <c r="G27" s="80"/>
      <c r="H27" s="80"/>
      <c r="I27" s="9"/>
      <c r="J27" s="5"/>
      <c r="K27" s="5"/>
      <c r="L27" s="77"/>
      <c r="M27" s="2"/>
      <c r="N27" s="2"/>
    </row>
    <row r="28" spans="2:14" x14ac:dyDescent="0.25">
      <c r="B28" s="2"/>
      <c r="C28" s="2"/>
      <c r="D28" s="12">
        <v>10</v>
      </c>
      <c r="E28" s="9"/>
      <c r="F28" s="77"/>
      <c r="G28" s="80"/>
      <c r="H28" s="80"/>
      <c r="I28" s="9"/>
      <c r="J28" s="5"/>
      <c r="K28" s="5"/>
      <c r="L28" s="77"/>
      <c r="M28" s="2"/>
      <c r="N28" s="2"/>
    </row>
    <row r="29" spans="2:14" x14ac:dyDescent="0.25">
      <c r="B29" s="2"/>
      <c r="C29" s="2"/>
      <c r="D29" s="2"/>
      <c r="E29" s="2"/>
      <c r="F29" s="2"/>
      <c r="G29" s="2"/>
      <c r="H29" s="2"/>
      <c r="I29" s="2"/>
      <c r="J29" s="2"/>
      <c r="K29" s="2"/>
      <c r="L29" s="2"/>
      <c r="M29" s="2"/>
      <c r="N29" s="2"/>
    </row>
    <row r="30" spans="2:14" x14ac:dyDescent="0.25">
      <c r="B30" s="2"/>
      <c r="C30" s="2"/>
      <c r="D30" s="2"/>
      <c r="E30" s="2"/>
      <c r="F30" s="2" t="s">
        <v>369</v>
      </c>
      <c r="G30" s="2"/>
      <c r="H30" s="2"/>
      <c r="I30" s="2"/>
      <c r="J30" s="2"/>
      <c r="K30" s="2"/>
      <c r="L30" s="2"/>
      <c r="M30" s="2"/>
      <c r="N30" s="2"/>
    </row>
    <row r="31" spans="2:14" x14ac:dyDescent="0.25">
      <c r="B31" s="2"/>
      <c r="C31" s="2"/>
      <c r="D31" s="2"/>
      <c r="E31" s="46" t="s">
        <v>346</v>
      </c>
      <c r="F31" s="2"/>
      <c r="G31" s="9" t="s">
        <v>340</v>
      </c>
      <c r="H31" s="9"/>
      <c r="I31" s="2"/>
      <c r="J31" s="2"/>
      <c r="K31" s="2"/>
      <c r="L31" s="2"/>
      <c r="M31" s="2"/>
      <c r="N31" s="2"/>
    </row>
    <row r="32" spans="2:14" ht="15.75" thickBot="1" x14ac:dyDescent="0.3">
      <c r="B32" s="2"/>
      <c r="C32" s="2"/>
      <c r="D32" s="2"/>
      <c r="E32" s="46" t="s">
        <v>347</v>
      </c>
      <c r="F32" s="15" t="s">
        <v>339</v>
      </c>
      <c r="G32" s="2"/>
      <c r="H32" s="2"/>
      <c r="I32" s="2"/>
      <c r="J32" s="2"/>
      <c r="K32" s="2"/>
      <c r="L32" s="2"/>
      <c r="M32" s="2"/>
      <c r="N32" s="2"/>
    </row>
    <row r="33" spans="2:14" ht="15.75" thickBot="1" x14ac:dyDescent="0.3">
      <c r="B33" s="2"/>
      <c r="C33" s="2"/>
      <c r="D33" s="2"/>
      <c r="E33" s="46" t="s">
        <v>348</v>
      </c>
      <c r="F33" s="19" t="s">
        <v>343</v>
      </c>
      <c r="G33" s="19" t="s">
        <v>229</v>
      </c>
      <c r="H33" s="19" t="s">
        <v>345</v>
      </c>
      <c r="I33" s="2"/>
      <c r="J33" s="2"/>
      <c r="K33" s="2"/>
      <c r="L33" s="2"/>
      <c r="M33" s="2"/>
      <c r="N33" s="2"/>
    </row>
    <row r="34" spans="2:14" ht="15.75" thickBot="1" x14ac:dyDescent="0.3">
      <c r="B34" s="2"/>
      <c r="C34" s="2"/>
      <c r="D34" s="2"/>
      <c r="E34" s="2"/>
      <c r="F34" s="19" t="s">
        <v>343</v>
      </c>
      <c r="G34" s="2"/>
      <c r="H34" s="2"/>
      <c r="I34" s="2"/>
      <c r="J34" s="2"/>
      <c r="K34" s="2"/>
      <c r="L34" s="2"/>
      <c r="M34" s="2"/>
      <c r="N34" s="2"/>
    </row>
    <row r="35" spans="2:14" x14ac:dyDescent="0.25">
      <c r="B35" s="2"/>
      <c r="C35" s="2"/>
      <c r="D35" s="2"/>
      <c r="E35" s="2"/>
      <c r="F35" s="2"/>
      <c r="G35" s="2"/>
      <c r="H35" s="2"/>
      <c r="I35" s="2"/>
      <c r="J35" s="2"/>
      <c r="K35" s="2"/>
      <c r="L35" s="2"/>
      <c r="M35" s="2"/>
      <c r="N35" s="2"/>
    </row>
    <row r="36" spans="2:14" x14ac:dyDescent="0.25">
      <c r="B36" s="2"/>
      <c r="C36" s="2"/>
      <c r="D36" s="2"/>
      <c r="E36" s="2"/>
      <c r="F36" s="2"/>
      <c r="G36" s="2"/>
      <c r="H36" s="2"/>
      <c r="I36" s="2"/>
      <c r="J36" s="2"/>
      <c r="K36" s="2"/>
      <c r="L36" s="2"/>
      <c r="M36" s="2"/>
      <c r="N36" s="2"/>
    </row>
    <row r="37" spans="2:14" x14ac:dyDescent="0.25">
      <c r="B37" s="2"/>
      <c r="C37" s="2"/>
      <c r="D37" s="2"/>
      <c r="E37" s="2"/>
      <c r="F37" s="2"/>
      <c r="G37" s="2"/>
      <c r="H37" s="2"/>
      <c r="I37" s="2"/>
      <c r="J37" s="2"/>
      <c r="K37" s="2"/>
      <c r="L37" s="2"/>
      <c r="M37" s="2"/>
      <c r="N37" s="2"/>
    </row>
    <row r="40" spans="2:14" x14ac:dyDescent="0.25">
      <c r="B40" s="2"/>
      <c r="C40" s="2"/>
      <c r="D40" s="2"/>
      <c r="E40" s="2"/>
      <c r="F40" s="2"/>
      <c r="G40" s="2"/>
      <c r="H40" s="2"/>
      <c r="I40" s="2"/>
      <c r="J40" s="2"/>
      <c r="K40" s="2"/>
      <c r="L40" s="2"/>
      <c r="M40" s="2"/>
      <c r="N40" s="2"/>
    </row>
    <row r="41" spans="2:14" x14ac:dyDescent="0.25">
      <c r="B41" s="2"/>
      <c r="C41" s="2"/>
      <c r="D41" s="2"/>
      <c r="E41" s="2"/>
      <c r="F41" s="2"/>
      <c r="G41" s="2"/>
      <c r="H41" s="2"/>
      <c r="I41" s="2"/>
      <c r="J41" s="2"/>
      <c r="K41" s="2"/>
      <c r="L41" s="2"/>
      <c r="M41" s="2"/>
      <c r="N41" s="2"/>
    </row>
    <row r="42" spans="2:14" ht="21" x14ac:dyDescent="0.35">
      <c r="B42" s="2"/>
      <c r="C42" s="13" t="s">
        <v>333</v>
      </c>
      <c r="D42" s="13"/>
      <c r="E42" s="2"/>
      <c r="F42" s="2"/>
      <c r="G42" s="2"/>
      <c r="H42" s="2"/>
      <c r="I42" s="2"/>
      <c r="J42" s="2"/>
      <c r="K42" s="2"/>
      <c r="L42" s="2"/>
      <c r="M42" s="2"/>
      <c r="N42" s="2"/>
    </row>
    <row r="43" spans="2:14" ht="15.75" thickBot="1" x14ac:dyDescent="0.3">
      <c r="B43" s="2"/>
      <c r="C43" s="2"/>
      <c r="D43" s="2"/>
      <c r="E43" s="2"/>
      <c r="F43" s="2"/>
      <c r="G43" s="2"/>
      <c r="H43" s="2"/>
      <c r="I43" s="2"/>
      <c r="J43" s="2"/>
      <c r="K43" s="2"/>
      <c r="L43" s="2"/>
      <c r="M43" s="2"/>
      <c r="N43" s="2"/>
    </row>
    <row r="44" spans="2:14" ht="15.75" thickBot="1" x14ac:dyDescent="0.3">
      <c r="B44" s="2"/>
      <c r="C44" s="2"/>
      <c r="D44" s="2"/>
      <c r="E44" s="12" t="s">
        <v>184</v>
      </c>
      <c r="F44" s="19" t="s">
        <v>309</v>
      </c>
      <c r="G44" s="2"/>
      <c r="H44" s="2"/>
      <c r="I44" s="2"/>
      <c r="J44" s="2"/>
      <c r="K44" s="2"/>
      <c r="L44" s="2"/>
      <c r="M44" s="2"/>
      <c r="N44" s="2"/>
    </row>
    <row r="45" spans="2:14" x14ac:dyDescent="0.25">
      <c r="B45" s="2"/>
      <c r="C45" s="2"/>
      <c r="D45" s="2"/>
      <c r="E45" s="2"/>
      <c r="F45" s="35">
        <f ca="1">TODAY()</f>
        <v>43900</v>
      </c>
      <c r="G45" s="2"/>
      <c r="H45" s="2"/>
      <c r="I45" s="2"/>
      <c r="J45" s="2"/>
      <c r="K45" s="2"/>
      <c r="L45" s="2"/>
      <c r="M45" s="2"/>
      <c r="N45" s="2"/>
    </row>
    <row r="46" spans="2:14" x14ac:dyDescent="0.25">
      <c r="B46" s="2"/>
      <c r="C46" s="2"/>
      <c r="D46" s="2"/>
      <c r="E46" s="2"/>
      <c r="F46" s="2"/>
      <c r="G46" s="2"/>
      <c r="H46" s="2"/>
      <c r="I46" s="12"/>
      <c r="J46" s="2"/>
      <c r="K46" s="2"/>
      <c r="L46" s="2"/>
      <c r="M46" s="2"/>
      <c r="N46" s="2"/>
    </row>
    <row r="47" spans="2:14" x14ac:dyDescent="0.25">
      <c r="B47" s="2"/>
      <c r="C47" s="2"/>
      <c r="D47" s="2"/>
      <c r="E47" s="8" t="str">
        <f t="array" ref="E47:K48">_xll.flGroupsGet(F44,E19)</f>
        <v>#ERROR: Group with id US-FI in scope Finbourne-Examples does not exist at EffectiveAt: '2020-03-10T16:38:52.4051040+00:00' AsAt: 'AsAt=2020-03-10T16:38:51.9559760+00:00'</v>
      </c>
      <c r="F47" s="10" t="str">
        <v>#ERROR: Group with id US-FI in scope Finbourne-Examples does not exist at EffectiveAt: '2020-03-10T16:38:52.4051040+00:00' AsAt: 'AsAt=2020-03-10T16:38:51.9559760+00:00'</v>
      </c>
      <c r="G47" s="10" t="str">
        <v>#ERROR: Group with id US-FI in scope Finbourne-Examples does not exist at EffectiveAt: '2020-03-10T16:38:52.4051040+00:00' AsAt: 'AsAt=2020-03-10T16:38:51.9559760+00:00'</v>
      </c>
      <c r="H47" s="10" t="str">
        <v>#ERROR: Group with id US-FI in scope Finbourne-Examples does not exist at EffectiveAt: '2020-03-10T16:38:52.4051040+00:00' AsAt: 'AsAt=2020-03-10T16:38:51.9559760+00:00'</v>
      </c>
      <c r="I47" s="8" t="str">
        <v>#ERROR: Group with id US-FI in scope Finbourne-Examples does not exist at EffectiveAt: '2020-03-10T16:38:52.4051040+00:00' AsAt: 'AsAt=2020-03-10T16:38:51.9559760+00:00'</v>
      </c>
      <c r="J47" s="7" t="str">
        <v>#ERROR: Group with id US-FI in scope Finbourne-Examples does not exist at EffectiveAt: '2020-03-10T16:38:52.4051040+00:00' AsAt: 'AsAt=2020-03-10T16:38:51.9559760+00:00'</v>
      </c>
      <c r="K47" s="10" t="str">
        <v>#ERROR: Group with id US-FI in scope Finbourne-Examples does not exist at EffectiveAt: '2020-03-10T16:38:52.4051040+00:00' AsAt: 'AsAt=2020-03-10T16:38:51.9559760+00:00'</v>
      </c>
      <c r="L47" s="2"/>
      <c r="M47" s="2"/>
      <c r="N47" s="2"/>
    </row>
    <row r="48" spans="2:14" x14ac:dyDescent="0.25">
      <c r="B48" s="2"/>
      <c r="C48" s="2"/>
      <c r="D48" s="12">
        <v>1</v>
      </c>
      <c r="E48" s="15" t="str">
        <v>#ERROR: Group with id US-FI in scope Finbourne-Examples does not exist at EffectiveAt: '2020-03-10T16:38:52.4051040+00:00' AsAt: 'AsAt=2020-03-10T16:38:51.9559760+00:00'</v>
      </c>
      <c r="F48" s="80" t="str">
        <v>#ERROR: Group with id US-FI in scope Finbourne-Examples does not exist at EffectiveAt: '2020-03-10T16:38:52.4051040+00:00' AsAt: 'AsAt=2020-03-10T16:38:51.9559760+00:00'</v>
      </c>
      <c r="G48" s="80" t="str">
        <v>#ERROR: Group with id US-FI in scope Finbourne-Examples does not exist at EffectiveAt: '2020-03-10T16:38:52.4051040+00:00' AsAt: 'AsAt=2020-03-10T16:38:51.9559760+00:00'</v>
      </c>
      <c r="H48" s="31" t="str">
        <v>#ERROR: Group with id US-FI in scope Finbourne-Examples does not exist at EffectiveAt: '2020-03-10T16:38:52.4051040+00:00' AsAt: 'AsAt=2020-03-10T16:38:51.9559760+00:00'</v>
      </c>
      <c r="I48" s="81" t="str">
        <v>#ERROR: Group with id US-FI in scope Finbourne-Examples does not exist at EffectiveAt: '2020-03-10T16:38:52.4051040+00:00' AsAt: 'AsAt=2020-03-10T16:38:51.9559760+00:00'</v>
      </c>
      <c r="J48" s="89" t="str">
        <v>#ERROR: Group with id US-FI in scope Finbourne-Examples does not exist at EffectiveAt: '2020-03-10T16:38:52.4051040+00:00' AsAt: 'AsAt=2020-03-10T16:38:51.9559760+00:00'</v>
      </c>
      <c r="K48" s="85" t="str">
        <v>#ERROR: Group with id US-FI in scope Finbourne-Examples does not exist at EffectiveAt: '2020-03-10T16:38:52.4051040+00:00' AsAt: 'AsAt=2020-03-10T16:38:51.9559760+00:00'</v>
      </c>
      <c r="L48" s="2"/>
      <c r="M48" s="2"/>
      <c r="N48" s="17"/>
    </row>
    <row r="49" spans="2:14" x14ac:dyDescent="0.25">
      <c r="B49" s="2"/>
      <c r="C49" s="2"/>
      <c r="D49" s="12"/>
      <c r="E49" s="9"/>
      <c r="F49" s="77"/>
      <c r="G49" s="80"/>
      <c r="H49" s="80"/>
      <c r="I49" s="9"/>
      <c r="J49" s="5"/>
      <c r="K49" s="77"/>
      <c r="L49" s="2"/>
      <c r="M49" s="2"/>
      <c r="N49" s="2"/>
    </row>
    <row r="50" spans="2:14" x14ac:dyDescent="0.25">
      <c r="B50" s="2"/>
      <c r="C50" s="2"/>
      <c r="D50" s="2"/>
      <c r="E50" s="8" t="str">
        <f t="array" ref="E50:K51">_xll.flGroupsGet(F44,E20)</f>
        <v>#ERROR: Group with id Finbourne-Examples-Fund in scope Finbourne-Examples does not exist at EffectiveAt: '2020-03-10T16:38:52.5402380+00:00' AsAt: 'AsAt=2020-03-10T16:38:51.9559760+00:00'</v>
      </c>
      <c r="F50" s="10" t="str">
        <v>#ERROR: Group with id Finbourne-Examples-Fund in scope Finbourne-Examples does not exist at EffectiveAt: '2020-03-10T16:38:52.5402380+00:00' AsAt: 'AsAt=2020-03-10T16:38:51.9559760+00:00'</v>
      </c>
      <c r="G50" s="10" t="str">
        <v>#ERROR: Group with id Finbourne-Examples-Fund in scope Finbourne-Examples does not exist at EffectiveAt: '2020-03-10T16:38:52.5402380+00:00' AsAt: 'AsAt=2020-03-10T16:38:51.9559760+00:00'</v>
      </c>
      <c r="H50" s="10" t="str">
        <v>#ERROR: Group with id Finbourne-Examples-Fund in scope Finbourne-Examples does not exist at EffectiveAt: '2020-03-10T16:38:52.5402380+00:00' AsAt: 'AsAt=2020-03-10T16:38:51.9559760+00:00'</v>
      </c>
      <c r="I50" s="8" t="str">
        <v>#ERROR: Group with id Finbourne-Examples-Fund in scope Finbourne-Examples does not exist at EffectiveAt: '2020-03-10T16:38:52.5402380+00:00' AsAt: 'AsAt=2020-03-10T16:38:51.9559760+00:00'</v>
      </c>
      <c r="J50" s="7" t="str">
        <v>#ERROR: Group with id Finbourne-Examples-Fund in scope Finbourne-Examples does not exist at EffectiveAt: '2020-03-10T16:38:52.5402380+00:00' AsAt: 'AsAt=2020-03-10T16:38:51.9559760+00:00'</v>
      </c>
      <c r="K50" s="10" t="str">
        <v>#ERROR: Group with id Finbourne-Examples-Fund in scope Finbourne-Examples does not exist at EffectiveAt: '2020-03-10T16:38:52.5402380+00:00' AsAt: 'AsAt=2020-03-10T16:38:51.9559760+00:00'</v>
      </c>
      <c r="L50" s="2"/>
      <c r="M50" s="2"/>
      <c r="N50" s="2"/>
    </row>
    <row r="51" spans="2:14" x14ac:dyDescent="0.25">
      <c r="B51" s="2"/>
      <c r="C51" s="2"/>
      <c r="D51" s="12">
        <v>1</v>
      </c>
      <c r="E51" s="15" t="str">
        <v>#ERROR: Group with id Finbourne-Examples-Fund in scope Finbourne-Examples does not exist at EffectiveAt: '2020-03-10T16:38:52.5402380+00:00' AsAt: 'AsAt=2020-03-10T16:38:51.9559760+00:00'</v>
      </c>
      <c r="F51" s="80" t="str">
        <v>#ERROR: Group with id Finbourne-Examples-Fund in scope Finbourne-Examples does not exist at EffectiveAt: '2020-03-10T16:38:52.5402380+00:00' AsAt: 'AsAt=2020-03-10T16:38:51.9559760+00:00'</v>
      </c>
      <c r="G51" s="80" t="str">
        <v>#ERROR: Group with id Finbourne-Examples-Fund in scope Finbourne-Examples does not exist at EffectiveAt: '2020-03-10T16:38:52.5402380+00:00' AsAt: 'AsAt=2020-03-10T16:38:51.9559760+00:00'</v>
      </c>
      <c r="H51" s="31" t="str">
        <v>#ERROR: Group with id Finbourne-Examples-Fund in scope Finbourne-Examples does not exist at EffectiveAt: '2020-03-10T16:38:52.5402380+00:00' AsAt: 'AsAt=2020-03-10T16:38:51.9559760+00:00'</v>
      </c>
      <c r="I51" s="81" t="str">
        <v>#ERROR: Group with id Finbourne-Examples-Fund in scope Finbourne-Examples does not exist at EffectiveAt: '2020-03-10T16:38:52.5402380+00:00' AsAt: 'AsAt=2020-03-10T16:38:51.9559760+00:00'</v>
      </c>
      <c r="J51" s="89" t="str">
        <v>#ERROR: Group with id Finbourne-Examples-Fund in scope Finbourne-Examples does not exist at EffectiveAt: '2020-03-10T16:38:52.5402380+00:00' AsAt: 'AsAt=2020-03-10T16:38:51.9559760+00:00'</v>
      </c>
      <c r="K51" s="85" t="str">
        <v>#ERROR: Group with id Finbourne-Examples-Fund in scope Finbourne-Examples does not exist at EffectiveAt: '2020-03-10T16:38:52.5402380+00:00' AsAt: 'AsAt=2020-03-10T16:38:51.9559760+00:00'</v>
      </c>
      <c r="L51" s="2"/>
      <c r="M51" s="2"/>
      <c r="N51" s="2"/>
    </row>
    <row r="52" spans="2:14" x14ac:dyDescent="0.25">
      <c r="B52" s="2"/>
      <c r="C52" s="2"/>
      <c r="D52" s="12">
        <v>5</v>
      </c>
      <c r="E52" s="9"/>
      <c r="F52" s="77"/>
      <c r="G52" s="80"/>
      <c r="H52" s="80"/>
      <c r="I52" s="9"/>
      <c r="J52" s="5"/>
      <c r="K52" s="77"/>
      <c r="L52" s="2"/>
      <c r="M52" s="2"/>
      <c r="N52" s="2"/>
    </row>
    <row r="53" spans="2:14" x14ac:dyDescent="0.25">
      <c r="B53" s="2"/>
      <c r="C53" s="2"/>
      <c r="D53" s="12">
        <v>6</v>
      </c>
      <c r="E53" s="9"/>
      <c r="F53" s="77"/>
      <c r="G53" s="80"/>
      <c r="H53" s="80"/>
      <c r="I53" s="9"/>
      <c r="J53" s="5"/>
      <c r="K53" s="77"/>
      <c r="L53" s="2"/>
      <c r="M53" s="2"/>
      <c r="N53" s="2"/>
    </row>
    <row r="54" spans="2:14" x14ac:dyDescent="0.25">
      <c r="B54" s="2"/>
      <c r="C54" s="2"/>
      <c r="D54" s="12">
        <v>7</v>
      </c>
      <c r="E54" s="9"/>
      <c r="F54" s="77"/>
      <c r="G54" s="80"/>
      <c r="H54" s="80"/>
      <c r="I54" s="9"/>
      <c r="J54" s="5"/>
      <c r="K54" s="77"/>
      <c r="L54" s="2"/>
      <c r="M54" s="2"/>
      <c r="N54" s="2"/>
    </row>
    <row r="55" spans="2:14" x14ac:dyDescent="0.25">
      <c r="B55" s="2"/>
      <c r="C55" s="2"/>
      <c r="D55" s="12">
        <v>8</v>
      </c>
      <c r="E55" s="9"/>
      <c r="F55" s="77"/>
      <c r="G55" s="80"/>
      <c r="H55" s="80"/>
      <c r="I55" s="9"/>
      <c r="J55" s="5"/>
      <c r="K55" s="77"/>
      <c r="L55" s="2"/>
      <c r="M55" s="2"/>
      <c r="N55" s="2"/>
    </row>
    <row r="56" spans="2:14" x14ac:dyDescent="0.25">
      <c r="B56" s="2"/>
      <c r="C56" s="2"/>
      <c r="D56" s="12">
        <v>9</v>
      </c>
      <c r="E56" s="9"/>
      <c r="F56" s="77"/>
      <c r="G56" s="80"/>
      <c r="H56" s="80"/>
      <c r="I56" s="9"/>
      <c r="J56" s="5"/>
      <c r="K56" s="77"/>
      <c r="L56" s="2"/>
      <c r="M56" s="2"/>
      <c r="N56" s="2"/>
    </row>
    <row r="57" spans="2:14" x14ac:dyDescent="0.25">
      <c r="B57" s="2"/>
      <c r="C57" s="2"/>
      <c r="D57" s="12">
        <v>10</v>
      </c>
      <c r="E57" s="9"/>
      <c r="F57" s="77"/>
      <c r="G57" s="80"/>
      <c r="H57" s="80"/>
      <c r="I57" s="9"/>
      <c r="J57" s="5"/>
      <c r="K57" s="77"/>
      <c r="L57" s="2"/>
      <c r="M57" s="2"/>
      <c r="N57" s="2"/>
    </row>
    <row r="58" spans="2:14" x14ac:dyDescent="0.25">
      <c r="B58" s="2"/>
      <c r="C58" s="2"/>
      <c r="D58" s="2"/>
      <c r="E58" s="2"/>
      <c r="F58" s="2"/>
      <c r="G58" s="2"/>
      <c r="H58" s="2"/>
      <c r="I58" s="2"/>
      <c r="J58" s="2"/>
      <c r="K58" s="2"/>
      <c r="L58" s="2"/>
      <c r="M58" s="2"/>
      <c r="N58" s="2"/>
    </row>
    <row r="59" spans="2:14" x14ac:dyDescent="0.25">
      <c r="B59" s="2"/>
      <c r="C59" s="2"/>
      <c r="D59" s="2"/>
      <c r="E59" s="2"/>
      <c r="F59" s="2"/>
      <c r="G59" s="2"/>
      <c r="H59" s="2"/>
      <c r="I59" s="2"/>
      <c r="J59" s="2"/>
      <c r="K59" s="2"/>
      <c r="L59" s="2"/>
      <c r="M59" s="2"/>
      <c r="N59" s="2"/>
    </row>
    <row r="60" spans="2:14" x14ac:dyDescent="0.25">
      <c r="B60" s="2"/>
      <c r="C60" s="2"/>
      <c r="D60" s="2"/>
      <c r="E60" s="2"/>
      <c r="F60" s="2"/>
      <c r="G60" s="2"/>
      <c r="H60" s="2"/>
      <c r="I60" s="2"/>
      <c r="J60" s="2"/>
      <c r="K60" s="2"/>
      <c r="L60" s="2"/>
      <c r="M60" s="2"/>
      <c r="N60" s="2"/>
    </row>
    <row r="65" spans="5:12" ht="15.75" thickBot="1" x14ac:dyDescent="0.3"/>
    <row r="66" spans="5:12" ht="15.75" thickBot="1" x14ac:dyDescent="0.3">
      <c r="F66" s="19" t="s">
        <v>309</v>
      </c>
    </row>
    <row r="67" spans="5:12" x14ac:dyDescent="0.25">
      <c r="E67" t="str">
        <f>_xll.flGroupsAdd_Template()</f>
        <v>OK</v>
      </c>
    </row>
    <row r="68" spans="5:12" x14ac:dyDescent="0.25">
      <c r="E68" t="s">
        <v>0</v>
      </c>
      <c r="F68" t="s">
        <v>240</v>
      </c>
      <c r="G68" t="s">
        <v>241</v>
      </c>
      <c r="H68" t="s">
        <v>328</v>
      </c>
      <c r="I68" t="s">
        <v>1</v>
      </c>
      <c r="J68" t="s">
        <v>329</v>
      </c>
      <c r="K68" t="s">
        <v>363</v>
      </c>
    </row>
    <row r="69" spans="5:12" x14ac:dyDescent="0.25">
      <c r="E69" t="s">
        <v>364</v>
      </c>
      <c r="F69" t="s">
        <v>364</v>
      </c>
      <c r="G69" s="33">
        <v>43466</v>
      </c>
      <c r="H69" t="s">
        <v>365</v>
      </c>
      <c r="I69" t="s">
        <v>364</v>
      </c>
      <c r="L69" t="str">
        <f>_xll.flGroupsAdd(F66,E68:K69)</f>
        <v>Entity already exists</v>
      </c>
    </row>
  </sheetData>
  <dataValidations disablePrompts="1" count="15">
    <dataValidation allowBlank="1" showInputMessage="1" showErrorMessage="1" prompt="Code" sqref="E18 E47 E50" xr:uid="{5186502B-0030-407B-92E0-ECD8ADE97953}"/>
    <dataValidation allowBlank="1" showInputMessage="1" showErrorMessage="1" prompt="Base Currency" sqref="L18" xr:uid="{45CB02F2-CB9C-492E-BDDE-04F194963C03}"/>
    <dataValidation allowBlank="1" showInputMessage="1" showErrorMessage="1" prompt="Date Created" sqref="K47 K50" xr:uid="{289CB227-8390-43BD-999F-17E47A839971}"/>
    <dataValidation allowBlank="1" showInputMessage="1" showErrorMessage="1" prompt="Description" sqref="J18:K18 J47 J50" xr:uid="{EA1B5B86-0172-4AA2-A0FC-99BAA99595A1}"/>
    <dataValidation allowBlank="1" showInputMessage="1" showErrorMessage="1" prompt="Display Name" sqref="I18 I47 I50" xr:uid="{1CB0A25E-0226-4A11-87F4-37E8F63B24ED}"/>
    <dataValidation allowBlank="1" showInputMessage="1" showErrorMessage="1" prompt="Sub-Holding Keys" sqref="H18 H47 H50" xr:uid="{B548E53C-5468-47F2-AB40-A144599BD804}"/>
    <dataValidation allowBlank="1" showInputMessage="1" showErrorMessage="1" prompt="Accounting Method" sqref="G18 G47 G50" xr:uid="{B0BB2118-452B-4B46-BEBA-B2B04C5744C6}"/>
    <dataValidation allowBlank="1" showInputMessage="1" showErrorMessage="1" prompt="Corporate Action Source" sqref="F18 F47 F50" xr:uid="{E036C10F-2195-400C-A017-D13C52B1130A}"/>
    <dataValidation allowBlank="1" showInputMessage="1" showErrorMessage="1" prompt="The code that the portfolio group will be created with. Together with the scope this uniquely identifies the portfolio group." sqref="O18 G14 E68" xr:uid="{7B8F1A63-CBA7-4EBC-BB02-8C03DFE7E650}"/>
    <dataValidation allowBlank="1" showInputMessage="1" showErrorMessage="1" prompt="The name of the portfolio group." sqref="P18 H14 F68" xr:uid="{D2EFAE2F-F843-41A3-A72E-AE4781C15264}"/>
    <dataValidation allowBlank="1" showInputMessage="1" showErrorMessage="1" prompt="The effective datetime at which the portfolio group was created. Defaults to the current LUSID system datetime if not specified." sqref="Q18 I14 G68" xr:uid="{D1D07E6F-A432-465B-B893-7D6447EEBF22}"/>
    <dataValidation allowBlank="1" showInputMessage="1" showErrorMessage="1" prompt="The resource identifiers of the portfolios to be contained within the portfolio group." sqref="R18 J14 H68" xr:uid="{C9A31B58-D461-45B0-A5D2-C3C281AED07A}"/>
    <dataValidation allowBlank="1" showInputMessage="1" showErrorMessage="1" prompt="A long form description of the portfolio group." sqref="S18 K14 I68" xr:uid="{7C873E06-DDED-49D8-A1D3-AC76804B1B01}"/>
    <dataValidation allowBlank="1" showInputMessage="1" showErrorMessage="1" prompt="The resource identifiers of the portfolio groups to be contained within the portfolio group as sub groups." sqref="T18 L14 J68" xr:uid="{8197FD61-582E-4D07-BFD5-81F7427C97C2}"/>
    <dataValidation allowBlank="1" showInputMessage="1" showErrorMessage="1" prompt="A set of unique group properties to add to the portfolio group. Each property must be from the 'PortfolioGroup' domain and should be identified by its key which has the format {domain}/{scope}/{code}, e.g. 'PortfolioGroup/Manager/Id'. These properties..." sqref="U18 M14 K68" xr:uid="{A2ADBC61-3CA7-4B5B-9E54-E8A6C7B9DFEB}"/>
  </dataValidations>
  <hyperlinks>
    <hyperlink ref="E7" r:id="rId1" xr:uid="{44027378-72ED-4435-99AC-4D1C18747C76}"/>
    <hyperlink ref="E8" r:id="rId2" xr:uid="{9EE20633-3E9F-4C3A-8AB1-FD7E8EA3B780}"/>
    <hyperlink ref="E9" r:id="rId3" xr:uid="{8EE80CA1-D668-4B9C-8203-F1A85DD1E86F}"/>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186</v>
      </c>
    </row>
    <row r="3" spans="2:4" x14ac:dyDescent="0.25">
      <c r="B3" t="s">
        <v>6</v>
      </c>
      <c r="D3" t="s">
        <v>185</v>
      </c>
    </row>
    <row r="4" spans="2:4" x14ac:dyDescent="0.25">
      <c r="B4" t="s">
        <v>7</v>
      </c>
      <c r="D4" t="s">
        <v>187</v>
      </c>
    </row>
    <row r="5" spans="2:4" x14ac:dyDescent="0.25">
      <c r="B5" t="s">
        <v>8</v>
      </c>
    </row>
    <row r="6" spans="2:4" x14ac:dyDescent="0.25">
      <c r="B6" t="s">
        <v>9</v>
      </c>
    </row>
    <row r="7" spans="2:4" x14ac:dyDescent="0.25">
      <c r="B7" t="s">
        <v>10</v>
      </c>
    </row>
    <row r="8" spans="2:4" x14ac:dyDescent="0.25">
      <c r="B8" t="s">
        <v>11</v>
      </c>
    </row>
    <row r="9" spans="2:4" x14ac:dyDescent="0.25">
      <c r="B9" t="s">
        <v>12</v>
      </c>
    </row>
    <row r="10" spans="2:4" x14ac:dyDescent="0.25">
      <c r="B10" t="s">
        <v>13</v>
      </c>
    </row>
    <row r="11" spans="2:4" x14ac:dyDescent="0.25">
      <c r="B11" t="s">
        <v>14</v>
      </c>
    </row>
    <row r="12" spans="2:4" x14ac:dyDescent="0.25">
      <c r="B12" t="s">
        <v>15</v>
      </c>
    </row>
    <row r="13" spans="2:4" x14ac:dyDescent="0.25">
      <c r="B13" t="s">
        <v>16</v>
      </c>
    </row>
    <row r="14" spans="2:4" x14ac:dyDescent="0.25">
      <c r="B14" t="s">
        <v>17</v>
      </c>
    </row>
    <row r="15" spans="2:4" x14ac:dyDescent="0.25">
      <c r="B15" t="s">
        <v>18</v>
      </c>
    </row>
    <row r="16" spans="2:4" x14ac:dyDescent="0.25">
      <c r="B16" t="s">
        <v>19</v>
      </c>
    </row>
    <row r="17" spans="2:2" x14ac:dyDescent="0.25">
      <c r="B17" t="s">
        <v>20</v>
      </c>
    </row>
    <row r="18" spans="2:2" x14ac:dyDescent="0.25">
      <c r="B18" t="s">
        <v>21</v>
      </c>
    </row>
    <row r="19" spans="2:2" x14ac:dyDescent="0.25">
      <c r="B19" t="s">
        <v>22</v>
      </c>
    </row>
    <row r="20" spans="2:2" x14ac:dyDescent="0.25">
      <c r="B20" t="s">
        <v>23</v>
      </c>
    </row>
    <row r="21" spans="2:2" x14ac:dyDescent="0.25">
      <c r="B21" t="s">
        <v>24</v>
      </c>
    </row>
    <row r="22" spans="2:2" x14ac:dyDescent="0.25">
      <c r="B22" t="s">
        <v>25</v>
      </c>
    </row>
    <row r="23" spans="2:2" x14ac:dyDescent="0.25">
      <c r="B23" t="s">
        <v>26</v>
      </c>
    </row>
    <row r="24" spans="2:2" x14ac:dyDescent="0.25">
      <c r="B24" t="s">
        <v>27</v>
      </c>
    </row>
    <row r="25" spans="2:2" x14ac:dyDescent="0.25">
      <c r="B25" t="s">
        <v>28</v>
      </c>
    </row>
    <row r="26" spans="2:2" x14ac:dyDescent="0.25">
      <c r="B26" t="s">
        <v>29</v>
      </c>
    </row>
    <row r="27" spans="2:2" x14ac:dyDescent="0.25">
      <c r="B27" t="s">
        <v>30</v>
      </c>
    </row>
    <row r="28" spans="2:2" x14ac:dyDescent="0.25">
      <c r="B28" t="s">
        <v>31</v>
      </c>
    </row>
    <row r="29" spans="2:2" x14ac:dyDescent="0.25">
      <c r="B29" t="s">
        <v>32</v>
      </c>
    </row>
    <row r="30" spans="2:2" x14ac:dyDescent="0.25">
      <c r="B30" t="s">
        <v>33</v>
      </c>
    </row>
    <row r="31" spans="2:2" x14ac:dyDescent="0.25">
      <c r="B31" t="s">
        <v>34</v>
      </c>
    </row>
    <row r="32" spans="2:2" x14ac:dyDescent="0.25">
      <c r="B32" t="s">
        <v>35</v>
      </c>
    </row>
    <row r="33" spans="2:2" x14ac:dyDescent="0.25">
      <c r="B33" t="s">
        <v>36</v>
      </c>
    </row>
    <row r="34" spans="2:2" x14ac:dyDescent="0.25">
      <c r="B34" t="s">
        <v>37</v>
      </c>
    </row>
    <row r="35" spans="2:2" x14ac:dyDescent="0.25">
      <c r="B35" t="s">
        <v>38</v>
      </c>
    </row>
    <row r="36" spans="2:2" x14ac:dyDescent="0.25">
      <c r="B36" t="s">
        <v>39</v>
      </c>
    </row>
    <row r="37" spans="2:2" x14ac:dyDescent="0.25">
      <c r="B37" t="s">
        <v>40</v>
      </c>
    </row>
    <row r="38" spans="2:2" x14ac:dyDescent="0.25">
      <c r="B38" t="s">
        <v>41</v>
      </c>
    </row>
    <row r="39" spans="2:2" x14ac:dyDescent="0.25">
      <c r="B39" t="s">
        <v>42</v>
      </c>
    </row>
    <row r="40" spans="2:2" x14ac:dyDescent="0.25">
      <c r="B40" t="s">
        <v>43</v>
      </c>
    </row>
    <row r="41" spans="2:2" x14ac:dyDescent="0.25">
      <c r="B41" t="s">
        <v>44</v>
      </c>
    </row>
    <row r="42" spans="2:2" x14ac:dyDescent="0.25">
      <c r="B42" t="s">
        <v>45</v>
      </c>
    </row>
    <row r="43" spans="2:2" x14ac:dyDescent="0.25">
      <c r="B43" t="s">
        <v>46</v>
      </c>
    </row>
    <row r="44" spans="2:2" x14ac:dyDescent="0.25">
      <c r="B44" t="s">
        <v>47</v>
      </c>
    </row>
    <row r="45" spans="2:2" x14ac:dyDescent="0.25">
      <c r="B45" t="s">
        <v>48</v>
      </c>
    </row>
    <row r="46" spans="2:2" x14ac:dyDescent="0.25">
      <c r="B46" t="s">
        <v>49</v>
      </c>
    </row>
    <row r="47" spans="2:2" x14ac:dyDescent="0.25">
      <c r="B47" t="s">
        <v>50</v>
      </c>
    </row>
    <row r="48" spans="2:2" x14ac:dyDescent="0.25">
      <c r="B48" t="s">
        <v>51</v>
      </c>
    </row>
    <row r="49" spans="2:2" x14ac:dyDescent="0.25">
      <c r="B49" t="s">
        <v>52</v>
      </c>
    </row>
    <row r="50" spans="2:2" x14ac:dyDescent="0.25">
      <c r="B50" t="s">
        <v>53</v>
      </c>
    </row>
    <row r="51" spans="2:2" x14ac:dyDescent="0.25">
      <c r="B51" t="s">
        <v>54</v>
      </c>
    </row>
    <row r="52" spans="2:2" x14ac:dyDescent="0.25">
      <c r="B52" t="s">
        <v>55</v>
      </c>
    </row>
    <row r="53" spans="2:2" x14ac:dyDescent="0.25">
      <c r="B53" t="s">
        <v>56</v>
      </c>
    </row>
    <row r="54" spans="2:2" x14ac:dyDescent="0.25">
      <c r="B54" t="s">
        <v>57</v>
      </c>
    </row>
    <row r="55" spans="2:2" x14ac:dyDescent="0.25">
      <c r="B55" t="s">
        <v>58</v>
      </c>
    </row>
    <row r="56" spans="2:2" x14ac:dyDescent="0.25">
      <c r="B56" t="s">
        <v>59</v>
      </c>
    </row>
    <row r="57" spans="2:2" x14ac:dyDescent="0.25">
      <c r="B57" t="s">
        <v>60</v>
      </c>
    </row>
    <row r="58" spans="2:2" x14ac:dyDescent="0.25">
      <c r="B58" t="s">
        <v>61</v>
      </c>
    </row>
    <row r="59" spans="2:2" x14ac:dyDescent="0.25">
      <c r="B59" t="s">
        <v>62</v>
      </c>
    </row>
    <row r="60" spans="2:2" x14ac:dyDescent="0.25">
      <c r="B60" t="s">
        <v>63</v>
      </c>
    </row>
    <row r="61" spans="2:2" x14ac:dyDescent="0.25">
      <c r="B61" t="s">
        <v>64</v>
      </c>
    </row>
    <row r="62" spans="2:2" x14ac:dyDescent="0.25">
      <c r="B62" t="s">
        <v>65</v>
      </c>
    </row>
    <row r="63" spans="2:2" x14ac:dyDescent="0.25">
      <c r="B63" t="s">
        <v>66</v>
      </c>
    </row>
    <row r="64" spans="2:2" x14ac:dyDescent="0.25">
      <c r="B64" t="s">
        <v>67</v>
      </c>
    </row>
    <row r="65" spans="2:2" x14ac:dyDescent="0.25">
      <c r="B65" t="s">
        <v>68</v>
      </c>
    </row>
    <row r="66" spans="2:2" x14ac:dyDescent="0.25">
      <c r="B66" t="s">
        <v>69</v>
      </c>
    </row>
    <row r="67" spans="2:2" x14ac:dyDescent="0.25">
      <c r="B67" t="s">
        <v>70</v>
      </c>
    </row>
    <row r="68" spans="2:2" x14ac:dyDescent="0.25">
      <c r="B68" t="s">
        <v>71</v>
      </c>
    </row>
    <row r="69" spans="2:2" x14ac:dyDescent="0.25">
      <c r="B69" t="s">
        <v>72</v>
      </c>
    </row>
    <row r="70" spans="2:2" x14ac:dyDescent="0.25">
      <c r="B70" t="s">
        <v>73</v>
      </c>
    </row>
    <row r="71" spans="2:2" x14ac:dyDescent="0.25">
      <c r="B71" t="s">
        <v>74</v>
      </c>
    </row>
    <row r="72" spans="2:2" x14ac:dyDescent="0.25">
      <c r="B72" t="s">
        <v>75</v>
      </c>
    </row>
    <row r="73" spans="2:2" x14ac:dyDescent="0.25">
      <c r="B73" t="s">
        <v>76</v>
      </c>
    </row>
    <row r="74" spans="2:2" x14ac:dyDescent="0.25">
      <c r="B74" t="s">
        <v>77</v>
      </c>
    </row>
    <row r="75" spans="2:2" x14ac:dyDescent="0.25">
      <c r="B75" t="s">
        <v>78</v>
      </c>
    </row>
    <row r="76" spans="2:2" x14ac:dyDescent="0.25">
      <c r="B76" t="s">
        <v>79</v>
      </c>
    </row>
    <row r="77" spans="2:2" x14ac:dyDescent="0.25">
      <c r="B77" t="s">
        <v>80</v>
      </c>
    </row>
    <row r="78" spans="2:2" x14ac:dyDescent="0.25">
      <c r="B78" t="s">
        <v>81</v>
      </c>
    </row>
    <row r="79" spans="2:2" x14ac:dyDescent="0.25">
      <c r="B79" t="s">
        <v>82</v>
      </c>
    </row>
    <row r="80" spans="2:2" x14ac:dyDescent="0.25">
      <c r="B80" t="s">
        <v>83</v>
      </c>
    </row>
    <row r="81" spans="2:2" x14ac:dyDescent="0.25">
      <c r="B81" t="s">
        <v>84</v>
      </c>
    </row>
    <row r="82" spans="2:2" x14ac:dyDescent="0.25">
      <c r="B82" t="s">
        <v>85</v>
      </c>
    </row>
    <row r="83" spans="2:2" x14ac:dyDescent="0.25">
      <c r="B83" t="s">
        <v>86</v>
      </c>
    </row>
    <row r="84" spans="2:2" x14ac:dyDescent="0.25">
      <c r="B84" t="s">
        <v>87</v>
      </c>
    </row>
    <row r="85" spans="2:2" x14ac:dyDescent="0.25">
      <c r="B85" t="s">
        <v>88</v>
      </c>
    </row>
    <row r="86" spans="2:2" x14ac:dyDescent="0.25">
      <c r="B86" t="s">
        <v>89</v>
      </c>
    </row>
    <row r="87" spans="2:2" x14ac:dyDescent="0.25">
      <c r="B87" t="s">
        <v>90</v>
      </c>
    </row>
    <row r="88" spans="2:2" x14ac:dyDescent="0.25">
      <c r="B88" t="s">
        <v>91</v>
      </c>
    </row>
    <row r="89" spans="2:2" x14ac:dyDescent="0.25">
      <c r="B89" t="s">
        <v>92</v>
      </c>
    </row>
    <row r="90" spans="2:2" x14ac:dyDescent="0.25">
      <c r="B90" t="s">
        <v>93</v>
      </c>
    </row>
    <row r="91" spans="2:2" x14ac:dyDescent="0.25">
      <c r="B91" t="s">
        <v>94</v>
      </c>
    </row>
    <row r="92" spans="2:2" x14ac:dyDescent="0.25">
      <c r="B92" t="s">
        <v>95</v>
      </c>
    </row>
    <row r="93" spans="2:2" x14ac:dyDescent="0.25">
      <c r="B93" t="s">
        <v>96</v>
      </c>
    </row>
    <row r="94" spans="2:2" x14ac:dyDescent="0.25">
      <c r="B94" t="s">
        <v>97</v>
      </c>
    </row>
    <row r="95" spans="2:2" x14ac:dyDescent="0.25">
      <c r="B95" t="s">
        <v>98</v>
      </c>
    </row>
    <row r="96" spans="2:2" x14ac:dyDescent="0.25">
      <c r="B96" t="s">
        <v>99</v>
      </c>
    </row>
    <row r="97" spans="2:2" x14ac:dyDescent="0.25">
      <c r="B97" t="s">
        <v>100</v>
      </c>
    </row>
    <row r="98" spans="2:2" x14ac:dyDescent="0.25">
      <c r="B98" t="s">
        <v>101</v>
      </c>
    </row>
    <row r="99" spans="2:2" x14ac:dyDescent="0.25">
      <c r="B99" t="s">
        <v>102</v>
      </c>
    </row>
    <row r="100" spans="2:2" x14ac:dyDescent="0.25">
      <c r="B100" t="s">
        <v>103</v>
      </c>
    </row>
    <row r="101" spans="2:2" x14ac:dyDescent="0.25">
      <c r="B101" t="s">
        <v>104</v>
      </c>
    </row>
    <row r="102" spans="2:2" x14ac:dyDescent="0.25">
      <c r="B102" t="s">
        <v>105</v>
      </c>
    </row>
    <row r="103" spans="2:2" x14ac:dyDescent="0.25">
      <c r="B103" t="s">
        <v>106</v>
      </c>
    </row>
    <row r="104" spans="2:2" x14ac:dyDescent="0.25">
      <c r="B104" t="s">
        <v>107</v>
      </c>
    </row>
    <row r="105" spans="2:2" x14ac:dyDescent="0.25">
      <c r="B105" t="s">
        <v>108</v>
      </c>
    </row>
    <row r="106" spans="2:2" x14ac:dyDescent="0.25">
      <c r="B106" t="s">
        <v>109</v>
      </c>
    </row>
    <row r="107" spans="2:2" x14ac:dyDescent="0.25">
      <c r="B107" t="s">
        <v>110</v>
      </c>
    </row>
    <row r="108" spans="2:2" x14ac:dyDescent="0.25">
      <c r="B108" t="s">
        <v>111</v>
      </c>
    </row>
    <row r="109" spans="2:2" x14ac:dyDescent="0.25">
      <c r="B109" t="s">
        <v>112</v>
      </c>
    </row>
    <row r="110" spans="2:2" x14ac:dyDescent="0.25">
      <c r="B110" t="s">
        <v>113</v>
      </c>
    </row>
    <row r="111" spans="2:2" x14ac:dyDescent="0.25">
      <c r="B111" t="s">
        <v>114</v>
      </c>
    </row>
    <row r="112" spans="2:2" x14ac:dyDescent="0.25">
      <c r="B112" t="s">
        <v>115</v>
      </c>
    </row>
    <row r="113" spans="2:2" x14ac:dyDescent="0.25">
      <c r="B113" t="s">
        <v>116</v>
      </c>
    </row>
    <row r="114" spans="2:2" x14ac:dyDescent="0.25">
      <c r="B114" t="s">
        <v>117</v>
      </c>
    </row>
    <row r="115" spans="2:2" x14ac:dyDescent="0.25">
      <c r="B115" t="s">
        <v>118</v>
      </c>
    </row>
    <row r="116" spans="2:2" x14ac:dyDescent="0.25">
      <c r="B116" t="s">
        <v>119</v>
      </c>
    </row>
    <row r="117" spans="2:2" x14ac:dyDescent="0.25">
      <c r="B117" t="s">
        <v>120</v>
      </c>
    </row>
    <row r="118" spans="2:2" x14ac:dyDescent="0.25">
      <c r="B118" t="s">
        <v>121</v>
      </c>
    </row>
    <row r="119" spans="2:2" x14ac:dyDescent="0.25">
      <c r="B119" t="s">
        <v>122</v>
      </c>
    </row>
    <row r="120" spans="2:2" x14ac:dyDescent="0.25">
      <c r="B120" t="s">
        <v>123</v>
      </c>
    </row>
    <row r="121" spans="2:2" x14ac:dyDescent="0.25">
      <c r="B121" t="s">
        <v>124</v>
      </c>
    </row>
    <row r="122" spans="2:2" x14ac:dyDescent="0.25">
      <c r="B122" t="s">
        <v>125</v>
      </c>
    </row>
    <row r="123" spans="2:2" x14ac:dyDescent="0.25">
      <c r="B123" t="s">
        <v>126</v>
      </c>
    </row>
    <row r="124" spans="2:2" x14ac:dyDescent="0.25">
      <c r="B124" t="s">
        <v>127</v>
      </c>
    </row>
    <row r="125" spans="2:2" x14ac:dyDescent="0.25">
      <c r="B125" t="s">
        <v>128</v>
      </c>
    </row>
    <row r="126" spans="2:2" x14ac:dyDescent="0.25">
      <c r="B126" t="s">
        <v>129</v>
      </c>
    </row>
    <row r="127" spans="2:2" x14ac:dyDescent="0.25">
      <c r="B127" t="s">
        <v>130</v>
      </c>
    </row>
    <row r="128" spans="2:2" x14ac:dyDescent="0.25">
      <c r="B128" t="s">
        <v>131</v>
      </c>
    </row>
    <row r="129" spans="2:2" x14ac:dyDescent="0.25">
      <c r="B129" t="s">
        <v>132</v>
      </c>
    </row>
    <row r="130" spans="2:2" x14ac:dyDescent="0.25">
      <c r="B130" t="s">
        <v>133</v>
      </c>
    </row>
    <row r="131" spans="2:2" x14ac:dyDescent="0.25">
      <c r="B131" t="s">
        <v>134</v>
      </c>
    </row>
    <row r="132" spans="2:2" x14ac:dyDescent="0.25">
      <c r="B132" t="s">
        <v>135</v>
      </c>
    </row>
    <row r="133" spans="2:2" x14ac:dyDescent="0.25">
      <c r="B133" t="s">
        <v>136</v>
      </c>
    </row>
    <row r="134" spans="2:2" x14ac:dyDescent="0.25">
      <c r="B134" t="s">
        <v>137</v>
      </c>
    </row>
    <row r="135" spans="2:2" x14ac:dyDescent="0.25">
      <c r="B135" t="s">
        <v>138</v>
      </c>
    </row>
    <row r="136" spans="2:2" x14ac:dyDescent="0.25">
      <c r="B136" t="s">
        <v>139</v>
      </c>
    </row>
    <row r="137" spans="2:2" x14ac:dyDescent="0.25">
      <c r="B137" t="s">
        <v>140</v>
      </c>
    </row>
    <row r="138" spans="2:2" x14ac:dyDescent="0.25">
      <c r="B138" t="s">
        <v>141</v>
      </c>
    </row>
    <row r="139" spans="2:2" x14ac:dyDescent="0.25">
      <c r="B139" t="s">
        <v>142</v>
      </c>
    </row>
    <row r="140" spans="2:2" x14ac:dyDescent="0.25">
      <c r="B140" t="s">
        <v>143</v>
      </c>
    </row>
    <row r="141" spans="2:2" x14ac:dyDescent="0.25">
      <c r="B141" t="s">
        <v>144</v>
      </c>
    </row>
    <row r="142" spans="2:2" x14ac:dyDescent="0.25">
      <c r="B142" t="s">
        <v>145</v>
      </c>
    </row>
    <row r="143" spans="2:2" x14ac:dyDescent="0.25">
      <c r="B143" t="s">
        <v>146</v>
      </c>
    </row>
    <row r="144" spans="2:2" x14ac:dyDescent="0.25">
      <c r="B144" t="s">
        <v>147</v>
      </c>
    </row>
    <row r="145" spans="2:2" x14ac:dyDescent="0.25">
      <c r="B145" t="s">
        <v>148</v>
      </c>
    </row>
    <row r="146" spans="2:2" x14ac:dyDescent="0.25">
      <c r="B146" t="s">
        <v>149</v>
      </c>
    </row>
    <row r="147" spans="2:2" x14ac:dyDescent="0.25">
      <c r="B147" t="s">
        <v>150</v>
      </c>
    </row>
    <row r="148" spans="2:2" x14ac:dyDescent="0.25">
      <c r="B148" t="s">
        <v>151</v>
      </c>
    </row>
    <row r="149" spans="2:2" x14ac:dyDescent="0.25">
      <c r="B149" t="s">
        <v>152</v>
      </c>
    </row>
    <row r="150" spans="2:2" x14ac:dyDescent="0.25">
      <c r="B150" t="s">
        <v>153</v>
      </c>
    </row>
    <row r="151" spans="2:2" x14ac:dyDescent="0.25">
      <c r="B151" t="s">
        <v>154</v>
      </c>
    </row>
    <row r="152" spans="2:2" x14ac:dyDescent="0.25">
      <c r="B152" t="s">
        <v>155</v>
      </c>
    </row>
    <row r="153" spans="2:2" x14ac:dyDescent="0.25">
      <c r="B153" t="s">
        <v>156</v>
      </c>
    </row>
    <row r="154" spans="2:2" x14ac:dyDescent="0.25">
      <c r="B154" t="s">
        <v>157</v>
      </c>
    </row>
    <row r="155" spans="2:2" x14ac:dyDescent="0.25">
      <c r="B155" t="s">
        <v>158</v>
      </c>
    </row>
    <row r="156" spans="2:2" x14ac:dyDescent="0.25">
      <c r="B156" t="s">
        <v>159</v>
      </c>
    </row>
    <row r="157" spans="2:2" x14ac:dyDescent="0.25">
      <c r="B157" t="s">
        <v>160</v>
      </c>
    </row>
    <row r="158" spans="2:2" x14ac:dyDescent="0.25">
      <c r="B158" t="s">
        <v>161</v>
      </c>
    </row>
    <row r="159" spans="2:2" x14ac:dyDescent="0.25">
      <c r="B159" t="s">
        <v>162</v>
      </c>
    </row>
    <row r="160" spans="2:2" x14ac:dyDescent="0.25">
      <c r="B160" t="s">
        <v>163</v>
      </c>
    </row>
    <row r="161" spans="2:2" x14ac:dyDescent="0.25">
      <c r="B161" t="s">
        <v>164</v>
      </c>
    </row>
    <row r="162" spans="2:2" x14ac:dyDescent="0.25">
      <c r="B162" t="s">
        <v>165</v>
      </c>
    </row>
    <row r="163" spans="2:2" x14ac:dyDescent="0.25">
      <c r="B163" t="s">
        <v>166</v>
      </c>
    </row>
    <row r="164" spans="2:2" x14ac:dyDescent="0.25">
      <c r="B164" t="s">
        <v>167</v>
      </c>
    </row>
    <row r="165" spans="2:2" x14ac:dyDescent="0.25">
      <c r="B165" t="s">
        <v>168</v>
      </c>
    </row>
    <row r="166" spans="2:2" x14ac:dyDescent="0.25">
      <c r="B166" t="s">
        <v>169</v>
      </c>
    </row>
    <row r="167" spans="2:2" x14ac:dyDescent="0.25">
      <c r="B167" t="s">
        <v>170</v>
      </c>
    </row>
    <row r="168" spans="2:2" x14ac:dyDescent="0.25">
      <c r="B168" t="s">
        <v>171</v>
      </c>
    </row>
    <row r="169" spans="2:2" x14ac:dyDescent="0.25">
      <c r="B169" t="s">
        <v>172</v>
      </c>
    </row>
    <row r="170" spans="2:2" x14ac:dyDescent="0.25">
      <c r="B170" t="s">
        <v>173</v>
      </c>
    </row>
    <row r="171" spans="2:2" x14ac:dyDescent="0.25">
      <c r="B171" t="s">
        <v>174</v>
      </c>
    </row>
    <row r="172" spans="2:2" x14ac:dyDescent="0.25">
      <c r="B172" t="s">
        <v>175</v>
      </c>
    </row>
    <row r="173" spans="2:2" x14ac:dyDescent="0.25">
      <c r="B173" t="s">
        <v>176</v>
      </c>
    </row>
    <row r="174" spans="2:2" x14ac:dyDescent="0.25">
      <c r="B174" t="s">
        <v>177</v>
      </c>
    </row>
    <row r="175" spans="2:2" x14ac:dyDescent="0.25">
      <c r="B175" t="s">
        <v>178</v>
      </c>
    </row>
    <row r="176" spans="2:2" x14ac:dyDescent="0.25">
      <c r="B176" t="s">
        <v>179</v>
      </c>
    </row>
    <row r="177" spans="2:2" x14ac:dyDescent="0.25">
      <c r="B177" t="s">
        <v>180</v>
      </c>
    </row>
    <row r="178" spans="2:2" x14ac:dyDescent="0.25">
      <c r="B178" t="s">
        <v>181</v>
      </c>
    </row>
    <row r="179" spans="2:2" x14ac:dyDescent="0.25">
      <c r="B179" t="s">
        <v>182</v>
      </c>
    </row>
    <row r="180" spans="2:2" x14ac:dyDescent="0.25">
      <c r="B180" t="s">
        <v>183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655d3dbc-e9a1-4c85-8bc4-391e75a6cf80"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F4F0FA1AC8B142BA5BFAEE01329AF1" ma:contentTypeVersion="13" ma:contentTypeDescription="Create a new document." ma:contentTypeScope="" ma:versionID="51d44e6750016a81140edd9302933050">
  <xsd:schema xmlns:xsd="http://www.w3.org/2001/XMLSchema" xmlns:xs="http://www.w3.org/2001/XMLSchema" xmlns:p="http://schemas.microsoft.com/office/2006/metadata/properties" xmlns:ns1="http://schemas.microsoft.com/sharepoint/v3" xmlns:ns2="7f1325bc-d786-4e92-924e-74ffe34b2b40" xmlns:ns3="655d3dbc-e9a1-4c85-8bc4-391e75a6cf80" targetNamespace="http://schemas.microsoft.com/office/2006/metadata/properties" ma:root="true" ma:fieldsID="fbbf5b69800df541767d824f3fbf5177" ns1:_="" ns2:_="" ns3:_="">
    <xsd:import namespace="http://schemas.microsoft.com/sharepoint/v3"/>
    <xsd:import namespace="7f1325bc-d786-4e92-924e-74ffe34b2b40"/>
    <xsd:import namespace="655d3dbc-e9a1-4c85-8bc4-391e75a6cf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1:_ip_UnifiedCompliancePolicyProperties" minOccurs="0"/>
                <xsd:element ref="ns1:_ip_UnifiedCompliancePolicyUIAction" minOccurs="0"/>
                <xsd:element ref="ns3:MediaServiceEventHashCode" minOccurs="0"/>
                <xsd:element ref="ns3:MediaServiceGenerationTime"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1325bc-d786-4e92-924e-74ffe34b2b4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d3dbc-e9a1-4c85-8bc4-391e75a6cf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_Flow_SignoffStatus" ma:index="20" nillable="true" ma:displayName="Sign-off status" ma:internalName="_x0024_Resources_x003a_core_x002c_Signoff_Status_x003b_">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7F7B26-A8FB-44CC-BC1A-494CF9683469}">
  <ds:schemaRefs>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schemas.microsoft.com/office/2006/metadata/properties"/>
    <ds:schemaRef ds:uri="http://purl.org/dc/terms/"/>
    <ds:schemaRef ds:uri="7f1325bc-d786-4e92-924e-74ffe34b2b40"/>
    <ds:schemaRef ds:uri="http://schemas.microsoft.com/sharepoint/v3"/>
    <ds:schemaRef ds:uri="655d3dbc-e9a1-4c85-8bc4-391e75a6cf80"/>
    <ds:schemaRef ds:uri="http://www.w3.org/XML/1998/namespace"/>
    <ds:schemaRef ds:uri="http://purl.org/dc/dcmitype/"/>
  </ds:schemaRefs>
</ds:datastoreItem>
</file>

<file path=customXml/itemProps2.xml><?xml version="1.0" encoding="utf-8"?>
<ds:datastoreItem xmlns:ds="http://schemas.openxmlformats.org/officeDocument/2006/customXml" ds:itemID="{806B5E61-CB82-4E98-BB90-ED4847D7777A}">
  <ds:schemaRefs>
    <ds:schemaRef ds:uri="http://schemas.microsoft.com/sharepoint/v3/contenttype/forms"/>
  </ds:schemaRefs>
</ds:datastoreItem>
</file>

<file path=customXml/itemProps3.xml><?xml version="1.0" encoding="utf-8"?>
<ds:datastoreItem xmlns:ds="http://schemas.openxmlformats.org/officeDocument/2006/customXml" ds:itemID="{45EDF347-3168-4BEB-9A6E-9322773C07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f1325bc-d786-4e92-924e-74ffe34b2b40"/>
    <ds:schemaRef ds:uri="655d3dbc-e9a1-4c85-8bc4-391e75a6cf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15</vt:i4>
      </vt:variant>
    </vt:vector>
  </HeadingPairs>
  <TitlesOfParts>
    <vt:vector size="27" baseType="lpstr">
      <vt:lpstr>Datetime format</vt:lpstr>
      <vt:lpstr>View scopes</vt:lpstr>
      <vt:lpstr>View portfolios</vt:lpstr>
      <vt:lpstr>View holdings</vt:lpstr>
      <vt:lpstr>Run valuation</vt:lpstr>
      <vt:lpstr>View transactions</vt:lpstr>
      <vt:lpstr>Perform a reconciliation</vt:lpstr>
      <vt:lpstr>Upload transactions</vt:lpstr>
      <vt:lpstr>Set holdings</vt:lpstr>
      <vt:lpstr>Create portfolio</vt:lpstr>
      <vt:lpstr>Create portfolio group</vt:lpstr>
      <vt:lpstr>Inputs</vt:lpstr>
      <vt:lpstr>AsAtDate</vt:lpstr>
      <vt:lpstr>EffectiveDate</vt:lpstr>
      <vt:lpstr>'Perform a reconciliation'!fbnAggregationParameters_Template_ref</vt:lpstr>
      <vt:lpstr>'Run valuation'!fbnAggregationParameters_Template_ref</vt:lpstr>
      <vt:lpstr>'View holdings'!fbnHoldings_Template_ref</vt:lpstr>
      <vt:lpstr>'Create portfolio'!fbnPortfoliosAdd_Template_ref</vt:lpstr>
      <vt:lpstr>'Create portfolio group'!fbnPortfoliosAdd_Template_ref</vt:lpstr>
      <vt:lpstr>'View portfolios'!fbnPortfoliosAdd_Template_ref</vt:lpstr>
      <vt:lpstr>'View holdings'!fbnQuoteId_Template_ref</vt:lpstr>
      <vt:lpstr>'View transactions'!fbnQuoteId_Template_ref</vt:lpstr>
      <vt:lpstr>'Perform a reconciliation'!fbnReconcileParameters_Template_ref</vt:lpstr>
      <vt:lpstr>'View holdings'!fbnSecurities_Template_ref</vt:lpstr>
      <vt:lpstr>'View transactions'!fbnTradesAdd_Template_ref</vt:lpstr>
      <vt:lpstr>'Upload transactions'!fbnTransactionsAdd_Template_ref</vt:lpstr>
      <vt:lpstr>'View transactions'!fbnTransactionsAdd_Template_ref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dc:creator>
  <cp:lastModifiedBy>Toby Thomas</cp:lastModifiedBy>
  <dcterms:created xsi:type="dcterms:W3CDTF">2019-03-20T09:26:45Z</dcterms:created>
  <dcterms:modified xsi:type="dcterms:W3CDTF">2020-03-10T16:43:55Z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0x01010005F4F0FA1AC8B142BA5BFAEE01329AF1</vt:lpwstr>
  </property>
  <property fmtid="{D5CDD505-2E9C-101B-9397-08002B2CF9AE}" pid="3" name="AuthorIds_UIVersion_18432">
    <vt:lpwstr>184</vt:lpwstr>
  </property>
</Properties>
</file>