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47717318-48EF-4C7A-9258-F8C5613B5CB7}" xr6:coauthVersionLast="44" xr6:coauthVersionMax="44" xr10:uidLastSave="{00000000-0000-0000-0000-000000000000}"/>
  <bookViews>
    <workbookView xWindow="-28920" yWindow="255" windowWidth="29040" windowHeight="15840" tabRatio="798" activeTab="6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0" l="1"/>
  <c r="E26" i="20"/>
  <c r="F31" i="20" l="1"/>
  <c r="E43" i="20" s="1"/>
  <c r="F42" i="20" a="1"/>
  <c r="N22" i="16"/>
  <c r="F21" i="10" a="1"/>
  <c r="K31" i="20" l="1"/>
  <c r="P24" i="19"/>
  <c r="P23" i="15"/>
  <c r="F21" i="10"/>
  <c r="J30" i="10"/>
  <c r="G21" i="10"/>
  <c r="I21" i="10"/>
  <c r="G28" i="10"/>
  <c r="H30" i="10"/>
  <c r="G22" i="10"/>
  <c r="G43" i="20"/>
  <c r="N27" i="16"/>
  <c r="N24" i="16"/>
  <c r="I22" i="10"/>
  <c r="F23" i="10"/>
  <c r="J22" i="10"/>
  <c r="J24" i="10"/>
  <c r="J29" i="10"/>
  <c r="F22" i="10"/>
  <c r="J23" i="10"/>
  <c r="H42" i="20"/>
  <c r="M24" i="17"/>
  <c r="N30" i="16"/>
  <c r="M25" i="17"/>
  <c r="G24" i="10"/>
  <c r="I24" i="10"/>
  <c r="H24" i="10"/>
  <c r="F28" i="10"/>
  <c r="H31" i="10"/>
  <c r="I23" i="10"/>
  <c r="H25" i="10"/>
  <c r="J43" i="20"/>
  <c r="I43" i="20"/>
  <c r="M27" i="17"/>
  <c r="J25" i="10"/>
  <c r="J27" i="10"/>
  <c r="F26" i="10"/>
  <c r="G31" i="10"/>
  <c r="H22" i="10"/>
  <c r="G25" i="10"/>
  <c r="F27" i="10"/>
  <c r="I42" i="20"/>
  <c r="K42" i="20"/>
  <c r="M26" i="17"/>
  <c r="M28" i="17"/>
  <c r="M29" i="17"/>
  <c r="H27" i="10"/>
  <c r="F31" i="10"/>
  <c r="G29" i="10"/>
  <c r="J21" i="10"/>
  <c r="F24" i="10"/>
  <c r="J26" i="10"/>
  <c r="I28" i="10"/>
  <c r="J42" i="20"/>
  <c r="L43" i="20"/>
  <c r="F29" i="10"/>
  <c r="G23" i="10"/>
  <c r="H21" i="10"/>
  <c r="H23" i="10"/>
  <c r="I25" i="10"/>
  <c r="H28" i="10"/>
  <c r="G30" i="10"/>
  <c r="G42" i="20"/>
  <c r="I30" i="10"/>
  <c r="H26" i="10"/>
  <c r="G26" i="10"/>
  <c r="F25" i="10"/>
  <c r="G27" i="10"/>
  <c r="F30" i="10"/>
  <c r="J31" i="10"/>
  <c r="K43" i="20"/>
  <c r="F42" i="20"/>
  <c r="N29" i="16"/>
  <c r="M30" i="17"/>
  <c r="H43" i="20"/>
  <c r="M31" i="17"/>
  <c r="N23" i="16"/>
  <c r="N26" i="16"/>
  <c r="M23" i="17"/>
  <c r="I27" i="10"/>
  <c r="I29" i="10"/>
  <c r="H29" i="10"/>
  <c r="I26" i="10"/>
  <c r="J28" i="10"/>
  <c r="I31" i="10"/>
  <c r="F43" i="20"/>
  <c r="N25" i="16"/>
  <c r="N28" i="16"/>
  <c r="M22" i="17"/>
  <c r="L42" i="20"/>
  <c r="K23" i="16" l="1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E21" i="12"/>
  <c r="F27" i="21"/>
  <c r="F29" i="21" s="1"/>
  <c r="F23" i="21"/>
  <c r="F25" i="21" s="1"/>
  <c r="I19" i="21"/>
  <c r="F19" i="21"/>
  <c r="I23" i="21" l="1"/>
  <c r="L16" i="20" a="1"/>
  <c r="L16" i="20" l="1"/>
  <c r="L17" i="20"/>
  <c r="L18" i="20"/>
  <c r="E29" i="14"/>
  <c r="E36" i="13"/>
  <c r="E35" i="13"/>
  <c r="K21" i="13"/>
  <c r="E17" i="13"/>
  <c r="K24" i="13"/>
  <c r="K19" i="14"/>
  <c r="E17" i="11" a="1"/>
  <c r="F28" i="14" a="1"/>
  <c r="F34" i="13" a="1"/>
  <c r="E23" i="12" a="1"/>
  <c r="I17" i="20" l="1"/>
  <c r="F29" i="11"/>
  <c r="E27" i="11"/>
  <c r="J36" i="13"/>
  <c r="F36" i="13"/>
  <c r="G26" i="11"/>
  <c r="F32" i="12"/>
  <c r="E17" i="11"/>
  <c r="G25" i="12"/>
  <c r="F17" i="11"/>
  <c r="I36" i="13"/>
  <c r="E23" i="12"/>
  <c r="G29" i="14"/>
  <c r="F20" i="11"/>
  <c r="E31" i="12"/>
  <c r="E24" i="11"/>
  <c r="J29" i="14"/>
  <c r="F28" i="11"/>
  <c r="J28" i="14"/>
  <c r="H29" i="14"/>
  <c r="E25" i="12"/>
  <c r="G29" i="11"/>
  <c r="E19" i="11"/>
  <c r="G25" i="11"/>
  <c r="G26" i="12"/>
  <c r="G28" i="11"/>
  <c r="K34" i="13"/>
  <c r="F23" i="11"/>
  <c r="G23" i="11"/>
  <c r="F24" i="11"/>
  <c r="H30" i="14"/>
  <c r="G18" i="11"/>
  <c r="G32" i="12"/>
  <c r="K36" i="13"/>
  <c r="F30" i="12"/>
  <c r="E32" i="12"/>
  <c r="E26" i="12"/>
  <c r="E21" i="11"/>
  <c r="E20" i="11"/>
  <c r="F33" i="12"/>
  <c r="H28" i="14"/>
  <c r="K29" i="14"/>
  <c r="K28" i="14"/>
  <c r="I34" i="13"/>
  <c r="G34" i="13"/>
  <c r="G21" i="11"/>
  <c r="F27" i="12"/>
  <c r="E25" i="11"/>
  <c r="G27" i="12"/>
  <c r="F18" i="11"/>
  <c r="E24" i="12"/>
  <c r="G24" i="12"/>
  <c r="E26" i="11"/>
  <c r="F31" i="12"/>
  <c r="I29" i="14"/>
  <c r="E33" i="12"/>
  <c r="I30" i="14"/>
  <c r="G30" i="14"/>
  <c r="E29" i="12"/>
  <c r="F30" i="14"/>
  <c r="E29" i="11"/>
  <c r="G29" i="12"/>
  <c r="G17" i="11"/>
  <c r="H35" i="13"/>
  <c r="G20" i="11"/>
  <c r="I28" i="14"/>
  <c r="F35" i="13"/>
  <c r="F28" i="14"/>
  <c r="E22" i="11"/>
  <c r="I35" i="13"/>
  <c r="G30" i="12"/>
  <c r="H34" i="13"/>
  <c r="K35" i="13"/>
  <c r="G31" i="12"/>
  <c r="G27" i="11"/>
  <c r="K30" i="14"/>
  <c r="G23" i="12"/>
  <c r="F24" i="12"/>
  <c r="G35" i="13"/>
  <c r="F28" i="12"/>
  <c r="F22" i="11"/>
  <c r="F34" i="13"/>
  <c r="G36" i="13"/>
  <c r="E27" i="12"/>
  <c r="F29" i="12"/>
  <c r="J34" i="13"/>
  <c r="E28" i="11"/>
  <c r="G28" i="12"/>
  <c r="E30" i="12"/>
  <c r="E18" i="11"/>
  <c r="J35" i="13"/>
  <c r="F26" i="11"/>
  <c r="E23" i="11"/>
  <c r="H36" i="13"/>
  <c r="J30" i="14"/>
  <c r="G28" i="14"/>
  <c r="G22" i="11"/>
  <c r="F29" i="14"/>
  <c r="F25" i="11"/>
  <c r="F23" i="12"/>
  <c r="F19" i="11"/>
  <c r="G24" i="11"/>
  <c r="G19" i="11"/>
  <c r="F25" i="12"/>
  <c r="G33" i="12"/>
  <c r="F21" i="11"/>
  <c r="E28" i="12"/>
  <c r="F26" i="12"/>
  <c r="F27" i="11"/>
</calcChain>
</file>

<file path=xl/sharedStrings.xml><?xml version="1.0" encoding="utf-8"?>
<sst xmlns="http://schemas.openxmlformats.org/spreadsheetml/2006/main" count="596" uniqueCount="337">
  <si>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</si>
  <si>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</si>
  <si>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</si>
  <si>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</si>
  <si>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</si>
  <si>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</si>
  <si>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</si>
  <si>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</si>
  <si>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</si>
  <si>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</si>
  <si>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</si>
  <si>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</si>
  <si>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</si>
  <si>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</si>
  <si>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</si>
  <si>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</si>
  <si>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</si>
  <si>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</si>
  <si>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</si>
  <si>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</si>
  <si>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</si>
  <si>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</si>
  <si>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</si>
  <si>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</si>
  <si>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</si>
  <si>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</si>
  <si>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</si>
  <si>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</si>
  <si>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</si>
  <si>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</si>
  <si>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</si>
  <si>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</si>
  <si>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</si>
  <si>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</si>
  <si>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</si>
  <si>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</si>
  <si>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</si>
  <si>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</si>
  <si>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</si>
  <si>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</si>
  <si>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</si>
  <si>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</si>
  <si>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</si>
  <si>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</si>
  <si>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</si>
  <si>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</si>
  <si>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</si>
  <si>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</si>
  <si>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</si>
  <si>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</si>
  <si>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</si>
  <si>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</si>
  <si>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</si>
  <si>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</si>
  <si>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</si>
  <si>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</si>
  <si>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</si>
  <si>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</si>
  <si>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</si>
  <si>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</si>
  <si>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</si>
  <si>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</si>
  <si>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</si>
  <si>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</si>
  <si>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</si>
  <si>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</si>
  <si>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</si>
  <si>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</si>
  <si>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</si>
  <si>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</si>
  <si>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</si>
  <si>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</si>
  <si>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</si>
  <si>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</si>
  <si>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</si>
  <si>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</si>
  <si>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</si>
  <si>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</si>
  <si>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</si>
  <si>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</si>
  <si>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</si>
  <si>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</si>
  <si>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</si>
  <si>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</si>
  <si>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</si>
  <si>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</si>
  <si>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</si>
  <si>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</si>
  <si>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</si>
  <si>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</si>
  <si>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</si>
  <si>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</si>
  <si>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</si>
  <si>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</si>
  <si>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</si>
  <si>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</si>
  <si>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</si>
  <si>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</si>
  <si>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</si>
  <si>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</si>
  <si>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</si>
  <si>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</si>
  <si>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</si>
  <si>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</si>
  <si>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</si>
  <si>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</si>
  <si>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</si>
  <si>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</si>
  <si>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</si>
  <si>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</si>
  <si>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</si>
  <si>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</si>
  <si>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</si>
  <si>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</si>
  <si>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</si>
  <si>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</si>
  <si>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</si>
  <si>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</si>
  <si>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</si>
  <si>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</si>
  <si>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</si>
  <si>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</si>
  <si>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</si>
  <si>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</si>
  <si>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</si>
  <si>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</si>
  <si>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</si>
  <si>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</si>
  <si>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</si>
  <si>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</si>
  <si>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</si>
  <si>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</si>
  <si>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</si>
  <si>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</si>
  <si>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</si>
  <si>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</si>
  <si>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</si>
  <si>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</si>
  <si>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</si>
  <si>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</si>
  <si>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</si>
  <si>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</si>
  <si>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</si>
  <si>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</si>
  <si>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</si>
  <si>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</si>
  <si>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</si>
  <si>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</si>
  <si>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</si>
  <si>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</si>
  <si>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</si>
  <si>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</si>
  <si>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</si>
  <si>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</si>
  <si>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</si>
  <si>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</si>
  <si>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</si>
  <si>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</si>
  <si>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</si>
  <si>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</si>
  <si>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</si>
  <si>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</si>
  <si>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</si>
  <si>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</si>
  <si>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</si>
  <si>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</si>
  <si>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</si>
  <si>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</si>
  <si>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</si>
  <si>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</si>
  <si>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</si>
  <si>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</si>
  <si>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</si>
  <si>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</si>
  <si>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</si>
  <si>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</si>
  <si>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</si>
  <si>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</si>
  <si>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</si>
  <si>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</si>
  <si>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</si>
  <si>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</si>
  <si>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</si>
  <si>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</si>
  <si>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</si>
  <si>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</si>
  <si>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</si>
  <si>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</si>
  <si>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</si>
  <si>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</si>
  <si>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</si>
  <si>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</si>
  <si>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</si>
  <si>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</si>
  <si>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</si>
  <si>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</si>
  <si>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</si>
  <si>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</si>
  <si>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</si>
  <si>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</si>
  <si>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</si>
  <si>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</si>
  <si>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</si>
  <si>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</si>
  <si>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</si>
  <si>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</si>
  <si>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</si>
  <si>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</si>
  <si>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</si>
  <si>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</si>
  <si>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</si>
  <si>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</si>
  <si>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</si>
  <si>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</si>
  <si>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</si>
  <si>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</si>
  <si>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</si>
  <si>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</si>
  <si>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</si>
  <si>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</si>
  <si>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</si>
  <si>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</si>
  <si>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</si>
  <si>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</si>
  <si>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BBG007FAKECO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</si>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</sst>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  <xf numFmtId="0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79f36d3706147749a58e1383e92c483">
      <tp>
        <v>-1</v>
        <stp/>
        <stp>c50cb65d-7357-4bba-925b-0e6f6a96cb6e</stp>
        <tr r="N25" s="16"/>
      </tp>
      <tp>
        <v>-1</v>
        <stp/>
        <stp>b435a4aa-6a55-4e9c-b311-b75536b39cfc</stp>
        <tr r="M31" s="17"/>
      </tp>
      <tp>
        <v>-1</v>
        <stp/>
        <stp>ca279f9c-3e0c-4fb7-b7c5-1e093a6d1bcb</stp>
        <tr r="M24" s="17"/>
      </tp>
    </main>
    <main first="rtdsrv.779f36d3706147749a58e1383e92c483">
      <tp>
        <v>-1</v>
        <stp/>
        <stp>60b5e063-bb7a-4e71-b272-dc94ce5daa98</stp>
        <tr r="M22" s="17"/>
        <tr r="N22" s="16"/>
      </tp>
    </main>
    <main first="rtdsrv.779f36d3706147749a58e1383e92c483">
      <tp>
        <v>-1</v>
        <stp/>
        <stp>8522b8df-70ef-42e9-b230-53d7812b918d</stp>
        <tr r="M28" s="17"/>
      </tp>
      <tp>
        <v>-1</v>
        <stp/>
        <stp>c5240d04-6a2a-412a-9ce9-45651707aa35</stp>
        <tr r="M27" s="17"/>
      </tp>
    </main>
    <main first="rtdsrv.779f36d3706147749a58e1383e92c483">
      <tp>
        <v>-1</v>
        <stp/>
        <stp>254a7417-71c0-4d0b-97da-4ef09baf164c</stp>
        <tr r="M26" s="17"/>
      </tp>
      <tp>
        <v>-1</v>
        <stp/>
        <stp>8fc2746e-0bc6-4fb4-88f5-28b9c04f4935</stp>
        <tr r="N23" s="16"/>
      </tp>
      <tp>
        <v>-1</v>
        <stp/>
        <stp>1b851d24-d423-40d8-a07d-cb22e791d9c2</stp>
        <tr r="F29" s="14"/>
        <tr r="G28" s="14"/>
        <tr r="J30" s="14"/>
        <tr r="K30" s="14"/>
        <tr r="F28" s="14"/>
        <tr r="I28" s="14"/>
        <tr r="F30" s="14"/>
        <tr r="G30" s="14"/>
        <tr r="I30" s="14"/>
        <tr r="I29" s="14"/>
        <tr r="K28" s="14"/>
        <tr r="K29" s="14"/>
        <tr r="H28" s="14"/>
        <tr r="H30" s="14"/>
        <tr r="H29" s="14"/>
        <tr r="J28" s="14"/>
        <tr r="J29" s="14"/>
        <tr r="G29" s="14"/>
      </tp>
      <tp>
        <v>-1</v>
        <stp/>
        <stp>fabdc791-bebd-4068-a5f3-7587f67fff9d</stp>
        <tr r="N30" s="16"/>
      </tp>
    </main>
    <main first="rtdsrv.779f36d3706147749a58e1383e92c483">
      <tp>
        <v>-1</v>
        <stp/>
        <stp>f8a64455-60f3-4705-ab8d-60f78647c960</stp>
        <tr r="N28" s="16"/>
      </tp>
      <tp>
        <v>-1</v>
        <stp/>
        <stp>e0573e3b-e627-4647-ac21-19e443c88713</stp>
        <tr r="N24" s="16"/>
      </tp>
    </main>
    <main first="rtdsrv.779f36d3706147749a58e1383e92c483">
      <tp>
        <v>-1</v>
        <stp/>
        <stp>859dfc47-66cd-4db0-addb-10021f8ee460</stp>
        <tr r="M29" s="17"/>
      </tp>
    </main>
    <main first="rtdsrv.779f36d3706147749a58e1383e92c483">
      <tp>
        <v>-1</v>
        <stp/>
        <stp>47da3280-4fb8-4c80-bce1-505230dbd39a</stp>
        <tr r="N29" s="16"/>
      </tp>
    </main>
    <main first="rtdsrv.779f36d3706147749a58e1383e92c483">
      <tp>
        <v>-1</v>
        <stp/>
        <stp>39ad07fe-cb1c-414a-9b70-e94230d34f0c</stp>
        <tr r="M25" s="17"/>
      </tp>
      <tp>
        <v>-1</v>
        <stp/>
        <stp>4cc8c981-9216-4d17-a471-1afb36919abc</stp>
        <tr r="M30" s="17"/>
      </tp>
    </main>
    <main first="rtdsrv.779f36d3706147749a58e1383e92c483">
      <tp>
        <v>-1</v>
        <stp/>
        <stp>93b03581-da2f-4af5-9a54-e7acf3fb730f</stp>
        <tr r="N27" s="16"/>
      </tp>
    </main>
    <main first="rtdsrv.779f36d3706147749a58e1383e92c483">
      <tp>
        <v>-1</v>
        <stp/>
        <stp>b4ab096c-c194-4d70-9688-cf60a5d03e48</stp>
        <tr r="L42" s="20"/>
        <tr r="F43" s="20"/>
        <tr r="H43" s="20"/>
        <tr r="F42" s="20"/>
        <tr r="K43" s="20"/>
        <tr r="G42" s="20"/>
        <tr r="L43" s="20"/>
        <tr r="J42" s="20"/>
        <tr r="K42" s="20"/>
        <tr r="I42" s="20"/>
        <tr r="I43" s="20"/>
        <tr r="J43" s="20"/>
        <tr r="H42" s="20"/>
        <tr r="G43" s="20"/>
      </tp>
    </main>
    <main first="rtdsrv.779f36d3706147749a58e1383e92c483">
      <tp>
        <v>-1</v>
        <stp/>
        <stp>e9cde9fb-7f17-4338-82b5-1c0c22738bb5</stp>
        <tr r="F26" s="12"/>
        <tr r="E28" s="12"/>
        <tr r="G33" s="12"/>
        <tr r="F25" s="12"/>
        <tr r="F23" s="12"/>
        <tr r="E30" s="12"/>
        <tr r="G28" s="12"/>
        <tr r="F29" s="12"/>
        <tr r="E27" s="12"/>
        <tr r="F28" s="12"/>
        <tr r="F24" s="12"/>
        <tr r="G23" s="12"/>
        <tr r="G31" s="12"/>
        <tr r="G30" s="12"/>
        <tr r="G29" s="12"/>
        <tr r="E29" s="12"/>
        <tr r="E33" s="12"/>
        <tr r="F31" s="12"/>
        <tr r="G24" s="12"/>
        <tr r="E24" s="12"/>
        <tr r="G27" s="12"/>
        <tr r="F27" s="12"/>
        <tr r="F33" s="12"/>
        <tr r="E26" s="12"/>
        <tr r="E32" s="12"/>
        <tr r="F30" s="12"/>
        <tr r="G32" s="12"/>
        <tr r="G26" s="12"/>
        <tr r="E25" s="12"/>
        <tr r="E31" s="12"/>
        <tr r="E23" s="12"/>
        <tr r="G25" s="12"/>
        <tr r="F32" s="12"/>
      </tp>
      <tp>
        <v>-1</v>
        <stp/>
        <stp>9e485a87-4f72-4786-8c89-1fccc11b466b</stp>
        <tr r="N26" s="16"/>
      </tp>
      <tp>
        <v>-1</v>
        <stp/>
        <stp>393ee071-10f6-429b-a08e-084623a825c0</stp>
        <tr r="H36" s="13"/>
        <tr r="J35" s="13"/>
        <tr r="J34" s="13"/>
        <tr r="G36" s="13"/>
        <tr r="F34" s="13"/>
        <tr r="G35" s="13"/>
        <tr r="K35" s="13"/>
        <tr r="H34" s="13"/>
        <tr r="I35" s="13"/>
        <tr r="F35" s="13"/>
        <tr r="H35" s="13"/>
        <tr r="G34" s="13"/>
        <tr r="I34" s="13"/>
        <tr r="K36" s="13"/>
        <tr r="K34" s="13"/>
        <tr r="I36" s="13"/>
        <tr r="F36" s="13"/>
        <tr r="J36" s="13"/>
      </tp>
    </main>
    <main first="rtdsrv.779f36d3706147749a58e1383e92c483">
      <tp>
        <v>-1</v>
        <stp/>
        <stp>7300f696-9d56-4190-920c-6f3605c31494</stp>
        <tr r="I31" s="10"/>
        <tr r="J28" s="10"/>
        <tr r="I26" s="10"/>
        <tr r="H29" s="10"/>
        <tr r="I29" s="10"/>
        <tr r="I27" s="10"/>
        <tr r="J31" s="10"/>
        <tr r="F30" s="10"/>
        <tr r="G27" s="10"/>
        <tr r="F25" s="10"/>
        <tr r="G26" s="10"/>
        <tr r="H26" s="10"/>
        <tr r="I30" s="10"/>
        <tr r="G30" s="10"/>
        <tr r="H28" s="10"/>
        <tr r="I25" s="10"/>
        <tr r="H23" s="10"/>
        <tr r="H21" s="10"/>
        <tr r="G23" s="10"/>
        <tr r="F29" s="10"/>
        <tr r="I28" s="10"/>
        <tr r="J26" s="10"/>
        <tr r="F24" s="10"/>
        <tr r="J21" s="10"/>
        <tr r="G29" s="10"/>
        <tr r="F31" s="10"/>
        <tr r="H27" s="10"/>
        <tr r="F27" s="10"/>
        <tr r="G25" s="10"/>
        <tr r="H22" s="10"/>
        <tr r="G31" s="10"/>
        <tr r="F26" s="10"/>
        <tr r="J27" s="10"/>
        <tr r="J25" s="10"/>
        <tr r="H25" s="10"/>
        <tr r="I23" s="10"/>
        <tr r="H31" s="10"/>
        <tr r="F28" s="10"/>
        <tr r="H24" s="10"/>
        <tr r="I24" s="10"/>
        <tr r="G24" s="10"/>
        <tr r="J23" s="10"/>
        <tr r="F22" s="10"/>
        <tr r="J29" s="10"/>
        <tr r="J24" s="10"/>
        <tr r="J22" s="10"/>
        <tr r="F23" s="10"/>
        <tr r="I22" s="10"/>
        <tr r="G22" s="10"/>
        <tr r="H30" s="10"/>
        <tr r="G28" s="10"/>
        <tr r="I21" s="10"/>
        <tr r="G21" s="10"/>
        <tr r="J30" s="10"/>
        <tr r="F21" s="10"/>
      </tp>
      <tp>
        <v>-1</v>
        <stp/>
        <stp>9ab13324-b31f-4966-ac8e-b12b7101de1b</stp>
        <tr r="M23" s="17"/>
      </tp>
      <tp>
        <v>-1</v>
        <stp/>
        <stp>dd32a6f0-62af-473d-8919-4bf2c3de2829</stp>
        <tr r="F27" s="11"/>
        <tr r="F21" s="11"/>
        <tr r="G19" s="11"/>
        <tr r="G24" s="11"/>
        <tr r="F19" s="11"/>
        <tr r="F25" s="11"/>
        <tr r="G22" s="11"/>
        <tr r="E23" s="11"/>
        <tr r="F26" s="11"/>
        <tr r="E18" s="11"/>
        <tr r="E28" s="11"/>
        <tr r="F22" s="11"/>
        <tr r="G27" s="11"/>
        <tr r="E22" s="11"/>
        <tr r="G20" s="11"/>
        <tr r="G17" s="11"/>
        <tr r="E29" s="11"/>
        <tr r="E26" s="11"/>
        <tr r="F18" s="11"/>
        <tr r="E25" s="11"/>
        <tr r="G21" s="11"/>
        <tr r="E20" s="11"/>
        <tr r="E21" s="11"/>
        <tr r="G18" s="11"/>
        <tr r="F24" s="11"/>
        <tr r="G23" s="11"/>
        <tr r="F23" s="11"/>
        <tr r="G28" s="11"/>
        <tr r="G25" s="11"/>
        <tr r="E19" s="11"/>
        <tr r="G29" s="11"/>
        <tr r="F28" s="11"/>
        <tr r="E24" s="11"/>
        <tr r="F20" s="11"/>
        <tr r="F17" s="11"/>
        <tr r="E17" s="11"/>
        <tr r="G26" s="11"/>
        <tr r="E27" s="11"/>
        <tr r="F29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zoomScale="85" zoomScaleNormal="85" workbookViewId="0">
      <selection activeCell="I28" sqref="I2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50.42578125" style="23" bestFit="1" customWidth="1"/>
    <col min="6" max="6" width="24.7109375" style="23" customWidth="1"/>
    <col min="7" max="7" width="22" style="23" customWidth="1"/>
    <col min="8" max="8" width="40.7109375" style="23" customWidth="1"/>
    <col min="9" max="9" width="28.5703125" style="23" bestFit="1" customWidth="1"/>
    <col min="10" max="10" width="21.5703125" style="23" customWidth="1"/>
    <col min="11" max="11" width="22" style="23" customWidth="1"/>
    <col min="12" max="14" width="24.28515625" style="23" customWidth="1"/>
    <col min="15" max="15" width="3.42578125" style="23" customWidth="1"/>
    <col min="16" max="16" width="23.5703125" style="23" customWidth="1"/>
    <col min="17" max="17" width="29.7109375" style="23" bestFit="1" customWidth="1"/>
    <col min="18" max="18" width="24.7109375" style="23" bestFit="1" customWidth="1"/>
    <col min="19" max="19" width="11.7109375" style="23" bestFit="1" customWidth="1"/>
    <col min="20" max="20" width="9.85546875" style="23" bestFit="1" customWidth="1"/>
    <col min="21" max="16384" width="9.140625" style="23"/>
  </cols>
  <sheetData>
    <row r="1" spans="2:20" ht="27.75" customHeight="1" x14ac:dyDescent="0.25"/>
    <row r="2" spans="2:2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25">
      <c r="B3" s="1"/>
      <c r="C3" s="1"/>
      <c r="D3" s="11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25">
      <c r="B5" s="1"/>
      <c r="C5" s="1"/>
      <c r="D5" s="3" t="s">
        <v>253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25">
      <c r="B13" s="2"/>
      <c r="C13" s="2"/>
      <c r="D13" s="2"/>
      <c r="E13" s="9" t="s">
        <v>320</v>
      </c>
      <c r="F13" s="9"/>
      <c r="G13" s="9"/>
      <c r="H13" s="9" t="s">
        <v>321</v>
      </c>
      <c r="I13" s="2"/>
      <c r="J13" s="2"/>
      <c r="K13" s="2"/>
      <c r="L13" s="2"/>
      <c r="M13" s="2"/>
      <c r="N13" s="2"/>
      <c r="O13" s="2"/>
    </row>
    <row r="14" spans="2:20" x14ac:dyDescent="0.2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25">
      <c r="B15" s="2"/>
      <c r="C15" s="2"/>
      <c r="D15" s="2"/>
      <c r="E15" s="9" t="s">
        <v>322</v>
      </c>
      <c r="F15" s="9"/>
      <c r="G15" s="9"/>
      <c r="H15" s="9" t="s">
        <v>323</v>
      </c>
      <c r="I15" s="2"/>
      <c r="J15" s="2"/>
      <c r="K15" s="2"/>
      <c r="L15" s="2"/>
      <c r="M15" s="2"/>
      <c r="N15" s="2"/>
      <c r="O15" s="2"/>
      <c r="T15" s="27"/>
    </row>
    <row r="16" spans="2:20" ht="15.75" thickBot="1" x14ac:dyDescent="0.3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3">
      <c r="B17" s="2"/>
      <c r="C17" s="2"/>
      <c r="D17" s="2"/>
      <c r="E17" s="2" t="s">
        <v>258</v>
      </c>
      <c r="F17" s="25">
        <v>43565</v>
      </c>
      <c r="G17" s="2"/>
      <c r="H17" s="2" t="s">
        <v>324</v>
      </c>
      <c r="I17" s="25" t="s">
        <v>308</v>
      </c>
      <c r="J17" s="2" t="s">
        <v>309</v>
      </c>
      <c r="K17" s="2"/>
      <c r="L17" s="2"/>
      <c r="M17" s="2"/>
      <c r="N17" s="2"/>
      <c r="O17" s="2"/>
      <c r="T17" s="27"/>
    </row>
    <row r="18" spans="2:20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5.75" thickBot="1" x14ac:dyDescent="0.3">
      <c r="B19" s="2"/>
      <c r="C19" s="2"/>
      <c r="D19" s="2"/>
      <c r="E19" s="2" t="s">
        <v>259</v>
      </c>
      <c r="F19" s="28">
        <f>F17</f>
        <v>43565</v>
      </c>
      <c r="G19" s="2"/>
      <c r="H19" s="2" t="s">
        <v>325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3">
      <c r="B21" s="2"/>
      <c r="C21" s="2"/>
      <c r="D21" s="2"/>
      <c r="E21" s="2" t="s">
        <v>260</v>
      </c>
      <c r="F21" s="29">
        <v>0.56302719907407406</v>
      </c>
      <c r="G21" s="2"/>
      <c r="H21" s="2" t="s">
        <v>326</v>
      </c>
      <c r="I21" s="25" t="s">
        <v>327</v>
      </c>
      <c r="J21" s="49"/>
      <c r="K21" s="2"/>
      <c r="L21" s="2"/>
      <c r="M21" s="2"/>
      <c r="N21" s="2"/>
      <c r="O21" s="2"/>
      <c r="T21" s="27"/>
    </row>
    <row r="22" spans="2:20" ht="14.25" customHeight="1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3">
      <c r="B23" s="2"/>
      <c r="C23" s="2"/>
      <c r="D23" s="2"/>
      <c r="E23" s="2" t="s">
        <v>261</v>
      </c>
      <c r="F23" s="30">
        <f>F17 + F21</f>
        <v>43565.563027199074</v>
      </c>
      <c r="G23" s="2"/>
      <c r="H23" s="2" t="s">
        <v>328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3">
      <c r="B25" s="2"/>
      <c r="C25" s="2"/>
      <c r="D25" s="2"/>
      <c r="E25" s="2" t="s">
        <v>262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3">
      <c r="B27" s="2"/>
      <c r="C27" s="2"/>
      <c r="D27" s="2"/>
      <c r="E27" s="2" t="s">
        <v>329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5.75" thickBot="1" x14ac:dyDescent="0.3">
      <c r="B29" s="2"/>
      <c r="C29" s="2"/>
      <c r="D29" s="2"/>
      <c r="E29" s="2" t="s">
        <v>330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G15" sqref="G1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7.85546875" style="23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3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267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25">
      <c r="B18" s="2"/>
      <c r="C18" s="2"/>
      <c r="D18" s="9"/>
      <c r="E18" s="18" t="str">
        <v>Sedol</v>
      </c>
      <c r="F18" s="18" t="str">
        <v>Instrument/default/Sedol</v>
      </c>
      <c r="G18" s="18" t="b">
        <v>0</v>
      </c>
      <c r="H18" s="2"/>
      <c r="I18" s="2"/>
      <c r="J18" s="2"/>
      <c r="K18" s="2"/>
      <c r="L18" s="2"/>
      <c r="P18" s="19"/>
      <c r="Q18" s="19"/>
      <c r="R18" s="19"/>
    </row>
    <row r="19" spans="2:18" x14ac:dyDescent="0.25">
      <c r="B19" s="2"/>
      <c r="C19" s="2"/>
      <c r="D19" s="9"/>
      <c r="E19" s="36" t="str">
        <v>ShareClassFigi</v>
      </c>
      <c r="F19" s="18" t="str">
        <v>Instrument/default/ShareClassFigi</v>
      </c>
      <c r="G19" s="18" t="b">
        <v>0</v>
      </c>
      <c r="H19" s="2"/>
      <c r="I19" s="2"/>
      <c r="J19" s="2"/>
      <c r="K19" s="2"/>
      <c r="L19" s="2"/>
      <c r="P19" s="19"/>
      <c r="Q19" s="19"/>
      <c r="R19" s="19"/>
    </row>
    <row r="20" spans="2:18" x14ac:dyDescent="0.25">
      <c r="B20" s="2"/>
      <c r="C20" s="2"/>
      <c r="D20" s="9"/>
      <c r="E20" s="36" t="str">
        <v>CompositeFigi</v>
      </c>
      <c r="F20" s="18" t="str">
        <v>Instrument/default/CompositeFigi</v>
      </c>
      <c r="G20" s="18" t="b">
        <v>0</v>
      </c>
      <c r="H20" s="2"/>
      <c r="I20" s="2"/>
      <c r="J20" s="2"/>
      <c r="K20" s="2"/>
      <c r="L20" s="2"/>
      <c r="P20" s="19"/>
      <c r="Q20" s="19"/>
      <c r="R20" s="19"/>
    </row>
    <row r="21" spans="2:18" x14ac:dyDescent="0.25">
      <c r="B21" s="2"/>
      <c r="C21" s="2"/>
      <c r="D21" s="9"/>
      <c r="E21" s="36" t="str">
        <v>QuotePermId</v>
      </c>
      <c r="F21" s="18" t="str">
        <v>Instrument/default/QuotePermId</v>
      </c>
      <c r="G21" s="18" t="b">
        <v>1</v>
      </c>
      <c r="H21" s="2"/>
      <c r="I21" s="2"/>
      <c r="J21" s="2"/>
      <c r="K21" s="2"/>
      <c r="L21" s="2"/>
      <c r="P21" s="19"/>
      <c r="Q21" s="19"/>
      <c r="R21" s="19"/>
    </row>
    <row r="22" spans="2:18" x14ac:dyDescent="0.25">
      <c r="B22" s="2"/>
      <c r="C22" s="2"/>
      <c r="D22" s="9"/>
      <c r="E22" s="36" t="str">
        <v>LusidInstrumentId</v>
      </c>
      <c r="F22" s="18" t="str">
        <v>Instrument/default/LusidInstrumentId</v>
      </c>
      <c r="G22" s="18" t="b">
        <v>1</v>
      </c>
      <c r="H22" s="2"/>
      <c r="I22" s="2"/>
      <c r="J22" s="2"/>
      <c r="K22" s="2"/>
      <c r="L22" s="2"/>
      <c r="P22" s="19"/>
      <c r="Q22" s="19"/>
      <c r="R22" s="19"/>
    </row>
    <row r="23" spans="2:18" x14ac:dyDescent="0.25">
      <c r="B23" s="2"/>
      <c r="C23" s="2"/>
      <c r="D23" s="9"/>
      <c r="E23" s="36" t="str">
        <v>RIC</v>
      </c>
      <c r="F23" s="18" t="str">
        <v>Instrument/default/RIC</v>
      </c>
      <c r="G23" s="18" t="b">
        <v>0</v>
      </c>
      <c r="H23" s="2"/>
      <c r="I23" s="2"/>
      <c r="J23" s="2"/>
      <c r="K23" s="2"/>
      <c r="L23" s="2"/>
      <c r="P23" s="19"/>
      <c r="Q23" s="19"/>
      <c r="R23" s="19"/>
    </row>
    <row r="24" spans="2:18" x14ac:dyDescent="0.25">
      <c r="B24" s="2"/>
      <c r="C24" s="2"/>
      <c r="D24" s="9"/>
      <c r="E24" s="36" t="str">
        <v>Ticker</v>
      </c>
      <c r="F24" s="18" t="str">
        <v>Instrument/default/Ticker</v>
      </c>
      <c r="G24" s="18" t="b">
        <v>0</v>
      </c>
      <c r="H24" s="2"/>
      <c r="I24" s="2"/>
      <c r="J24" s="2"/>
      <c r="K24" s="2"/>
      <c r="L24" s="2"/>
      <c r="Q24" s="19"/>
      <c r="R24" s="19"/>
    </row>
    <row r="25" spans="2:18" x14ac:dyDescent="0.25">
      <c r="B25" s="2"/>
      <c r="C25" s="2"/>
      <c r="D25" s="9"/>
      <c r="E25" s="36" t="str">
        <v>Cusip</v>
      </c>
      <c r="F25" s="18" t="str">
        <v>Instrument/default/Cusip</v>
      </c>
      <c r="G25" s="18" t="b">
        <v>0</v>
      </c>
      <c r="H25" s="2"/>
      <c r="I25" s="2"/>
      <c r="J25" s="2"/>
      <c r="K25" s="2"/>
      <c r="L25" s="2"/>
    </row>
    <row r="26" spans="2:18" x14ac:dyDescent="0.25">
      <c r="B26" s="2"/>
      <c r="C26" s="2"/>
      <c r="D26" s="9"/>
      <c r="E26" s="36" t="str">
        <v>Figi</v>
      </c>
      <c r="F26" s="18" t="str">
        <v>Instrument/default/Figi</v>
      </c>
      <c r="G26" s="18" t="b">
        <v>1</v>
      </c>
      <c r="H26" s="2"/>
      <c r="I26" s="2"/>
      <c r="J26" s="2"/>
      <c r="K26" s="2"/>
      <c r="L26" s="2"/>
    </row>
    <row r="27" spans="2:18" x14ac:dyDescent="0.25">
      <c r="B27" s="2"/>
      <c r="C27" s="2"/>
      <c r="D27" s="9"/>
      <c r="E27" s="36" t="str">
        <v>ClientInternal</v>
      </c>
      <c r="F27" s="18" t="str">
        <v>Instrument/default/ClientInternal</v>
      </c>
      <c r="G27" s="18" t="b">
        <v>1</v>
      </c>
      <c r="H27" s="2"/>
      <c r="I27" s="2"/>
      <c r="J27" s="2"/>
      <c r="K27" s="2"/>
      <c r="L27" s="2"/>
    </row>
    <row r="28" spans="2:18" x14ac:dyDescent="0.25">
      <c r="B28" s="2"/>
      <c r="C28" s="2"/>
      <c r="D28" s="2"/>
      <c r="E28" s="36" t="str">
        <v>Wertpapier</v>
      </c>
      <c r="F28" s="18" t="str">
        <v>Instrument/default/Wertpapier</v>
      </c>
      <c r="G28" s="18" t="b">
        <v>0</v>
      </c>
      <c r="H28" s="2"/>
      <c r="I28" s="2"/>
      <c r="J28" s="2"/>
      <c r="K28" s="2"/>
      <c r="L28" s="2"/>
    </row>
    <row r="29" spans="2:18" x14ac:dyDescent="0.25">
      <c r="B29" s="2"/>
      <c r="C29" s="2"/>
      <c r="D29" s="2"/>
      <c r="E29" s="36" t="str">
        <v>Isin</v>
      </c>
      <c r="F29" s="18" t="str">
        <v>Instrument/default/Isin</v>
      </c>
      <c r="G29" s="18" t="b">
        <v>0</v>
      </c>
      <c r="H29" s="2"/>
      <c r="I29" s="2"/>
      <c r="J29" s="2"/>
      <c r="K29" s="2"/>
      <c r="L29" s="2"/>
    </row>
    <row r="30" spans="2:18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3" sqref="E23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3.42578125" style="23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9.140625" style="23"/>
    <col min="13" max="13" width="28.85546875" style="23" bestFit="1" customWidth="1"/>
    <col min="14" max="14" width="17.140625" style="23" bestFit="1" customWidth="1"/>
    <col min="15" max="15" width="18.5703125" style="23" bestFit="1" customWidth="1"/>
    <col min="16" max="16" width="19.85546875" style="23" bestFit="1" customWidth="1"/>
    <col min="17" max="17" width="23" style="23" bestFit="1" customWidth="1"/>
    <col min="18" max="18" width="11.28515625" style="23" bestFit="1" customWidth="1"/>
    <col min="19" max="19" width="18" style="23" bestFit="1" customWidth="1"/>
    <col min="20" max="23" width="9.28515625" style="23" bestFit="1" customWidth="1"/>
    <col min="24" max="16384" width="9.140625" style="23"/>
  </cols>
  <sheetData>
    <row r="1" spans="2:11" ht="27.75" customHeight="1" x14ac:dyDescent="0.25"/>
    <row r="2" spans="2:1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25">
      <c r="B3" s="1"/>
      <c r="C3" s="1"/>
      <c r="D3" s="11" t="s">
        <v>233</v>
      </c>
      <c r="E3" s="1"/>
      <c r="F3" s="1"/>
      <c r="G3" s="1"/>
      <c r="H3" s="1"/>
      <c r="I3" s="1"/>
      <c r="J3" s="1"/>
      <c r="K3" s="1"/>
    </row>
    <row r="4" spans="2:1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3" t="s">
        <v>234</v>
      </c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35">
      <c r="B14" s="2"/>
      <c r="C14" s="10" t="s">
        <v>266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3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 t="s">
        <v>226</v>
      </c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 t="s">
        <v>228</v>
      </c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 t="s">
        <v>235</v>
      </c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5.75" thickBot="1" x14ac:dyDescent="0.3">
      <c r="B20" s="2"/>
      <c r="C20" s="2"/>
      <c r="D20" s="2"/>
      <c r="E20" s="33" t="s">
        <v>227</v>
      </c>
      <c r="F20" s="33" t="s">
        <v>198</v>
      </c>
      <c r="G20" s="33" t="s">
        <v>313</v>
      </c>
      <c r="H20" s="2"/>
      <c r="I20" s="2"/>
      <c r="J20" s="2"/>
      <c r="K20" s="2"/>
    </row>
    <row r="21" spans="2:11" ht="15.75" thickBot="1" x14ac:dyDescent="0.3">
      <c r="B21" s="2"/>
      <c r="C21" s="2"/>
      <c r="D21" s="9"/>
      <c r="E21" s="25">
        <f ca="1">NOW()</f>
        <v>43718.477425925928</v>
      </c>
      <c r="F21" s="25">
        <v>43697</v>
      </c>
      <c r="G21" s="47">
        <v>5</v>
      </c>
      <c r="H21" s="2"/>
      <c r="I21" s="2"/>
      <c r="J21" s="2"/>
      <c r="K21" s="2"/>
    </row>
    <row r="22" spans="2:11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25">
      <c r="B24" s="2"/>
      <c r="C24" s="2"/>
      <c r="D24" s="2">
        <v>1</v>
      </c>
      <c r="E24" s="18" t="str">
        <f ca="1"/>
        <v>Active</v>
      </c>
      <c r="F24" s="18" t="str">
        <f ca="1"/>
        <v>LUID_0E6TTHI3</v>
      </c>
      <c r="G24" s="18" t="str">
        <f ca="1"/>
        <v>Whitebread_LondonStockEx_WTB</v>
      </c>
      <c r="H24" s="2"/>
      <c r="I24" s="2"/>
      <c r="J24" s="2"/>
      <c r="K24" s="2"/>
    </row>
    <row r="25" spans="2:11" x14ac:dyDescent="0.25">
      <c r="B25" s="2"/>
      <c r="C25" s="2"/>
      <c r="D25" s="2">
        <v>2</v>
      </c>
      <c r="E25" s="36" t="str">
        <f ca="1"/>
        <v>Active</v>
      </c>
      <c r="F25" s="18" t="str">
        <f ca="1"/>
        <v>LUID_0UK37N0H</v>
      </c>
      <c r="G25" s="18" t="str">
        <f ca="1"/>
        <v>Softbank</v>
      </c>
      <c r="H25" s="2"/>
      <c r="I25" s="2"/>
      <c r="J25" s="2"/>
      <c r="K25" s="2"/>
    </row>
    <row r="26" spans="2:11" x14ac:dyDescent="0.25">
      <c r="B26" s="2"/>
      <c r="C26" s="2"/>
      <c r="D26" s="2">
        <v>3</v>
      </c>
      <c r="E26" s="36" t="str">
        <f ca="1"/>
        <v>Active</v>
      </c>
      <c r="F26" s="18" t="str">
        <f ca="1"/>
        <v>LUID_121GQ8BO</v>
      </c>
      <c r="G26" s="18" t="str">
        <f ca="1"/>
        <v>EKFDiagnostics_LondonStockEx_EKF</v>
      </c>
      <c r="H26" s="2"/>
      <c r="I26" s="2"/>
      <c r="J26" s="2"/>
      <c r="K26" s="2"/>
    </row>
    <row r="27" spans="2:11" x14ac:dyDescent="0.25">
      <c r="B27" s="2"/>
      <c r="C27" s="2"/>
      <c r="D27" s="2">
        <v>4</v>
      </c>
      <c r="E27" s="36" t="str">
        <f ca="1"/>
        <v>Active</v>
      </c>
      <c r="F27" s="18" t="str">
        <f ca="1"/>
        <v>LUID_1S3BM6W6</v>
      </c>
      <c r="G27" s="18" t="str">
        <f ca="1"/>
        <v>WHITBREAD</v>
      </c>
      <c r="H27" s="2"/>
      <c r="I27" s="2"/>
      <c r="J27" s="2"/>
      <c r="K27" s="2"/>
    </row>
    <row r="28" spans="2:11" x14ac:dyDescent="0.25">
      <c r="B28" s="2"/>
      <c r="C28" s="2"/>
      <c r="D28" s="2">
        <v>5</v>
      </c>
      <c r="E28" s="36" t="str">
        <f ca="1"/>
        <v>Active</v>
      </c>
      <c r="F28" s="18" t="str">
        <f ca="1"/>
        <v>LUID_29EPTT74</v>
      </c>
      <c r="G28" s="18" t="str">
        <f ca="1"/>
        <v>CVS 5.05% Mar 25, 2048</v>
      </c>
      <c r="H28" s="2"/>
      <c r="I28" s="2"/>
      <c r="J28" s="2"/>
      <c r="K28" s="2"/>
    </row>
    <row r="29" spans="2:11" x14ac:dyDescent="0.25">
      <c r="B29" s="2"/>
      <c r="C29" s="2"/>
      <c r="D29" s="2">
        <v>6</v>
      </c>
      <c r="E29" s="36" t="e">
        <f ca="1"/>
        <v>#N/A</v>
      </c>
      <c r="F29" s="18" t="e">
        <f ca="1"/>
        <v>#N/A</v>
      </c>
      <c r="G29" s="18" t="e">
        <f ca="1"/>
        <v>#N/A</v>
      </c>
      <c r="H29" s="2"/>
      <c r="I29" s="2"/>
      <c r="J29" s="2"/>
      <c r="K29" s="2"/>
    </row>
    <row r="30" spans="2:11" x14ac:dyDescent="0.25">
      <c r="B30" s="2"/>
      <c r="C30" s="2"/>
      <c r="D30" s="2">
        <v>7</v>
      </c>
      <c r="E30" s="36" t="e">
        <f ca="1"/>
        <v>#N/A</v>
      </c>
      <c r="F30" s="18" t="e">
        <f ca="1"/>
        <v>#N/A</v>
      </c>
      <c r="G30" s="18" t="e">
        <f ca="1"/>
        <v>#N/A</v>
      </c>
      <c r="H30" s="2"/>
      <c r="I30" s="2"/>
      <c r="J30" s="2"/>
      <c r="K30" s="2"/>
    </row>
    <row r="31" spans="2:11" x14ac:dyDescent="0.25">
      <c r="B31" s="2"/>
      <c r="C31" s="2"/>
      <c r="D31" s="2">
        <v>8</v>
      </c>
      <c r="E31" s="36" t="e">
        <f ca="1"/>
        <v>#N/A</v>
      </c>
      <c r="F31" s="18" t="e">
        <f ca="1"/>
        <v>#N/A</v>
      </c>
      <c r="G31" s="18" t="e">
        <f ca="1"/>
        <v>#N/A</v>
      </c>
      <c r="H31" s="2"/>
      <c r="I31" s="2"/>
      <c r="J31" s="2"/>
      <c r="K31" s="2"/>
    </row>
    <row r="32" spans="2:11" x14ac:dyDescent="0.25">
      <c r="B32" s="2"/>
      <c r="C32" s="2"/>
      <c r="D32" s="2">
        <v>9</v>
      </c>
      <c r="E32" s="36" t="e">
        <f ca="1"/>
        <v>#N/A</v>
      </c>
      <c r="F32" s="18" t="e">
        <f ca="1"/>
        <v>#N/A</v>
      </c>
      <c r="G32" s="18" t="e">
        <f ca="1"/>
        <v>#N/A</v>
      </c>
      <c r="H32" s="2"/>
      <c r="I32" s="2"/>
      <c r="J32" s="2"/>
      <c r="K32" s="2"/>
    </row>
    <row r="33" spans="2:11" x14ac:dyDescent="0.25">
      <c r="B33" s="2"/>
      <c r="C33" s="2"/>
      <c r="D33" s="2">
        <v>10</v>
      </c>
      <c r="E33" s="36" t="e">
        <f ca="1"/>
        <v>#N/A</v>
      </c>
      <c r="F33" s="18" t="e">
        <f ca="1"/>
        <v>#N/A</v>
      </c>
      <c r="G33" s="18" t="e">
        <f ca="1"/>
        <v>#N/A</v>
      </c>
      <c r="H33" s="2"/>
      <c r="I33" s="2"/>
      <c r="J33" s="2"/>
      <c r="K33" s="2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1" width="22" style="23" bestFit="1" customWidth="1"/>
    <col min="12" max="12" width="5.85546875" style="23" customWidth="1"/>
    <col min="13" max="13" width="9.140625" style="23"/>
    <col min="14" max="14" width="28.85546875" style="23" bestFit="1" customWidth="1"/>
    <col min="15" max="15" width="17.140625" style="23" bestFit="1" customWidth="1"/>
    <col min="16" max="16" width="18.5703125" style="23" bestFit="1" customWidth="1"/>
    <col min="17" max="17" width="19.85546875" style="23" bestFit="1" customWidth="1"/>
    <col min="18" max="18" width="23" style="23" bestFit="1" customWidth="1"/>
    <col min="19" max="19" width="11.28515625" style="23" bestFit="1" customWidth="1"/>
    <col min="20" max="20" width="18" style="23" bestFit="1" customWidth="1"/>
    <col min="21" max="24" width="9.28515625" style="23" bestFit="1" customWidth="1"/>
    <col min="25" max="16384" width="9.140625" style="23"/>
  </cols>
  <sheetData>
    <row r="1" spans="2:18" ht="27.75" customHeight="1" x14ac:dyDescent="0.25"/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25">
      <c r="B3" s="1"/>
      <c r="C3" s="1"/>
      <c r="D3" s="11" t="s">
        <v>236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25">
      <c r="B5" s="1"/>
      <c r="C5" s="1"/>
      <c r="D5" s="3" t="s">
        <v>237</v>
      </c>
      <c r="E5" s="1"/>
      <c r="F5" s="1"/>
      <c r="G5" s="1"/>
      <c r="H5" s="1"/>
      <c r="I5" s="1"/>
      <c r="J5" s="1"/>
      <c r="K5" s="1"/>
      <c r="L5" s="1"/>
    </row>
    <row r="6" spans="2:18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3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25">
      <c r="B15" s="2"/>
      <c r="C15" s="2"/>
      <c r="D15" s="2"/>
      <c r="E15" s="2" t="s">
        <v>230</v>
      </c>
      <c r="F15" s="2"/>
      <c r="G15" s="2"/>
      <c r="H15" s="2"/>
      <c r="I15" s="2"/>
      <c r="J15" s="2"/>
      <c r="K15" s="2"/>
      <c r="L15" s="2"/>
    </row>
    <row r="16" spans="2:18" x14ac:dyDescent="0.25">
      <c r="B16" s="2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</row>
    <row r="17" spans="2:18" x14ac:dyDescent="0.25">
      <c r="B17" s="2"/>
      <c r="C17" s="2"/>
      <c r="D17" s="2"/>
      <c r="E17" s="2" t="s">
        <v>239</v>
      </c>
      <c r="F17" s="2"/>
      <c r="G17" s="2"/>
      <c r="H17" s="2"/>
      <c r="I17" s="2"/>
      <c r="J17" s="2"/>
      <c r="K17" s="2"/>
      <c r="L17" s="2"/>
    </row>
    <row r="18" spans="2:18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5.75" thickBot="1" x14ac:dyDescent="0.3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25">
      <c r="B21" s="2"/>
      <c r="C21" s="2"/>
      <c r="D21" s="2"/>
      <c r="E21" s="33" t="s">
        <v>202</v>
      </c>
      <c r="F21" s="33" t="str">
        <f t="array" ref="F21:J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str">
        <v>ClientInternal</v>
      </c>
      <c r="K21" s="2"/>
      <c r="L21" s="2"/>
      <c r="P21" s="19"/>
      <c r="Q21" s="19"/>
      <c r="R21" s="19"/>
    </row>
    <row r="22" spans="2:18" x14ac:dyDescent="0.2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LUID_RVXW0J4Z</v>
      </c>
      <c r="H22" s="35" t="str">
        <v>Apple</v>
      </c>
      <c r="I22" s="35" t="str">
        <v>BBG000B9XRY4</v>
      </c>
      <c r="J22" s="52" t="str">
        <v>ExcelID1</v>
      </c>
      <c r="K22" s="2"/>
      <c r="L22" s="2"/>
      <c r="P22" s="19"/>
      <c r="Q22" s="19"/>
      <c r="R22" s="19"/>
    </row>
    <row r="23" spans="2:18" x14ac:dyDescent="0.25">
      <c r="B23" s="2"/>
      <c r="C23" s="2"/>
      <c r="D23" s="9">
        <v>2</v>
      </c>
      <c r="E23" s="36" t="s">
        <v>189</v>
      </c>
      <c r="F23" s="18" t="str">
        <v>Active</v>
      </c>
      <c r="G23" s="18" t="str">
        <v>LUID_T2QB43BD</v>
      </c>
      <c r="H23" s="35" t="str">
        <v>JPMorgan Chase</v>
      </c>
      <c r="I23" s="35" t="str">
        <v>BBG000DMBXR2</v>
      </c>
      <c r="J23" s="52">
        <v>0</v>
      </c>
      <c r="K23" s="2"/>
      <c r="L23" s="2"/>
      <c r="P23" s="19"/>
      <c r="Q23" s="19"/>
      <c r="R23" s="19"/>
    </row>
    <row r="24" spans="2:18" x14ac:dyDescent="0.25">
      <c r="B24" s="2"/>
      <c r="C24" s="2"/>
      <c r="D24" s="9">
        <v>3</v>
      </c>
      <c r="E24" s="36" t="s">
        <v>190</v>
      </c>
      <c r="F24" s="18" t="str">
        <v>Active</v>
      </c>
      <c r="G24" s="18" t="str">
        <v>LUID_XUE1ELEX</v>
      </c>
      <c r="H24" s="35" t="str">
        <v>BP</v>
      </c>
      <c r="I24" s="35" t="str">
        <v>BBG000C059M6</v>
      </c>
      <c r="J24" s="52">
        <v>0</v>
      </c>
      <c r="K24" s="2"/>
      <c r="L24" s="2"/>
      <c r="P24" s="19"/>
      <c r="Q24" s="19"/>
      <c r="R24" s="19"/>
    </row>
    <row r="25" spans="2:18" x14ac:dyDescent="0.25">
      <c r="B25" s="2"/>
      <c r="C25" s="2"/>
      <c r="D25" s="9">
        <v>4</v>
      </c>
      <c r="E25" s="36" t="s">
        <v>191</v>
      </c>
      <c r="F25" s="18" t="str">
        <v>Active</v>
      </c>
      <c r="G25" s="18" t="str">
        <v>LUID_DDZQNCD6</v>
      </c>
      <c r="H25" s="35" t="str">
        <v>Anheuser-Busch InBev</v>
      </c>
      <c r="I25" s="35" t="str">
        <v>BBG00DQ4YZ36</v>
      </c>
      <c r="J25" s="52">
        <v>0</v>
      </c>
      <c r="K25" s="2"/>
      <c r="L25" s="2"/>
      <c r="P25" s="19"/>
      <c r="Q25" s="19"/>
      <c r="R25" s="19"/>
    </row>
    <row r="26" spans="2:18" x14ac:dyDescent="0.25">
      <c r="B26" s="2"/>
      <c r="C26" s="2"/>
      <c r="D26" s="9">
        <v>5</v>
      </c>
      <c r="E26" s="36" t="s">
        <v>192</v>
      </c>
      <c r="F26" s="18" t="str">
        <v>Active</v>
      </c>
      <c r="G26" s="18" t="str">
        <v>LUID_BVE0REZ5</v>
      </c>
      <c r="H26" s="35" t="str">
        <v>Toyota Motor</v>
      </c>
      <c r="I26" s="35" t="str">
        <v>BBG000BCM915</v>
      </c>
      <c r="J26" s="52">
        <v>0</v>
      </c>
      <c r="K26" s="2"/>
      <c r="L26" s="2"/>
      <c r="P26" s="19"/>
      <c r="Q26" s="19"/>
      <c r="R26" s="19"/>
    </row>
    <row r="27" spans="2:18" x14ac:dyDescent="0.25">
      <c r="B27" s="2"/>
      <c r="C27" s="2"/>
      <c r="D27" s="9">
        <v>6</v>
      </c>
      <c r="E27" s="36" t="s">
        <v>193</v>
      </c>
      <c r="F27" s="18" t="str">
        <v>Active</v>
      </c>
      <c r="G27" s="18" t="str">
        <v>LUID_UX4RG8N5</v>
      </c>
      <c r="H27" s="35" t="str">
        <v>Volkswagen</v>
      </c>
      <c r="I27" s="35" t="str">
        <v>BBG000BCH458</v>
      </c>
      <c r="J27" s="52">
        <v>0</v>
      </c>
      <c r="K27" s="2"/>
      <c r="L27" s="2"/>
      <c r="P27" s="19"/>
      <c r="Q27" s="19"/>
      <c r="R27" s="19"/>
    </row>
    <row r="28" spans="2:18" x14ac:dyDescent="0.25">
      <c r="B28" s="2"/>
      <c r="C28" s="2"/>
      <c r="D28" s="9">
        <v>7</v>
      </c>
      <c r="E28" s="36" t="s">
        <v>194</v>
      </c>
      <c r="F28" s="18" t="str">
        <v>Active</v>
      </c>
      <c r="G28" s="18" t="str">
        <v>LUID_HP2NME8I</v>
      </c>
      <c r="H28" s="35" t="str">
        <v>HSBC Holdings</v>
      </c>
      <c r="I28" s="35" t="str">
        <v>BBG000BS1MT4</v>
      </c>
      <c r="J28" s="52">
        <v>0</v>
      </c>
      <c r="K28" s="2"/>
      <c r="L28" s="2"/>
      <c r="Q28" s="19"/>
      <c r="R28" s="19"/>
    </row>
    <row r="29" spans="2:18" x14ac:dyDescent="0.25">
      <c r="B29" s="2"/>
      <c r="C29" s="2"/>
      <c r="D29" s="9">
        <v>8</v>
      </c>
      <c r="E29" s="36" t="s">
        <v>195</v>
      </c>
      <c r="F29" s="18" t="str">
        <v>Active</v>
      </c>
      <c r="G29" s="18" t="str">
        <v>LUID_9SBVLHHA</v>
      </c>
      <c r="H29" s="35" t="str">
        <v>Walt Disney</v>
      </c>
      <c r="I29" s="35" t="str">
        <v>BBG000BH4R78</v>
      </c>
      <c r="J29" s="52" t="str">
        <v>ExcelID22</v>
      </c>
      <c r="K29" s="2"/>
      <c r="L29" s="2"/>
    </row>
    <row r="30" spans="2:18" x14ac:dyDescent="0.25">
      <c r="B30" s="2"/>
      <c r="C30" s="2"/>
      <c r="D30" s="9">
        <v>9</v>
      </c>
      <c r="E30" s="36" t="s">
        <v>196</v>
      </c>
      <c r="F30" s="18" t="str">
        <v>Active</v>
      </c>
      <c r="G30" s="18" t="str">
        <v>LUID_JFJASSYO</v>
      </c>
      <c r="H30" s="35" t="str">
        <v>Microsoft</v>
      </c>
      <c r="I30" s="35" t="str">
        <v>BBG000BPH459</v>
      </c>
      <c r="J30" s="52">
        <v>0</v>
      </c>
      <c r="K30" s="2"/>
      <c r="L30" s="2"/>
    </row>
    <row r="31" spans="2:18" x14ac:dyDescent="0.25">
      <c r="B31" s="2"/>
      <c r="C31" s="2"/>
      <c r="D31" s="9">
        <v>10</v>
      </c>
      <c r="E31" s="36" t="s">
        <v>197</v>
      </c>
      <c r="F31" s="18" t="str">
        <v>Active</v>
      </c>
      <c r="G31" s="18" t="str">
        <v>LUID_0UK37N0H</v>
      </c>
      <c r="H31" s="35" t="str">
        <v>Softbank</v>
      </c>
      <c r="I31" s="35" t="str">
        <v>BBG000CLY2D3</v>
      </c>
      <c r="J31" s="52">
        <v>0</v>
      </c>
      <c r="K31" s="2"/>
      <c r="L31" s="2"/>
    </row>
    <row r="32" spans="2:18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4.710937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9" ht="27.75" customHeight="1" x14ac:dyDescent="0.25"/>
    <row r="2" spans="2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25">
      <c r="B3" s="1"/>
      <c r="C3" s="1"/>
      <c r="D3" s="11" t="s">
        <v>244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25">
      <c r="B5" s="1"/>
      <c r="C5" s="1"/>
      <c r="D5" s="3" t="s">
        <v>245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9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9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35">
      <c r="B13" s="2"/>
      <c r="C13" s="10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3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3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35">
      <c r="B16" s="2"/>
      <c r="C16" s="10"/>
      <c r="D16" s="2"/>
      <c r="E16" s="2" t="s">
        <v>336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8" t="s">
        <v>314</v>
      </c>
      <c r="F18" s="8" t="s">
        <v>310</v>
      </c>
      <c r="G18" s="7" t="s">
        <v>311</v>
      </c>
      <c r="H18" s="8" t="s">
        <v>218</v>
      </c>
      <c r="I18" s="8" t="s">
        <v>315</v>
      </c>
      <c r="J18" s="6" t="s">
        <v>316</v>
      </c>
      <c r="K18" s="8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8" t="s">
        <v>314</v>
      </c>
      <c r="F20" s="8" t="s">
        <v>310</v>
      </c>
      <c r="G20" s="7" t="s">
        <v>311</v>
      </c>
      <c r="H20" s="8" t="s">
        <v>218</v>
      </c>
      <c r="I20" s="8" t="s">
        <v>315</v>
      </c>
      <c r="J20" s="6" t="s">
        <v>316</v>
      </c>
      <c r="K20" s="8" t="s">
        <v>221</v>
      </c>
      <c r="L20" s="2"/>
      <c r="M20" s="2"/>
    </row>
    <row r="21" spans="2:13" x14ac:dyDescent="0.2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317</v>
      </c>
      <c r="J21" s="15"/>
      <c r="K21" s="50" t="str">
        <f>_xll.flInstrumentsAdd(E20:J21)</f>
        <v>LUID_RVXW0J4Z</v>
      </c>
      <c r="L21" s="2"/>
      <c r="M21" s="2"/>
    </row>
    <row r="22" spans="2:13" x14ac:dyDescent="0.2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9"/>
      <c r="E23" s="8" t="s">
        <v>314</v>
      </c>
      <c r="F23" s="8" t="s">
        <v>310</v>
      </c>
      <c r="G23" s="7" t="s">
        <v>311</v>
      </c>
      <c r="H23" s="8" t="s">
        <v>218</v>
      </c>
      <c r="I23" s="8" t="s">
        <v>315</v>
      </c>
      <c r="J23" s="6" t="s">
        <v>316</v>
      </c>
      <c r="K23" s="8" t="s">
        <v>221</v>
      </c>
      <c r="L23" s="2"/>
      <c r="M23" s="2"/>
    </row>
    <row r="24" spans="2:13" x14ac:dyDescent="0.2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317</v>
      </c>
      <c r="J24" s="15"/>
      <c r="K24" s="50" t="str">
        <f>_xll.flInstrumentsAdd(E23:J24)</f>
        <v>LUID_9SBVLHHA</v>
      </c>
      <c r="L24" s="2"/>
      <c r="M24" s="2"/>
    </row>
    <row r="25" spans="2:13" x14ac:dyDescent="0.2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35">
      <c r="B28" s="2"/>
      <c r="C28" s="10" t="s">
        <v>247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3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 t="s">
        <v>225</v>
      </c>
      <c r="F30" s="2"/>
      <c r="G30" s="2"/>
      <c r="H30" s="2"/>
      <c r="I30" s="2"/>
      <c r="J30" s="2"/>
      <c r="K30" s="2"/>
      <c r="L30" s="2"/>
      <c r="M30" s="2"/>
    </row>
    <row r="31" spans="2:13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5.75" thickBot="1" x14ac:dyDescent="0.3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str">
        <v>ClientInternal</v>
      </c>
      <c r="K34" s="8" t="e">
        <v>#N/A</v>
      </c>
      <c r="L34" s="2"/>
      <c r="M34" s="2"/>
    </row>
    <row r="35" spans="2:13" x14ac:dyDescent="0.2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LUID_RVXW0J4Z</v>
      </c>
      <c r="H35" s="16" t="str">
        <v>Apple</v>
      </c>
      <c r="I35" s="16" t="str">
        <v>BBG000B9XRY4</v>
      </c>
      <c r="J35" s="17" t="str">
        <v>ExcelID1</v>
      </c>
      <c r="K35" s="17" t="e">
        <v>#N/A</v>
      </c>
      <c r="L35" s="2"/>
      <c r="M35" s="2"/>
    </row>
    <row r="36" spans="2:13" x14ac:dyDescent="0.2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LUID_9SBVLHHA</v>
      </c>
      <c r="H36" s="16" t="str">
        <v>Walt Disney</v>
      </c>
      <c r="I36" s="16" t="str">
        <v>BBG000BH4R78</v>
      </c>
      <c r="J36" s="17" t="str">
        <v>ExcelID22</v>
      </c>
      <c r="K36" s="17" t="e">
        <v>#N/A</v>
      </c>
      <c r="L36" s="2"/>
      <c r="M36" s="2"/>
    </row>
    <row r="37" spans="2:13" x14ac:dyDescent="0.2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/>
      <c r="C38" s="5"/>
      <c r="D38" s="37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2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2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2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2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2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2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25">
      <c r="B48" s="5"/>
      <c r="C48" s="5"/>
      <c r="D48" s="37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1"/>
  <sheetViews>
    <sheetView showGridLines="0" zoomScale="85" zoomScaleNormal="85" workbookViewId="0">
      <selection activeCell="E18" sqref="E18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25.85546875" style="23" customWidth="1"/>
    <col min="8" max="10" width="18.28515625" style="23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3" ht="27.75" customHeight="1" x14ac:dyDescent="0.25"/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25">
      <c r="B3" s="1"/>
      <c r="C3" s="1"/>
      <c r="D3" s="11" t="s">
        <v>292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/>
      <c r="C5" s="1"/>
      <c r="D5" s="3" t="s">
        <v>291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35">
      <c r="B13" s="2"/>
      <c r="C13" s="10" t="s">
        <v>240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 t="s">
        <v>241</v>
      </c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9"/>
      <c r="E18" s="8" t="s">
        <v>314</v>
      </c>
      <c r="F18" s="8" t="s">
        <v>310</v>
      </c>
      <c r="G18" s="8" t="s">
        <v>311</v>
      </c>
      <c r="H18" s="7" t="s">
        <v>218</v>
      </c>
      <c r="I18" s="8" t="s">
        <v>315</v>
      </c>
      <c r="J18" s="8" t="s">
        <v>316</v>
      </c>
      <c r="K18" s="6" t="s">
        <v>221</v>
      </c>
      <c r="L18" s="2"/>
      <c r="M18" s="2"/>
    </row>
    <row r="19" spans="2:13" x14ac:dyDescent="0.25">
      <c r="B19" s="2"/>
      <c r="C19" s="2"/>
      <c r="D19" s="9"/>
      <c r="E19" s="13" t="s">
        <v>223</v>
      </c>
      <c r="F19" s="13" t="s">
        <v>204</v>
      </c>
      <c r="G19" s="12" t="s">
        <v>224</v>
      </c>
      <c r="H19" s="12"/>
      <c r="I19" s="16"/>
      <c r="J19" s="17"/>
      <c r="K19" s="50" t="str">
        <f>_xll.flInstrumentsAdd(E18:J19)</f>
        <v>LUID_A9RLV8U6</v>
      </c>
      <c r="L19" s="2"/>
      <c r="M19" s="2"/>
    </row>
    <row r="20" spans="2:13" x14ac:dyDescent="0.2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35">
      <c r="B23" s="2"/>
      <c r="C23" s="10" t="s">
        <v>242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 t="s">
        <v>243</v>
      </c>
      <c r="F24" s="2"/>
      <c r="G24" s="2"/>
      <c r="H24" s="2"/>
      <c r="I24" s="2"/>
      <c r="J24" s="2"/>
      <c r="K24" s="2"/>
      <c r="L24" s="2"/>
      <c r="M24" s="2"/>
    </row>
    <row r="25" spans="2:13" ht="15.7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5.75" thickBot="1" x14ac:dyDescent="0.3">
      <c r="B26" s="2"/>
      <c r="C26" s="2"/>
      <c r="D26" s="2"/>
      <c r="E26" s="9" t="s">
        <v>203</v>
      </c>
      <c r="F26" s="14" t="s">
        <v>204</v>
      </c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8" t="s">
        <v>202</v>
      </c>
      <c r="F28" s="8" t="str">
        <f t="array" ref="F28:K30">_xll.flInstrumentsLookup(F26,E29,"Instrument/default/Ticker")</f>
        <v>State</v>
      </c>
      <c r="G28" s="8" t="str">
        <v>LusidInstrumentId</v>
      </c>
      <c r="H28" s="7" t="str">
        <v>Name</v>
      </c>
      <c r="I28" s="8" t="str">
        <v>Ticker</v>
      </c>
      <c r="J28" s="8" t="str">
        <v>ClientInternal</v>
      </c>
      <c r="K28" s="8" t="str">
        <v>Figi</v>
      </c>
      <c r="L28" s="2"/>
      <c r="M28" s="2"/>
    </row>
    <row r="29" spans="2:13" x14ac:dyDescent="0.25">
      <c r="B29" s="2"/>
      <c r="C29" s="2"/>
      <c r="D29" s="9"/>
      <c r="E29" s="12" t="str">
        <f>G19</f>
        <v>BBG007FAKECO</v>
      </c>
      <c r="F29" s="13" t="str">
        <v>Active</v>
      </c>
      <c r="G29" s="13" t="str">
        <v>LUID_A9RLV8U6</v>
      </c>
      <c r="H29" s="16" t="str">
        <v>Spectre</v>
      </c>
      <c r="I29" s="16">
        <v>0</v>
      </c>
      <c r="J29" s="17" t="str">
        <v>NewInst14</v>
      </c>
      <c r="K29" s="50" t="str">
        <v>BBG007FAKECO</v>
      </c>
      <c r="L29" s="2"/>
      <c r="M29" s="2"/>
    </row>
    <row r="30" spans="2:13" x14ac:dyDescent="0.25">
      <c r="B30" s="2"/>
      <c r="C30" s="2"/>
      <c r="D30" s="9"/>
      <c r="E30" s="2"/>
      <c r="F30" s="2" t="e">
        <v>#N/A</v>
      </c>
      <c r="G30" s="2" t="e">
        <v>#N/A</v>
      </c>
      <c r="H30" s="2" t="e">
        <v>#N/A</v>
      </c>
      <c r="I30" s="2" t="e">
        <v>#N/A</v>
      </c>
      <c r="J30" s="2" t="e">
        <v>#N/A</v>
      </c>
      <c r="K30" s="2" t="e">
        <v>#N/A</v>
      </c>
      <c r="L30" s="2"/>
      <c r="M30" s="2"/>
    </row>
    <row r="31" spans="2:13" x14ac:dyDescent="0.25">
      <c r="F31" s="48"/>
      <c r="G31" s="48"/>
      <c r="H31" s="48"/>
      <c r="I31" s="48"/>
      <c r="J31" s="48"/>
      <c r="K31" s="48"/>
      <c r="L31" s="48"/>
    </row>
  </sheetData>
  <dataValidations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6"/>
  <sheetViews>
    <sheetView showGridLines="0" tabSelected="1" zoomScale="85" zoomScaleNormal="85" workbookViewId="0">
      <selection activeCell="K12" sqref="K12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7.42578125" style="23" bestFit="1" customWidth="1"/>
    <col min="6" max="6" width="22" style="23" bestFit="1" customWidth="1"/>
    <col min="7" max="7" width="42.140625" style="23" bestFit="1" customWidth="1"/>
    <col min="8" max="9" width="18.28515625" style="23" customWidth="1"/>
    <col min="10" max="10" width="19.42578125" style="23" bestFit="1" customWidth="1"/>
    <col min="11" max="12" width="22" style="23" bestFit="1" customWidth="1"/>
    <col min="13" max="13" width="5.5703125" style="23" customWidth="1"/>
    <col min="14" max="14" width="9.140625" style="23"/>
    <col min="15" max="15" width="28.85546875" style="23" bestFit="1" customWidth="1"/>
    <col min="16" max="16" width="17.140625" style="23" bestFit="1" customWidth="1"/>
    <col min="17" max="17" width="18.5703125" style="23" bestFit="1" customWidth="1"/>
    <col min="18" max="18" width="19.85546875" style="23" bestFit="1" customWidth="1"/>
    <col min="19" max="19" width="23" style="23" bestFit="1" customWidth="1"/>
    <col min="20" max="20" width="11.28515625" style="23" bestFit="1" customWidth="1"/>
    <col min="21" max="21" width="18" style="23" bestFit="1" customWidth="1"/>
    <col min="22" max="25" width="9.28515625" style="23" bestFit="1" customWidth="1"/>
    <col min="26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25">
      <c r="B3" s="1"/>
      <c r="C3" s="1"/>
      <c r="D3" s="11" t="s">
        <v>293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25">
      <c r="B5" s="1"/>
      <c r="C5" s="1"/>
      <c r="D5" s="3" t="s">
        <v>294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25">
      <c r="B6" s="1"/>
      <c r="C6" s="1"/>
      <c r="D6" s="3" t="s">
        <v>279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25">
      <c r="B7" s="1"/>
      <c r="C7" s="1"/>
      <c r="D7" s="3" t="s">
        <v>280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4" x14ac:dyDescent="0.2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4" x14ac:dyDescent="0.25">
      <c r="B10" s="1"/>
      <c r="C10" s="1"/>
      <c r="D10" s="1"/>
      <c r="E10" s="26" t="s">
        <v>257</v>
      </c>
      <c r="F10" s="1"/>
      <c r="G10" s="1"/>
      <c r="H10" s="1"/>
      <c r="I10" s="1"/>
      <c r="J10" s="1"/>
      <c r="K10" s="1"/>
      <c r="L10" s="1"/>
      <c r="M10" s="1"/>
    </row>
    <row r="12" spans="2:14" x14ac:dyDescent="0.25">
      <c r="B12" s="2"/>
      <c r="C12" s="2"/>
      <c r="D12" s="9"/>
      <c r="E12" s="8" t="str">
        <f>_xll.flPropertiesAdd_Template()</f>
        <v>OK</v>
      </c>
      <c r="F12" s="2" t="s">
        <v>335</v>
      </c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9"/>
      <c r="E13" s="8" t="s">
        <v>281</v>
      </c>
      <c r="F13" s="8" t="s">
        <v>282</v>
      </c>
      <c r="G13" s="7" t="s">
        <v>283</v>
      </c>
      <c r="H13" s="8" t="s">
        <v>284</v>
      </c>
      <c r="I13" s="8" t="s">
        <v>285</v>
      </c>
      <c r="J13" s="6" t="s">
        <v>286</v>
      </c>
      <c r="K13" s="8" t="s">
        <v>287</v>
      </c>
      <c r="L13" s="2"/>
      <c r="M13" s="2"/>
      <c r="N13" s="2"/>
    </row>
    <row r="14" spans="2:14" ht="21" x14ac:dyDescent="0.35">
      <c r="B14" s="2"/>
      <c r="C14" s="10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 t="s">
        <v>306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9"/>
      <c r="E16" s="8" t="s">
        <v>281</v>
      </c>
      <c r="F16" s="8" t="s">
        <v>282</v>
      </c>
      <c r="G16" s="8" t="s">
        <v>283</v>
      </c>
      <c r="H16" s="7" t="s">
        <v>284</v>
      </c>
      <c r="I16" s="8" t="s">
        <v>285</v>
      </c>
      <c r="J16" s="8" t="s">
        <v>286</v>
      </c>
      <c r="K16" s="6" t="s">
        <v>287</v>
      </c>
      <c r="L16" s="6" t="str">
        <f t="array" ref="L16:L18">_xll.flPropertiesAdd(E16:K18)</f>
        <v>Keys</v>
      </c>
      <c r="M16" s="2"/>
      <c r="N16" s="2"/>
    </row>
    <row r="17" spans="2:14" x14ac:dyDescent="0.25">
      <c r="B17" s="2"/>
      <c r="C17" s="2"/>
      <c r="D17" s="9"/>
      <c r="E17" s="13" t="s">
        <v>219</v>
      </c>
      <c r="F17" s="16" t="s">
        <v>296</v>
      </c>
      <c r="G17" s="13" t="s">
        <v>297</v>
      </c>
      <c r="H17" s="12" t="b">
        <v>0</v>
      </c>
      <c r="I17" s="16" t="str">
        <f>G17</f>
        <v>PlanType</v>
      </c>
      <c r="J17" s="17" t="s">
        <v>288</v>
      </c>
      <c r="K17" s="15" t="s">
        <v>289</v>
      </c>
      <c r="L17" s="50" t="str">
        <v>Error creating Property Definition 'Instrument/FinbourneBondVillains/PlanType' because it already exists.</v>
      </c>
      <c r="M17" s="2"/>
      <c r="N17" s="2"/>
    </row>
    <row r="18" spans="2:14" x14ac:dyDescent="0.25">
      <c r="B18" s="2"/>
      <c r="C18" s="2"/>
      <c r="D18" s="9"/>
      <c r="E18" s="13" t="s">
        <v>219</v>
      </c>
      <c r="F18" s="16" t="s">
        <v>296</v>
      </c>
      <c r="G18" s="13" t="s">
        <v>298</v>
      </c>
      <c r="H18" s="42" t="b">
        <v>0</v>
      </c>
      <c r="I18" s="41" t="s">
        <v>299</v>
      </c>
      <c r="J18" s="43" t="s">
        <v>290</v>
      </c>
      <c r="K18" s="15" t="s">
        <v>289</v>
      </c>
      <c r="L18" s="50" t="str">
        <v>Error creating Property Definition 'Instrument/FinbourneBondVillains/TakeOverWorldDate' because it already exists.</v>
      </c>
      <c r="M18" s="2"/>
      <c r="N18" s="2"/>
    </row>
    <row r="19" spans="2:14" x14ac:dyDescent="0.25">
      <c r="B19" s="2"/>
      <c r="C19" s="2"/>
      <c r="D19" s="9"/>
      <c r="E19" s="13"/>
      <c r="F19" s="41"/>
      <c r="G19" s="13"/>
      <c r="H19" s="42"/>
      <c r="I19" s="41"/>
      <c r="J19" s="43"/>
      <c r="K19" s="15"/>
      <c r="L19" s="51"/>
      <c r="M19" s="2"/>
      <c r="N19" s="2"/>
    </row>
    <row r="20" spans="2:14" x14ac:dyDescent="0.25">
      <c r="B20" s="2"/>
      <c r="C20" s="2"/>
      <c r="D20" s="9"/>
      <c r="E20" s="13"/>
      <c r="F20" s="41"/>
      <c r="G20" s="13"/>
      <c r="H20" s="42"/>
      <c r="I20" s="41"/>
      <c r="J20" s="43"/>
      <c r="K20" s="15"/>
      <c r="L20" s="51"/>
      <c r="M20" s="2"/>
      <c r="N20" s="2"/>
    </row>
    <row r="21" spans="2:14" x14ac:dyDescent="0.25">
      <c r="B21" s="2"/>
      <c r="C21" s="2"/>
      <c r="D21" s="9"/>
      <c r="E21" s="13"/>
      <c r="F21" s="41"/>
      <c r="G21" s="13"/>
      <c r="H21" s="42"/>
      <c r="I21" s="41"/>
      <c r="J21" s="43"/>
      <c r="K21" s="15"/>
      <c r="L21" s="50"/>
      <c r="M21" s="2"/>
      <c r="N21" s="2"/>
    </row>
    <row r="22" spans="2:14" x14ac:dyDescent="0.25">
      <c r="B22" s="2"/>
      <c r="C22" s="2"/>
      <c r="D22" s="9"/>
      <c r="E22" s="13"/>
      <c r="F22" s="41"/>
      <c r="G22" s="13"/>
      <c r="H22" s="42"/>
      <c r="I22" s="41"/>
      <c r="J22" s="43"/>
      <c r="K22" s="15"/>
      <c r="L22" s="51"/>
      <c r="M22" s="2"/>
      <c r="N22" s="2"/>
    </row>
    <row r="23" spans="2:14" x14ac:dyDescent="0.25">
      <c r="B23" s="2"/>
      <c r="C23" s="2"/>
      <c r="D23" s="9"/>
      <c r="E23" s="13"/>
      <c r="F23" s="41"/>
      <c r="G23" s="13"/>
      <c r="H23" s="42"/>
      <c r="I23" s="41"/>
      <c r="J23" s="43"/>
      <c r="K23" s="15"/>
      <c r="L23" s="51"/>
      <c r="M23" s="2"/>
      <c r="N23" s="2"/>
    </row>
    <row r="24" spans="2:14" x14ac:dyDescent="0.25">
      <c r="B24" s="2"/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25">
      <c r="B26" s="2"/>
      <c r="C26" s="2"/>
      <c r="D26" s="9"/>
      <c r="E26" s="8" t="str">
        <f>_xll.flInstrumentPropertiesAdd_Template()</f>
        <v>OK</v>
      </c>
      <c r="F26" s="2" t="s">
        <v>335</v>
      </c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9"/>
      <c r="E27" s="8" t="s">
        <v>332</v>
      </c>
      <c r="F27" s="8" t="s">
        <v>333</v>
      </c>
      <c r="G27" s="7" t="s">
        <v>318</v>
      </c>
      <c r="H27" s="8" t="s">
        <v>334</v>
      </c>
      <c r="I27" s="8"/>
      <c r="J27" s="6"/>
      <c r="K27" s="8"/>
      <c r="L27" s="2"/>
      <c r="M27" s="2"/>
      <c r="N27" s="2"/>
    </row>
    <row r="28" spans="2:14" ht="21" x14ac:dyDescent="0.35">
      <c r="B28" s="2"/>
      <c r="C28" s="10" t="s">
        <v>304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 t="s">
        <v>305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8" t="s">
        <v>332</v>
      </c>
      <c r="F30" s="8" t="s">
        <v>333</v>
      </c>
      <c r="G30" s="8" t="s">
        <v>318</v>
      </c>
      <c r="H30" s="33" t="s">
        <v>300</v>
      </c>
      <c r="I30" s="33" t="s">
        <v>301</v>
      </c>
      <c r="J30" s="8"/>
      <c r="K30" s="8"/>
      <c r="L30" s="2"/>
      <c r="M30" s="2"/>
      <c r="N30" s="2"/>
    </row>
    <row r="31" spans="2:14" x14ac:dyDescent="0.25">
      <c r="B31" s="2"/>
      <c r="C31" s="2"/>
      <c r="D31" s="9">
        <v>1</v>
      </c>
      <c r="E31" s="15" t="s">
        <v>221</v>
      </c>
      <c r="F31" s="15" t="str">
        <f>'Add instrument'!K19</f>
        <v>LUID_A9RLV8U6</v>
      </c>
      <c r="G31" s="46">
        <v>43101</v>
      </c>
      <c r="H31" s="42" t="s">
        <v>302</v>
      </c>
      <c r="I31" s="45" t="s">
        <v>319</v>
      </c>
      <c r="J31" s="41"/>
      <c r="K31" s="50" t="str">
        <f>_xll.flInstrumentPropertiesAdd(E30:I31)</f>
        <v>OK</v>
      </c>
      <c r="L31" s="2"/>
      <c r="M31" s="2"/>
      <c r="N31" s="2"/>
    </row>
    <row r="32" spans="2:14" x14ac:dyDescent="0.25">
      <c r="B32" s="2"/>
      <c r="C32" s="2"/>
      <c r="D32" s="9">
        <v>2</v>
      </c>
      <c r="E32" s="15"/>
      <c r="F32" s="15"/>
      <c r="G32" s="44"/>
      <c r="H32" s="42"/>
      <c r="I32" s="45"/>
      <c r="J32" s="41"/>
      <c r="K32" s="50"/>
      <c r="L32" s="2"/>
      <c r="M32" s="2"/>
      <c r="N32" s="2"/>
    </row>
    <row r="33" spans="2:14" x14ac:dyDescent="0.25">
      <c r="B33" s="2"/>
      <c r="C33" s="2"/>
      <c r="D33" s="9">
        <v>3</v>
      </c>
      <c r="E33" s="15"/>
      <c r="F33" s="15"/>
      <c r="G33" s="44"/>
      <c r="H33" s="42"/>
      <c r="I33" s="45"/>
      <c r="J33" s="41"/>
      <c r="K33" s="50"/>
      <c r="L33" s="2"/>
      <c r="M33" s="2"/>
      <c r="N33" s="2"/>
    </row>
    <row r="34" spans="2:14" x14ac:dyDescent="0.25">
      <c r="B34" s="2"/>
      <c r="C34" s="2"/>
      <c r="D34" s="9"/>
      <c r="E34" s="42"/>
      <c r="F34" s="42"/>
      <c r="G34" s="42"/>
      <c r="H34" s="42"/>
      <c r="I34" s="41"/>
      <c r="J34" s="41"/>
      <c r="K34" s="50"/>
      <c r="L34" s="2"/>
      <c r="M34" s="2"/>
      <c r="N34" s="2"/>
    </row>
    <row r="35" spans="2:14" x14ac:dyDescent="0.25"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35">
      <c r="B37" s="2"/>
      <c r="C37" s="10" t="s">
        <v>303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 t="s">
        <v>307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thickBot="1" x14ac:dyDescent="0.3">
      <c r="B40" s="2"/>
      <c r="C40" s="2"/>
      <c r="D40" s="2"/>
      <c r="E40" s="9" t="s">
        <v>203</v>
      </c>
      <c r="F40" s="14" t="s">
        <v>221</v>
      </c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/>
      <c r="C42" s="2"/>
      <c r="D42" s="2"/>
      <c r="E42" s="8" t="s">
        <v>202</v>
      </c>
      <c r="F42" s="8" t="str">
        <f t="array" ref="F42:L43">_xll.flInstrumentsLookup(F40,E43:E44,H30&amp;","&amp;I30)</f>
        <v>State</v>
      </c>
      <c r="G42" s="8" t="str">
        <v>LusidInstrumentId</v>
      </c>
      <c r="H42" s="8" t="str">
        <v>Name</v>
      </c>
      <c r="I42" s="8" t="str">
        <v>TakeOverDate</v>
      </c>
      <c r="J42" s="8" t="str">
        <v>PlanType</v>
      </c>
      <c r="K42" s="8" t="str">
        <v>ClientInternal</v>
      </c>
      <c r="L42" s="8" t="str">
        <v>Figi</v>
      </c>
      <c r="M42" s="2"/>
      <c r="N42" s="2"/>
    </row>
    <row r="43" spans="2:14" x14ac:dyDescent="0.25">
      <c r="B43" s="2"/>
      <c r="C43" s="2"/>
      <c r="D43" s="9"/>
      <c r="E43" s="15" t="str">
        <f>F31</f>
        <v>LUID_A9RLV8U6</v>
      </c>
      <c r="F43" s="42" t="str">
        <v>Active</v>
      </c>
      <c r="G43" s="42" t="str">
        <v>LUID_A9RLV8U6</v>
      </c>
      <c r="H43" s="41" t="str">
        <v>Spectre</v>
      </c>
      <c r="I43" s="41" t="str">
        <v>2028/12/01T00:00:00.00</v>
      </c>
      <c r="J43" s="41" t="str">
        <v>Laser from satellite</v>
      </c>
      <c r="K43" s="41" t="str">
        <v>NewInst14</v>
      </c>
      <c r="L43" s="50" t="str">
        <v>BBG007FAKECO</v>
      </c>
      <c r="M43" s="2"/>
      <c r="N43" s="2"/>
    </row>
    <row r="44" spans="2:14" x14ac:dyDescent="0.25">
      <c r="B44" s="2"/>
      <c r="C44" s="2"/>
      <c r="D44" s="9"/>
      <c r="E44" s="15"/>
      <c r="F44" s="42"/>
      <c r="G44" s="42"/>
      <c r="H44" s="41"/>
      <c r="I44" s="41"/>
      <c r="J44" s="43"/>
      <c r="K44" s="43"/>
      <c r="L44" s="50"/>
      <c r="M44" s="2"/>
      <c r="N44" s="2"/>
    </row>
    <row r="45" spans="2:14" x14ac:dyDescent="0.25">
      <c r="B45" s="2"/>
      <c r="C45" s="2"/>
      <c r="D45" s="9"/>
      <c r="E45" s="42"/>
      <c r="F45" s="42"/>
      <c r="G45" s="42"/>
      <c r="H45" s="41"/>
      <c r="I45" s="41"/>
      <c r="J45" s="43"/>
      <c r="K45" s="43"/>
      <c r="L45" s="50"/>
      <c r="M45" s="2"/>
      <c r="N45" s="2"/>
    </row>
    <row r="46" spans="2:14" x14ac:dyDescent="0.25">
      <c r="B46" s="2"/>
      <c r="C46" s="2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27">
    <dataValidation allowBlank="1" showInputMessage="1" showErrorMessage="1" prompt="LifeTime" sqref="K16" xr:uid="{E7540E92-E5BE-4552-BF9C-DBFEE096FB3D}"/>
    <dataValidation allowBlank="1" showInputMessage="1" showErrorMessage="1" prompt="DataTypeId" sqref="J16" xr:uid="{9DF3B153-0F3B-469A-9200-5B6DE7B37C11}"/>
    <dataValidation allowBlank="1" showInputMessage="1" showErrorMessage="1" prompt="DisplayName" sqref="I16" xr:uid="{B4F6905F-0F6E-454B-8D5A-DE90891032B9}"/>
    <dataValidation allowBlank="1" showInputMessage="1" showErrorMessage="1" prompt="ValueRequired" sqref="H16" xr:uid="{7DD8BA18-A28C-4E41-A74B-A6C2DAB47D7E}"/>
    <dataValidation allowBlank="1" showInputMessage="1" showErrorMessage="1" prompt="Code" sqref="G16" xr:uid="{4B063AB7-7753-4C5D-8D43-C8FF9EF43328}"/>
    <dataValidation allowBlank="1" showInputMessage="1" showErrorMessage="1" prompt="Scope" sqref="F16" xr:uid="{7B2DCFD6-DE2A-4DD9-91A8-A03CF34D8212}"/>
    <dataValidation allowBlank="1" showInputMessage="1" showErrorMessage="1" prompt="Domain" sqref="E16" xr:uid="{D6668F53-E37A-4C9A-8F06-9EFDC70FF4B2}"/>
    <dataValidation allowBlank="1" showInputMessage="1" showErrorMessage="1" prompt="EffectiveFrom" sqref="Q17" xr:uid="{24A97234-1260-44ED-B57D-A9A5CDFE549A}"/>
    <dataValidation allowBlank="1" showInputMessage="1" showErrorMessage="1" prompt="SecurityUid" sqref="P17" xr:uid="{98DF1528-AB19-418D-8363-FCCF64C101A6}"/>
    <dataValidation allowBlank="1" showInputMessage="1" showErrorMessage="1" prompt="The unique Lusid Instrument Identifier (LUID) of the instrument to update or insert properties on." sqref="L35 O36" xr:uid="{5F7002E7-75EE-451D-8512-06F52438E5BA}"/>
    <dataValidation allowBlank="1" showInputMessage="1" showErrorMessage="1" prompt="The effective datetime from which the property is valid" sqref="M35 P36 G36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" xr:uid="{2A9A010A-6017-49BD-AEE0-081D3CADD4D4}"/>
    <dataValidation allowBlank="1" showInputMessage="1" showErrorMessage="1" prompt="The instrument identifier type." sqref="E36" xr:uid="{4374EB16-DCB5-4C88-87AB-2DEDE8518DD5}"/>
    <dataValidation allowBlank="1" showInputMessage="1" showErrorMessage="1" prompt="The unique instrument identifier of the instrument to update or insert properties on." sqref="F36" xr:uid="{4CC13194-FA28-4F34-A9A8-89FE1E4D6517}"/>
    <dataValidation allowBlank="1" showInputMessage="1" showErrorMessage="1" prompt="The content of the expanded definition. There is no validation on the format of this." sqref="J27" xr:uid="{B17764F2-0C34-422E-BE14-227E429FB3CB}"/>
    <dataValidation allowBlank="1" showInputMessage="1" showErrorMessage="1" prompt="The format of the expanded definition." sqref="I27" xr:uid="{82F01F84-21EF-4F43-A9D7-A6A394AE18BB}"/>
    <dataValidation allowBlank="1" showInputMessage="1" showErrorMessage="1" prompt="The instrument identifier type." sqref="E27" xr:uid="{C58E0E4E-4CE0-408E-8ACE-90D2FD3DAAF0}"/>
    <dataValidation allowBlank="1" showInputMessage="1" showErrorMessage="1" prompt="The unique instrument identifier of the instrument to update or insert properties on." sqref="F27" xr:uid="{7AD6046B-EABB-4A6B-A667-50450DD3207D}"/>
    <dataValidation allowBlank="1" showInputMessage="1" showErrorMessage="1" prompt="The effective datetime from which the property is valid" sqref="G27" xr:uid="{02E2C89D-A54E-4478-AD8E-E1609667735A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H27" xr:uid="{38C3D282-32C5-47B2-8F8A-DD0114CD64DC}"/>
    <dataValidation allowBlank="1" showInputMessage="1" showErrorMessage="1" prompt="Domain" sqref="E13" xr:uid="{D52AB31C-C372-4BA4-9B91-60ED7BE937D9}"/>
    <dataValidation allowBlank="1" showInputMessage="1" showErrorMessage="1" prompt="Scope" sqref="F13" xr:uid="{E17E1A74-67FD-4259-AA6D-43A4F125D65F}"/>
    <dataValidation allowBlank="1" showInputMessage="1" showErrorMessage="1" prompt="Code" sqref="G13" xr:uid="{F8387888-3242-4EBF-B814-3CEC89BA1939}"/>
    <dataValidation allowBlank="1" showInputMessage="1" showErrorMessage="1" prompt="ValueRequired" sqref="H13" xr:uid="{5A37A396-448B-4925-B797-2084F8FDA6FC}"/>
    <dataValidation allowBlank="1" showInputMessage="1" showErrorMessage="1" prompt="DisplayName" sqref="I13" xr:uid="{B2D0A61E-A1EF-475D-8099-E5572A527286}"/>
    <dataValidation allowBlank="1" showInputMessage="1" showErrorMessage="1" prompt="DataTypeId" sqref="J13" xr:uid="{EA368FFF-F58E-4FBB-9234-06D15EB562AB}"/>
    <dataValidation allowBlank="1" showInputMessage="1" showErrorMessage="1" prompt="LifeTime" sqref="K13" xr:uid="{E37AADCD-69AA-46EB-8FFD-1C620AF704DA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topLeftCell="A13" zoomScale="85" zoomScaleNormal="85" workbookViewId="0">
      <selection activeCell="N22" sqref="N22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3.28515625" style="23" customWidth="1"/>
    <col min="7" max="10" width="18.28515625" style="23" customWidth="1"/>
    <col min="11" max="11" width="22.7109375" style="23" bestFit="1" customWidth="1"/>
    <col min="12" max="12" width="13.5703125" style="23" bestFit="1" customWidth="1"/>
    <col min="13" max="13" width="11.42578125" style="23" customWidth="1"/>
    <col min="14" max="14" width="11.285156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1" ht="27.75" customHeight="1" x14ac:dyDescent="0.25"/>
    <row r="2" spans="2:2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2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25">
      <c r="M11"/>
      <c r="N11"/>
      <c r="O11"/>
      <c r="P11"/>
      <c r="Q11"/>
      <c r="R11"/>
      <c r="S11"/>
      <c r="T11"/>
      <c r="U11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208</v>
      </c>
      <c r="M21" s="8" t="s">
        <v>216</v>
      </c>
      <c r="N21" s="8" t="s">
        <v>248</v>
      </c>
      <c r="O21" s="2"/>
      <c r="P21"/>
      <c r="Q21"/>
      <c r="R21"/>
      <c r="S21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20"/>
      <c r="N22" s="51">
        <f>_xll.flQuoteGetForDate($F$15,E22,G22,H22,I22,J22,K22,L22,M22)</f>
        <v>100</v>
      </c>
      <c r="O22" s="2"/>
      <c r="P22"/>
      <c r="Q22"/>
      <c r="R22"/>
      <c r="S2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>
        <f>K22+1</f>
        <v>43571</v>
      </c>
      <c r="L23" s="20"/>
      <c r="M23" s="20"/>
      <c r="N23" s="51">
        <f>_xll.flQuoteGetForDate($F$15,E23,G23,H23,I23,J23,K23,L23,M23)</f>
        <v>199.25</v>
      </c>
      <c r="O23" s="2"/>
      <c r="P23"/>
      <c r="Q23"/>
      <c r="R23"/>
      <c r="S23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>
        <f t="shared" ref="K24:K30" si="0">K23+1</f>
        <v>43572</v>
      </c>
      <c r="L24" s="20"/>
      <c r="M24" s="20"/>
      <c r="N24" s="51">
        <f>_xll.flQuoteGetForDate($F$15,E24,G24,H24,I24,J24,K24,L24,M24)</f>
        <v>203.13</v>
      </c>
      <c r="O24" s="2"/>
      <c r="P24"/>
      <c r="Q24"/>
      <c r="R24"/>
      <c r="S24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>
        <f t="shared" si="0"/>
        <v>43573</v>
      </c>
      <c r="L25" s="20"/>
      <c r="M25" s="20"/>
      <c r="N25" s="51">
        <f>_xll.flQuoteGetForDate($F$15,E25,G25,H25,I25,J25,K25,L25,M25)</f>
        <v>203.86</v>
      </c>
      <c r="O25" s="2"/>
      <c r="P25"/>
      <c r="Q25"/>
      <c r="R25"/>
      <c r="S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>
        <f t="shared" si="0"/>
        <v>43574</v>
      </c>
      <c r="L26" s="20"/>
      <c r="M26" s="20"/>
      <c r="N26" s="51">
        <f>_xll.flQuoteGetForDate($F$15,E26,G26,H26,I26,J26,K26,L26,M26)</f>
        <v>203.86</v>
      </c>
      <c r="O26" s="2"/>
      <c r="P26"/>
      <c r="Q26"/>
      <c r="R26"/>
      <c r="S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>
        <f t="shared" si="0"/>
        <v>43575</v>
      </c>
      <c r="L27" s="20"/>
      <c r="M27" s="20"/>
      <c r="N27" s="51">
        <f>_xll.flQuoteGetForDate($F$15,E27,G27,H27,I27,J27,K27,L27,M27)</f>
        <v>203.86</v>
      </c>
      <c r="O27" s="2"/>
      <c r="P27"/>
      <c r="Q27"/>
      <c r="R27"/>
      <c r="S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>
        <f t="shared" si="0"/>
        <v>43576</v>
      </c>
      <c r="L28" s="20"/>
      <c r="M28" s="20"/>
      <c r="N28" s="51">
        <f>_xll.flQuoteGetForDate($F$15,E28,G28,H28,I28,J28,K28,L28,M28)</f>
        <v>203.86</v>
      </c>
      <c r="O28" s="2"/>
      <c r="P28"/>
      <c r="Q28"/>
      <c r="R28"/>
      <c r="S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>
        <f t="shared" si="0"/>
        <v>43577</v>
      </c>
      <c r="L29" s="20"/>
      <c r="M29" s="20"/>
      <c r="N29" s="51">
        <f>_xll.flQuoteGetForDate($F$15,E29,G29,H29,I29,J29,K29,L29,M29)</f>
        <v>204.53</v>
      </c>
      <c r="O29" s="2"/>
      <c r="P29"/>
      <c r="Q29"/>
      <c r="R29"/>
      <c r="S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>
        <f t="shared" si="0"/>
        <v>43578</v>
      </c>
      <c r="L30" s="20"/>
      <c r="M30" s="20"/>
      <c r="N30" s="51">
        <f>_xll.flQuoteGetForDate($F$15,E30,G30,H30,I30,J30,K30,L30,M30)</f>
        <v>207.48</v>
      </c>
      <c r="O30" s="2"/>
      <c r="P30"/>
      <c r="Q30"/>
      <c r="R30"/>
      <c r="S30"/>
    </row>
    <row r="31" spans="2:22" x14ac:dyDescent="0.2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25">
      <c r="M34"/>
      <c r="N34"/>
      <c r="O34"/>
      <c r="P34"/>
    </row>
    <row r="35" spans="13:16" x14ac:dyDescent="0.25">
      <c r="M35"/>
      <c r="N35"/>
      <c r="O35"/>
      <c r="P35"/>
    </row>
    <row r="36" spans="13:16" x14ac:dyDescent="0.25">
      <c r="M36"/>
      <c r="N36"/>
      <c r="O36"/>
      <c r="P36"/>
    </row>
    <row r="37" spans="13:16" x14ac:dyDescent="0.2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>
      <selection activeCell="P25" sqref="P25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0.85546875" style="23" customWidth="1"/>
    <col min="7" max="10" width="18.28515625" style="23" customWidth="1"/>
    <col min="11" max="11" width="22.7109375" style="23" bestFit="1" customWidth="1"/>
    <col min="12" max="12" width="16.140625" style="23" customWidth="1"/>
    <col min="13" max="13" width="22" style="23" bestFit="1" customWidth="1"/>
    <col min="14" max="14" width="4.5703125" style="23" customWidth="1"/>
    <col min="15" max="15" width="15.28515625" style="23" bestFit="1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14" ht="27.75" customHeight="1" x14ac:dyDescent="0.25"/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2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3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2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T21" s="19"/>
      <c r="U21" s="19"/>
      <c r="V21" s="19"/>
    </row>
    <row r="22" spans="2:22" x14ac:dyDescent="0.2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51">
        <f>_xll.flQuoteGetForDate($F$15,E22,G22,H22,I22,J22,K22,F22,L22)</f>
        <v>100</v>
      </c>
      <c r="N22" s="2"/>
      <c r="T22" s="19"/>
      <c r="U22" s="19"/>
      <c r="V22" s="19"/>
    </row>
    <row r="23" spans="2:22" x14ac:dyDescent="0.25">
      <c r="B23" s="2"/>
      <c r="C23" s="2"/>
      <c r="D23" s="9"/>
      <c r="E23" s="13" t="s">
        <v>213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>
        <v>43571</v>
      </c>
      <c r="L23" s="17"/>
      <c r="M23" s="51">
        <f>_xll.flQuoteGetForDate($F$15,E23,G23,H23,I23,J23,K23,F23,L23)</f>
        <v>111.1</v>
      </c>
      <c r="N23" s="2"/>
      <c r="T23" s="19"/>
      <c r="U23" s="19"/>
      <c r="V23" s="19"/>
    </row>
    <row r="24" spans="2:22" x14ac:dyDescent="0.25">
      <c r="B24" s="2"/>
      <c r="C24" s="2"/>
      <c r="D24" s="9"/>
      <c r="E24" s="13" t="s">
        <v>213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>
        <v>43572</v>
      </c>
      <c r="L24" s="17"/>
      <c r="M24" s="51">
        <f>_xll.flQuoteGetForDate($F$15,E24,G24,H24,I24,J24,K24,F24,L24)</f>
        <v>78.36</v>
      </c>
      <c r="N24" s="2"/>
      <c r="T24" s="19"/>
      <c r="U24" s="19"/>
      <c r="V24" s="19"/>
    </row>
    <row r="25" spans="2:22" x14ac:dyDescent="0.25">
      <c r="B25" s="2"/>
      <c r="C25" s="2"/>
      <c r="D25" s="9"/>
      <c r="E25" s="13" t="s">
        <v>213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>
        <v>43573</v>
      </c>
      <c r="L25" s="17"/>
      <c r="M25" s="51">
        <f>_xll.flQuoteGetForDate($F$15,E25,G25,H25,I25,J25,K25,F25,L25)</f>
        <v>166.6</v>
      </c>
      <c r="N25" s="2"/>
      <c r="P25"/>
      <c r="T25" s="19"/>
      <c r="U25" s="19"/>
      <c r="V25" s="19"/>
    </row>
    <row r="26" spans="2:22" x14ac:dyDescent="0.25">
      <c r="B26" s="2"/>
      <c r="C26" s="2"/>
      <c r="D26" s="9"/>
      <c r="E26" s="13" t="s">
        <v>213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>
        <v>43574</v>
      </c>
      <c r="L26" s="17"/>
      <c r="M26" s="51">
        <f>_xll.flQuoteGetForDate($F$15,E26,G26,H26,I26,J26,K26,F26,L26)</f>
        <v>666.5</v>
      </c>
      <c r="N26" s="2"/>
      <c r="P26"/>
    </row>
    <row r="27" spans="2:22" x14ac:dyDescent="0.25">
      <c r="B27" s="2"/>
      <c r="C27" s="2"/>
      <c r="D27" s="9"/>
      <c r="E27" s="13" t="s">
        <v>213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>
        <v>43575</v>
      </c>
      <c r="L27" s="17"/>
      <c r="M27" s="51">
        <f>_xll.flQuoteGetForDate($F$15,E27,G27,H27,I27,J27,K27,F27,L27)</f>
        <v>132.44999999999999</v>
      </c>
      <c r="N27" s="2"/>
      <c r="P27"/>
    </row>
    <row r="28" spans="2:22" x14ac:dyDescent="0.25">
      <c r="B28" s="2"/>
      <c r="C28" s="2"/>
      <c r="D28" s="9"/>
      <c r="E28" s="13" t="s">
        <v>213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>
        <v>43576</v>
      </c>
      <c r="L28" s="17"/>
      <c r="M28" s="51">
        <f>_xll.flQuoteGetForDate($F$15,E28,G28,H28,I28,J28,K28,F28,L28)</f>
        <v>123.37</v>
      </c>
      <c r="N28" s="2"/>
      <c r="P28"/>
    </row>
    <row r="29" spans="2:22" x14ac:dyDescent="0.25">
      <c r="B29" s="2"/>
      <c r="C29" s="2"/>
      <c r="D29" s="9"/>
      <c r="E29" s="13" t="s">
        <v>213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>
        <v>43577</v>
      </c>
      <c r="L29" s="17"/>
      <c r="M29" s="51">
        <f>_xll.flQuoteGetForDate($F$15,E29,G29,H29,I29,J29,K29,F29,L29)</f>
        <v>6963</v>
      </c>
      <c r="N29" s="2"/>
      <c r="P29"/>
    </row>
    <row r="30" spans="2:22" x14ac:dyDescent="0.25">
      <c r="B30" s="2"/>
      <c r="C30" s="2"/>
      <c r="D30" s="9"/>
      <c r="E30" s="13" t="s">
        <v>213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>
        <v>43578</v>
      </c>
      <c r="L30" s="17"/>
      <c r="M30" s="51">
        <f>_xll.flQuoteGetForDate($F$15,E30,G30,H30,I30,J30,K30,F30,L30)</f>
        <v>582.5</v>
      </c>
      <c r="N30" s="2"/>
      <c r="P30"/>
    </row>
    <row r="31" spans="2:22" x14ac:dyDescent="0.25">
      <c r="B31" s="2"/>
      <c r="C31" s="2"/>
      <c r="D31" s="9"/>
      <c r="E31" s="13" t="s">
        <v>213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>
        <v>43579</v>
      </c>
      <c r="L31" s="17"/>
      <c r="M31" s="51">
        <f>_xll.flQuoteGetForDate($F$15,E31,G31,H31,I31,J31,K31,F31,L31)</f>
        <v>11550</v>
      </c>
      <c r="N31" s="2"/>
      <c r="P31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25">
      <c r="P33"/>
    </row>
    <row r="34" spans="16:16" x14ac:dyDescent="0.2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P24" sqref="P24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22.42578125" style="23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6" style="23" customWidth="1"/>
    <col min="16" max="16" width="17.42578125" style="23" bestFit="1" customWidth="1"/>
    <col min="17" max="17" width="17.42578125" style="23" customWidth="1"/>
    <col min="18" max="19" width="19.42578125" style="23" bestFit="1" customWidth="1"/>
    <col min="20" max="20" width="15.42578125" style="23" bestFit="1" customWidth="1"/>
    <col min="21" max="21" width="13.42578125" style="23" bestFit="1" customWidth="1"/>
    <col min="22" max="25" width="9.28515625" style="23" bestFit="1" customWidth="1"/>
    <col min="26" max="26" width="9.5703125" style="23" bestFit="1" customWidth="1"/>
    <col min="27" max="16384" width="9.140625" style="23"/>
  </cols>
  <sheetData>
    <row r="1" spans="2:22" ht="27.75" customHeight="1" x14ac:dyDescent="0.25"/>
    <row r="2" spans="2:2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25">
      <c r="B3" s="1"/>
      <c r="C3" s="1"/>
      <c r="D3" s="11" t="s">
        <v>263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25">
      <c r="B5" s="1"/>
      <c r="C5" s="1"/>
      <c r="D5" s="3" t="s">
        <v>264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25">
      <c r="M11"/>
      <c r="N11"/>
      <c r="O11"/>
      <c r="R11"/>
      <c r="S11"/>
      <c r="T11"/>
      <c r="U11"/>
      <c r="V11"/>
    </row>
    <row r="12" spans="2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3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35">
      <c r="B19" s="2"/>
      <c r="C19" s="10" t="s">
        <v>270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2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25">
      <c r="B22" s="2"/>
      <c r="C22" s="2"/>
      <c r="D22" s="2"/>
      <c r="E22" s="8" t="s">
        <v>207</v>
      </c>
      <c r="F22" s="8" t="s">
        <v>208</v>
      </c>
      <c r="G22" s="8" t="s">
        <v>272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273</v>
      </c>
      <c r="N22" s="6" t="s">
        <v>227</v>
      </c>
      <c r="O22" s="6" t="s">
        <v>274</v>
      </c>
      <c r="P22" s="6" t="s">
        <v>275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25">
      <c r="B23" s="2"/>
      <c r="C23" s="2"/>
      <c r="D23" s="9"/>
      <c r="E23" s="13" t="s">
        <v>213</v>
      </c>
      <c r="F23" s="18" t="s">
        <v>331</v>
      </c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>
        <v>43570</v>
      </c>
      <c r="N23" s="46"/>
      <c r="O23" s="32"/>
      <c r="P23" s="50" t="str">
        <f>_xll.flQuotesAdd(F15,E22:O23)</f>
        <v>Added 1 quote(s) as at time 2019-09-03 16:02:48Z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0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0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0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0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0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0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8"/>
      <c r="O34" s="39"/>
      <c r="P34" s="40"/>
      <c r="Q34" s="40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2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2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2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2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2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2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2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>
      <selection activeCell="P19" sqref="P19"/>
    </sheetView>
  </sheetViews>
  <sheetFormatPr defaultRowHeight="15" x14ac:dyDescent="0.25"/>
  <cols>
    <col min="1" max="1" width="6.5703125" style="23" customWidth="1"/>
    <col min="2" max="2" width="2.5703125" style="23" customWidth="1"/>
    <col min="3" max="3" width="1" style="23" customWidth="1"/>
    <col min="4" max="4" width="3.28515625" style="23" customWidth="1"/>
    <col min="5" max="5" width="20.28515625" style="23" customWidth="1"/>
    <col min="6" max="6" width="19.5703125" style="23" bestFit="1" customWidth="1"/>
    <col min="7" max="11" width="18.28515625" style="23" customWidth="1"/>
    <col min="12" max="12" width="13.5703125" style="23" bestFit="1" customWidth="1"/>
    <col min="13" max="13" width="22" style="23" bestFit="1" customWidth="1"/>
    <col min="14" max="14" width="15.42578125" style="23" bestFit="1" customWidth="1"/>
    <col min="15" max="15" width="5.5703125" style="23" customWidth="1"/>
    <col min="16" max="16" width="17.42578125" style="23" bestFit="1" customWidth="1"/>
    <col min="17" max="18" width="19.42578125" style="23" bestFit="1" customWidth="1"/>
    <col min="19" max="19" width="15.42578125" style="23" bestFit="1" customWidth="1"/>
    <col min="20" max="20" width="13.42578125" style="23" bestFit="1" customWidth="1"/>
    <col min="21" max="24" width="9.28515625" style="23" bestFit="1" customWidth="1"/>
    <col min="25" max="16384" width="9.140625" style="23"/>
  </cols>
  <sheetData>
    <row r="1" spans="2:25" ht="27.75" customHeight="1" x14ac:dyDescent="0.25"/>
    <row r="2" spans="2:2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25">
      <c r="B3" s="1"/>
      <c r="C3" s="1"/>
      <c r="D3" s="11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25">
      <c r="B5" s="1"/>
      <c r="C5" s="1"/>
      <c r="D5" s="3" t="s">
        <v>269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2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2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2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2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3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5.75" thickBot="1" x14ac:dyDescent="0.3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35">
      <c r="B19" s="2"/>
      <c r="C19" s="10" t="s">
        <v>271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3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25">
      <c r="B21" s="2"/>
      <c r="C21" s="2"/>
      <c r="D21" s="2"/>
      <c r="E21" s="2" t="s">
        <v>277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2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25">
      <c r="B23" s="2"/>
      <c r="C23" s="2"/>
      <c r="D23" s="2"/>
      <c r="E23" s="8" t="s">
        <v>207</v>
      </c>
      <c r="F23" s="8" t="s">
        <v>208</v>
      </c>
      <c r="G23" s="8" t="s">
        <v>272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273</v>
      </c>
      <c r="N23" s="6" t="s">
        <v>227</v>
      </c>
      <c r="O23" s="6" t="s">
        <v>274</v>
      </c>
      <c r="P23" s="6" t="s">
        <v>275</v>
      </c>
      <c r="Q23" s="2"/>
      <c r="R23"/>
      <c r="S23"/>
      <c r="T23"/>
      <c r="U23"/>
      <c r="V23"/>
      <c r="W23"/>
      <c r="X23"/>
      <c r="Y23"/>
    </row>
    <row r="24" spans="2:25" x14ac:dyDescent="0.25">
      <c r="B24" s="2"/>
      <c r="C24" s="2"/>
      <c r="D24" s="9"/>
      <c r="E24" s="13" t="s">
        <v>312</v>
      </c>
      <c r="F24" s="18" t="s">
        <v>276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>
        <v>43617</v>
      </c>
      <c r="N24" s="32"/>
      <c r="O24" s="32"/>
      <c r="P24" s="50" t="str">
        <f>_xll.flQuotesAdd(F15,E23:O27)</f>
        <v>Added 4 quote(s) as at time 2019-09-03 16:02:48Z</v>
      </c>
      <c r="Q24" s="2"/>
      <c r="R24"/>
      <c r="S24"/>
      <c r="T24"/>
      <c r="U24"/>
      <c r="V24"/>
      <c r="W24"/>
      <c r="X24"/>
      <c r="Y24"/>
    </row>
    <row r="25" spans="2:25" x14ac:dyDescent="0.25">
      <c r="B25" s="2"/>
      <c r="C25" s="2"/>
      <c r="D25" s="9"/>
      <c r="E25" s="13" t="s">
        <v>312</v>
      </c>
      <c r="F25" s="18" t="s">
        <v>276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0"/>
      <c r="Q25" s="2"/>
      <c r="R25"/>
      <c r="S25"/>
      <c r="T25"/>
      <c r="U25"/>
      <c r="V25"/>
      <c r="W25"/>
      <c r="X25"/>
      <c r="Y25"/>
    </row>
    <row r="26" spans="2:25" x14ac:dyDescent="0.25">
      <c r="B26" s="2"/>
      <c r="C26" s="2"/>
      <c r="D26" s="9"/>
      <c r="E26" s="13" t="s">
        <v>312</v>
      </c>
      <c r="F26" s="18" t="s">
        <v>276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0"/>
      <c r="Q26" s="2"/>
      <c r="R26"/>
      <c r="S26"/>
      <c r="T26"/>
      <c r="U26"/>
      <c r="V26"/>
      <c r="W26"/>
      <c r="X26"/>
      <c r="Y26"/>
    </row>
    <row r="27" spans="2:25" x14ac:dyDescent="0.25">
      <c r="B27" s="2"/>
      <c r="C27" s="2"/>
      <c r="D27" s="9"/>
      <c r="E27" s="13" t="s">
        <v>312</v>
      </c>
      <c r="F27" s="18" t="s">
        <v>276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0"/>
      <c r="Q27" s="2"/>
      <c r="R27"/>
      <c r="S27"/>
      <c r="T27"/>
      <c r="U27"/>
      <c r="V27"/>
      <c r="W27"/>
      <c r="X27"/>
      <c r="Y27"/>
    </row>
    <row r="28" spans="2:25" x14ac:dyDescent="0.2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2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2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2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2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2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25">
      <c r="B35" s="5"/>
      <c r="R35"/>
      <c r="S35"/>
      <c r="T35"/>
      <c r="U35"/>
      <c r="V35"/>
      <c r="W35"/>
      <c r="X35"/>
      <c r="Y35"/>
    </row>
    <row r="36" spans="2:25" x14ac:dyDescent="0.25">
      <c r="R36"/>
      <c r="S36"/>
      <c r="T36"/>
      <c r="U36"/>
      <c r="V36"/>
      <c r="W36"/>
      <c r="X36"/>
      <c r="Y36"/>
    </row>
    <row r="43" spans="2:25" x14ac:dyDescent="0.2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5" x14ac:dyDescent="0.25"/>
  <cols>
    <col min="2" max="2" width="13.5703125" bestFit="1" customWidth="1"/>
    <col min="4" max="4" width="16.7109375" customWidth="1"/>
  </cols>
  <sheetData>
    <row r="2" spans="2:4" x14ac:dyDescent="0.25">
      <c r="B2" s="4" t="s">
        <v>0</v>
      </c>
      <c r="D2" s="4" t="s">
        <v>181</v>
      </c>
    </row>
    <row r="3" spans="2:4" x14ac:dyDescent="0.25">
      <c r="B3" t="s">
        <v>2</v>
      </c>
      <c r="D3" t="s">
        <v>180</v>
      </c>
    </row>
    <row r="4" spans="2:4" x14ac:dyDescent="0.25">
      <c r="B4" t="s">
        <v>3</v>
      </c>
      <c r="D4" t="s">
        <v>182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</row>
    <row r="14" spans="2:4" x14ac:dyDescent="0.25">
      <c r="B14" t="s">
        <v>13</v>
      </c>
    </row>
    <row r="15" spans="2:4" x14ac:dyDescent="0.25">
      <c r="B15" t="s">
        <v>14</v>
      </c>
    </row>
    <row r="16" spans="2:4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7F7B26-A8FB-44CC-BC1A-494CF9683469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f1325bc-d786-4e92-924e-74ffe34b2b40"/>
    <ds:schemaRef ds:uri="655d3dbc-e9a1-4c85-8bc4-391e75a6cf8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2019-09-10T10:28:46Z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