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0ACE38A6-F47D-4D2B-91CE-99713F752605}" xr6:coauthVersionLast="45" xr6:coauthVersionMax="45" xr10:uidLastSave="{00000000-0000-0000-0000-000000000000}"/>
  <bookViews>
    <workbookView xWindow="-120" yWindow="-120" windowWidth="20760" windowHeight="13320" tabRatio="798" xr2:uid="{AE1F34B8-DE16-4837-B47E-A2CAD3EC07DA}"/>
  </bookViews>
  <sheets>
    <sheet name="Datetime format" sheetId="11" r:id="rId1"/>
    <sheet name="View scopes" sheetId="7" r:id="rId2"/>
    <sheet name="View portfolios" sheetId="5" r:id="rId3"/>
    <sheet name="View holdings" sheetId="8" r:id="rId4"/>
    <sheet name="Run valuation" sheetId="9" r:id="rId5"/>
    <sheet name="Use Recipes" sheetId="15" r:id="rId6"/>
    <sheet name="View transactions" sheetId="6" r:id="rId7"/>
    <sheet name="Perform a reconciliation" sheetId="13" r:id="rId8"/>
    <sheet name="Upload transactions" sheetId="4" r:id="rId9"/>
    <sheet name="Set holdings" sheetId="12" r:id="rId10"/>
    <sheet name="Create portfolio" sheetId="1" r:id="rId11"/>
    <sheet name="Create portfolio group" sheetId="14" r:id="rId12"/>
    <sheet name="Inputs" sheetId="3" state="hidden" r:id="rId13"/>
  </sheets>
  <definedNames>
    <definedName name="AsAtDate">'View portfolios'!$F$23</definedName>
    <definedName name="EffectiveDate">'View portfolios'!$F$21</definedName>
    <definedName name="fbnAggregationParameters_Template_ref" localSheetId="7">'Perform a reconciliation'!$O$37:$P$56</definedName>
    <definedName name="fbnAggregationParameters_Template_ref" localSheetId="4">'Run valuation'!$O$27:$P$29</definedName>
    <definedName name="fbnAggregationParameters_Template_ref" localSheetId="5">'Use Recipes'!$O$27:$P$29</definedName>
    <definedName name="fbnHoldings_Template_ref" localSheetId="9">'Set holdings'!#REF!</definedName>
    <definedName name="fbnHoldings_Template_ref" localSheetId="3">'View holdings'!$E$48:$L$48</definedName>
    <definedName name="fbnPortfoliosAdd_Template_ref" localSheetId="10">'Create portfolio'!$E$36:$L$36</definedName>
    <definedName name="fbnPortfoliosAdd_Template_ref" localSheetId="11">'Create portfolio group'!$E$35:$J$35</definedName>
    <definedName name="fbnPortfoliosAdd_Template_ref" localSheetId="2">'View portfolios'!$E$73:$L$73</definedName>
    <definedName name="fbnQuoteId_Template_ref" localSheetId="3">'View holdings'!$O$20:$T$20</definedName>
    <definedName name="fbnQuoteId_Template_ref" localSheetId="6">'View transactions'!$T$38:$Y$38</definedName>
    <definedName name="fbnReconcileParameters_Template_ref" localSheetId="7">'Perform a reconciliation'!$E$58:$F$66</definedName>
    <definedName name="fbnSecurities_Template_ref" localSheetId="3">'View holdings'!$E$66:$K$66</definedName>
    <definedName name="fbnTradesAdd_Template_ref" localSheetId="6">'View transactions'!$E$67:$Q$67</definedName>
    <definedName name="fbnTransactionsAdd_Template_ref" localSheetId="8">'Upload transactions'!$E$38:$P$38</definedName>
    <definedName name="fbnTransactionsAdd_Template_ref" localSheetId="6">'Upload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06" i="15" l="1"/>
  <c r="J31" i="15"/>
  <c r="J50" i="15" s="1"/>
  <c r="J29" i="15"/>
  <c r="J48" i="15" s="1"/>
  <c r="K67" i="15" s="1"/>
  <c r="E66" i="15" a="1"/>
  <c r="E103" i="15" a="1"/>
  <c r="E28" i="15" a="1"/>
  <c r="H77" i="15"/>
  <c r="G77" i="15"/>
  <c r="F77" i="15"/>
  <c r="E77" i="15"/>
  <c r="H76" i="15"/>
  <c r="G76" i="15"/>
  <c r="F76" i="15"/>
  <c r="E76" i="15"/>
  <c r="H75" i="15"/>
  <c r="G75" i="15"/>
  <c r="F75" i="15"/>
  <c r="E75" i="15"/>
  <c r="H74" i="15"/>
  <c r="G74" i="15"/>
  <c r="F74" i="15"/>
  <c r="E74" i="15"/>
  <c r="H73" i="15"/>
  <c r="G73" i="15"/>
  <c r="F73" i="15"/>
  <c r="E73" i="15"/>
  <c r="H72" i="15"/>
  <c r="G72" i="15"/>
  <c r="F72" i="15"/>
  <c r="E72" i="15"/>
  <c r="H71" i="15"/>
  <c r="G71" i="15"/>
  <c r="F71" i="15"/>
  <c r="E71" i="15"/>
  <c r="H70" i="15"/>
  <c r="G70" i="15"/>
  <c r="F70" i="15"/>
  <c r="E70" i="15"/>
  <c r="H69" i="15"/>
  <c r="G69" i="15"/>
  <c r="F69" i="15"/>
  <c r="E69" i="15"/>
  <c r="H68" i="15"/>
  <c r="G68" i="15"/>
  <c r="F68" i="15"/>
  <c r="E68" i="15"/>
  <c r="H67" i="15"/>
  <c r="G67" i="15"/>
  <c r="F67" i="15"/>
  <c r="E67" i="15"/>
  <c r="H66" i="15"/>
  <c r="G66" i="15"/>
  <c r="F66" i="15"/>
  <c r="E66" i="15"/>
  <c r="J64" i="9" l="1"/>
  <c r="E61" i="9" a="1"/>
  <c r="E113" i="15"/>
  <c r="G115" i="15"/>
  <c r="E123" i="15"/>
  <c r="F31" i="15"/>
  <c r="F113" i="15"/>
  <c r="G119" i="15"/>
  <c r="G103" i="15"/>
  <c r="F106" i="15"/>
  <c r="F29" i="15"/>
  <c r="F37" i="15"/>
  <c r="F125" i="15"/>
  <c r="F119" i="15"/>
  <c r="F112" i="15"/>
  <c r="E122" i="15"/>
  <c r="E118" i="15"/>
  <c r="G37" i="15"/>
  <c r="F32" i="15"/>
  <c r="G118" i="15"/>
  <c r="E121" i="15"/>
  <c r="F121" i="15"/>
  <c r="E28" i="15"/>
  <c r="F118" i="15"/>
  <c r="F38" i="15"/>
  <c r="G122" i="15"/>
  <c r="E114" i="15"/>
  <c r="E109" i="15"/>
  <c r="G28" i="15"/>
  <c r="F108" i="15"/>
  <c r="F33" i="15"/>
  <c r="E103" i="15"/>
  <c r="F126" i="15"/>
  <c r="F28" i="15"/>
  <c r="F117" i="15"/>
  <c r="G35" i="15"/>
  <c r="F120" i="15"/>
  <c r="G36" i="15"/>
  <c r="E117" i="15"/>
  <c r="F105" i="15"/>
  <c r="F109" i="15"/>
  <c r="E30" i="15"/>
  <c r="F123" i="15"/>
  <c r="F34" i="15"/>
  <c r="F107" i="15"/>
  <c r="F122" i="15"/>
  <c r="G126" i="15"/>
  <c r="G117" i="15"/>
  <c r="E126" i="15"/>
  <c r="G34" i="15"/>
  <c r="F103" i="15"/>
  <c r="E108" i="15"/>
  <c r="F110" i="15"/>
  <c r="G29" i="15"/>
  <c r="E120" i="15"/>
  <c r="F114" i="15"/>
  <c r="G120" i="15"/>
  <c r="G107" i="15"/>
  <c r="G114" i="15"/>
  <c r="G38" i="15"/>
  <c r="G108" i="15"/>
  <c r="G39" i="15"/>
  <c r="G124" i="15"/>
  <c r="E112" i="15"/>
  <c r="E107" i="15"/>
  <c r="E110" i="15"/>
  <c r="G109" i="15"/>
  <c r="G123" i="15"/>
  <c r="F36" i="15"/>
  <c r="E104" i="15"/>
  <c r="E116" i="15"/>
  <c r="F111" i="15"/>
  <c r="F35" i="15"/>
  <c r="E125" i="15"/>
  <c r="E38" i="15"/>
  <c r="G116" i="15"/>
  <c r="G30" i="15"/>
  <c r="G106" i="15"/>
  <c r="G33" i="15"/>
  <c r="E119" i="15"/>
  <c r="G104" i="15"/>
  <c r="E111" i="15"/>
  <c r="G112" i="15"/>
  <c r="F30" i="15"/>
  <c r="F115" i="15"/>
  <c r="G31" i="15"/>
  <c r="G125" i="15"/>
  <c r="F39" i="15"/>
  <c r="F104" i="15"/>
  <c r="G111" i="15"/>
  <c r="G110" i="15"/>
  <c r="G105" i="15"/>
  <c r="E115" i="15"/>
  <c r="G121" i="15"/>
  <c r="E105" i="15"/>
  <c r="F124" i="15"/>
  <c r="G32" i="15"/>
  <c r="E106" i="15"/>
  <c r="E124" i="15"/>
  <c r="G113" i="15"/>
  <c r="F116" i="15"/>
  <c r="E30" i="1" l="1"/>
  <c r="E34" i="12"/>
  <c r="E31" i="4"/>
  <c r="F84" i="9"/>
  <c r="E82" i="9"/>
  <c r="E76" i="9"/>
  <c r="G70" i="9"/>
  <c r="F80" i="9"/>
  <c r="F72" i="9"/>
  <c r="E61" i="9"/>
  <c r="F73" i="9"/>
  <c r="E84" i="9"/>
  <c r="F69" i="9"/>
  <c r="G63" i="9"/>
  <c r="F61" i="9"/>
  <c r="E78" i="9"/>
  <c r="F66" i="9"/>
  <c r="G73" i="9"/>
  <c r="E79" i="9"/>
  <c r="G79" i="9"/>
  <c r="G68" i="9"/>
  <c r="E74" i="9"/>
  <c r="E81" i="9"/>
  <c r="E67" i="9"/>
  <c r="F82" i="9"/>
  <c r="E72" i="9"/>
  <c r="G84" i="9"/>
  <c r="E70" i="9"/>
  <c r="F70" i="9"/>
  <c r="G69" i="9"/>
  <c r="F77" i="9"/>
  <c r="E80" i="9"/>
  <c r="E66" i="9"/>
  <c r="E71" i="9"/>
  <c r="G64" i="9"/>
  <c r="F75" i="9"/>
  <c r="F62" i="9"/>
  <c r="G76" i="9"/>
  <c r="G74" i="9"/>
  <c r="G78" i="9"/>
  <c r="E77" i="9"/>
  <c r="G75" i="9"/>
  <c r="G83" i="9"/>
  <c r="F81" i="9"/>
  <c r="F71" i="9"/>
  <c r="E62" i="9"/>
  <c r="F74" i="9"/>
  <c r="G62" i="9"/>
  <c r="F68" i="9"/>
  <c r="E75" i="9"/>
  <c r="G67" i="9"/>
  <c r="E69" i="9"/>
  <c r="G77" i="9"/>
  <c r="G80" i="9"/>
  <c r="F63" i="9"/>
  <c r="G71" i="9"/>
  <c r="F83" i="9"/>
  <c r="G81" i="9"/>
  <c r="E64" i="9"/>
  <c r="F76" i="9"/>
  <c r="E68" i="9"/>
  <c r="G61" i="9"/>
  <c r="F67" i="9"/>
  <c r="E63" i="9"/>
  <c r="G72" i="9"/>
  <c r="G65" i="9"/>
  <c r="G66" i="9"/>
  <c r="F65" i="9"/>
  <c r="E83" i="9"/>
  <c r="F78" i="9"/>
  <c r="E65" i="9"/>
  <c r="G82" i="9"/>
  <c r="F79" i="9"/>
  <c r="F64" i="9"/>
  <c r="E73" i="9"/>
  <c r="E47" i="15" a="1"/>
  <c r="E67" i="14" l="1"/>
  <c r="G19" i="14"/>
  <c r="L69" i="14"/>
  <c r="E45" i="5" a="1"/>
  <c r="E47" i="14" a="1"/>
  <c r="E50" i="14" a="1"/>
  <c r="F49" i="15"/>
  <c r="G49" i="15"/>
  <c r="F55" i="15"/>
  <c r="G50" i="15"/>
  <c r="G47" i="15"/>
  <c r="E58" i="15"/>
  <c r="E50" i="15"/>
  <c r="F57" i="15"/>
  <c r="F58" i="15"/>
  <c r="G54" i="15"/>
  <c r="F53" i="15"/>
  <c r="E47" i="15"/>
  <c r="F51" i="15"/>
  <c r="E52" i="15"/>
  <c r="E54" i="15"/>
  <c r="F54" i="15"/>
  <c r="F47" i="15"/>
  <c r="F50" i="15"/>
  <c r="E53" i="15"/>
  <c r="E57" i="15"/>
  <c r="E56" i="15"/>
  <c r="E48" i="15"/>
  <c r="G58" i="15"/>
  <c r="E55" i="15"/>
  <c r="F52" i="15"/>
  <c r="G51" i="15"/>
  <c r="G52" i="15"/>
  <c r="E49" i="15"/>
  <c r="G56" i="15"/>
  <c r="E51" i="15"/>
  <c r="G48" i="15"/>
  <c r="F48" i="15"/>
  <c r="F56" i="15"/>
  <c r="G57" i="15"/>
  <c r="G55" i="15"/>
  <c r="G53" i="15"/>
  <c r="H49" i="15" l="1"/>
  <c r="H57" i="15"/>
  <c r="L19" i="14" a="1"/>
  <c r="G20" i="14"/>
  <c r="F27" i="13"/>
  <c r="F45" i="5"/>
  <c r="E47" i="14"/>
  <c r="F47" i="14"/>
  <c r="I50" i="14"/>
  <c r="I51" i="14"/>
  <c r="E45" i="5"/>
  <c r="H51" i="14"/>
  <c r="J47" i="14"/>
  <c r="F48" i="14"/>
  <c r="G50" i="14"/>
  <c r="K50" i="14"/>
  <c r="I47" i="14"/>
  <c r="F50" i="14"/>
  <c r="H50" i="14"/>
  <c r="E48" i="14"/>
  <c r="E46" i="5"/>
  <c r="E51" i="14"/>
  <c r="H48" i="14"/>
  <c r="I48" i="14"/>
  <c r="K47" i="14"/>
  <c r="G51" i="14"/>
  <c r="K48" i="14"/>
  <c r="G48" i="14"/>
  <c r="F51" i="14"/>
  <c r="F46" i="5"/>
  <c r="J51" i="14"/>
  <c r="H47" i="14"/>
  <c r="E50" i="14"/>
  <c r="G47" i="14"/>
  <c r="J50" i="14"/>
  <c r="J48" i="14"/>
  <c r="K51" i="14"/>
  <c r="L19" i="14" l="1"/>
  <c r="L20" i="14"/>
  <c r="F31" i="13"/>
  <c r="E33" i="6" a="1"/>
  <c r="F45" i="14" l="1"/>
  <c r="M20" i="4" l="1"/>
  <c r="E29" i="5" a="1"/>
  <c r="E31" i="8" a="1"/>
  <c r="D15" i="7" a="1"/>
  <c r="E39" i="13" a="1"/>
  <c r="U49" i="6"/>
  <c r="H39" i="6"/>
  <c r="O41" i="6"/>
  <c r="I34" i="6"/>
  <c r="G46" i="6"/>
  <c r="AA36" i="6"/>
  <c r="AA38" i="6"/>
  <c r="U41" i="6"/>
  <c r="AF36" i="6"/>
  <c r="AG47" i="6"/>
  <c r="AF41" i="6"/>
  <c r="G43" i="6"/>
  <c r="W45" i="6"/>
  <c r="Z36" i="6"/>
  <c r="AF53" i="6"/>
  <c r="U39" i="6"/>
  <c r="S36" i="6"/>
  <c r="AD50" i="6"/>
  <c r="AA47" i="6"/>
  <c r="U42" i="6"/>
  <c r="R52" i="6"/>
  <c r="X36" i="6"/>
  <c r="H53" i="6"/>
  <c r="AC50" i="6"/>
  <c r="U50" i="6"/>
  <c r="S39" i="6"/>
  <c r="AD49" i="6"/>
  <c r="U51" i="6"/>
  <c r="S34" i="6"/>
  <c r="M45" i="6"/>
  <c r="V52" i="6"/>
  <c r="U44" i="6"/>
  <c r="I50" i="6"/>
  <c r="J35" i="6"/>
  <c r="AB36" i="6"/>
  <c r="I43" i="6"/>
  <c r="AB45" i="6"/>
  <c r="N36" i="6"/>
  <c r="AC39" i="6"/>
  <c r="AI33" i="6"/>
  <c r="Y38" i="6"/>
  <c r="AB41" i="6"/>
  <c r="P50" i="6"/>
  <c r="AC34" i="6"/>
  <c r="AG38" i="6"/>
  <c r="T33" i="6"/>
  <c r="K51" i="6"/>
  <c r="M50" i="6"/>
  <c r="G45" i="6"/>
  <c r="E37" i="6"/>
  <c r="AA45" i="6"/>
  <c r="AI51" i="6"/>
  <c r="H46" i="6"/>
  <c r="F50" i="6"/>
  <c r="L46" i="6"/>
  <c r="F45" i="6"/>
  <c r="X53" i="6"/>
  <c r="W50" i="6"/>
  <c r="U40" i="6"/>
  <c r="AC48" i="6"/>
  <c r="AE52" i="6"/>
  <c r="AE33" i="6"/>
  <c r="W48" i="6"/>
  <c r="S52" i="6"/>
  <c r="K40" i="6"/>
  <c r="L53" i="6"/>
  <c r="R45" i="6"/>
  <c r="I37" i="6"/>
  <c r="Z42" i="6"/>
  <c r="M39" i="6"/>
  <c r="T39" i="6"/>
  <c r="K33" i="6"/>
  <c r="AH47" i="6"/>
  <c r="G41" i="6"/>
  <c r="Z50" i="6"/>
  <c r="AH36" i="6"/>
  <c r="AD41" i="6"/>
  <c r="AI40" i="6"/>
  <c r="E50" i="6"/>
  <c r="H48" i="6"/>
  <c r="R48" i="6"/>
  <c r="AE40" i="6"/>
  <c r="M35" i="6"/>
  <c r="G51" i="6"/>
  <c r="G35" i="6"/>
  <c r="X38" i="6"/>
  <c r="K43" i="6"/>
  <c r="W47" i="6"/>
  <c r="U48" i="6"/>
  <c r="T52" i="6"/>
  <c r="R46" i="6"/>
  <c r="G53" i="6"/>
  <c r="AA46" i="6"/>
  <c r="E42" i="6"/>
  <c r="P48" i="6"/>
  <c r="AI37" i="6"/>
  <c r="AE47" i="6"/>
  <c r="J38" i="6"/>
  <c r="AA35" i="6"/>
  <c r="AG53" i="6"/>
  <c r="Y48" i="6"/>
  <c r="X40" i="6"/>
  <c r="AH45" i="6"/>
  <c r="O37" i="6"/>
  <c r="AF44" i="6"/>
  <c r="E38" i="6"/>
  <c r="Y36" i="6"/>
  <c r="T36" i="6"/>
  <c r="Y43" i="6"/>
  <c r="AB48" i="6"/>
  <c r="AC46" i="6"/>
  <c r="AB39" i="6"/>
  <c r="Q36" i="6"/>
  <c r="U53" i="6"/>
  <c r="S42" i="6"/>
  <c r="R34" i="6"/>
  <c r="T43" i="6"/>
  <c r="L49" i="6"/>
  <c r="K39" i="6"/>
  <c r="F51" i="6"/>
  <c r="AB51" i="6"/>
  <c r="O38" i="6"/>
  <c r="AE36" i="6"/>
  <c r="N53" i="6"/>
  <c r="W46" i="6"/>
  <c r="AH52" i="6"/>
  <c r="M51" i="6"/>
  <c r="P44" i="6"/>
  <c r="N40" i="6"/>
  <c r="V51" i="6"/>
  <c r="AI38" i="6"/>
  <c r="AH35" i="6"/>
  <c r="AE44" i="6"/>
  <c r="P39" i="6"/>
  <c r="U35" i="6"/>
  <c r="L36" i="6"/>
  <c r="AB46" i="6"/>
  <c r="V37" i="6"/>
  <c r="AA50" i="6"/>
  <c r="AD46" i="6"/>
  <c r="N41" i="6"/>
  <c r="AF51" i="6"/>
  <c r="H44" i="6"/>
  <c r="K52" i="6"/>
  <c r="H45" i="6"/>
  <c r="L34" i="6"/>
  <c r="Y42" i="6"/>
  <c r="K41" i="6"/>
  <c r="AF46" i="6"/>
  <c r="AA39" i="6"/>
  <c r="E40" i="6"/>
  <c r="T46" i="6"/>
  <c r="AC51" i="6"/>
  <c r="AH49" i="6"/>
  <c r="AE35" i="6"/>
  <c r="AG34" i="6"/>
  <c r="AE39" i="6"/>
  <c r="H38" i="6"/>
  <c r="AC37" i="6"/>
  <c r="F39" i="6"/>
  <c r="T53" i="6"/>
  <c r="Y40" i="6"/>
  <c r="E48" i="6"/>
  <c r="O47" i="6"/>
  <c r="G39" i="6"/>
  <c r="I39" i="6"/>
  <c r="AB44" i="6"/>
  <c r="AE42" i="6"/>
  <c r="O40" i="6"/>
  <c r="T37" i="6"/>
  <c r="T45" i="6"/>
  <c r="O44" i="6"/>
  <c r="I41" i="6"/>
  <c r="R44" i="6"/>
  <c r="AF52" i="6"/>
  <c r="AH39" i="6"/>
  <c r="Z40" i="6"/>
  <c r="R38" i="6"/>
  <c r="K46" i="6"/>
  <c r="Z49" i="6"/>
  <c r="L50" i="6"/>
  <c r="L47" i="6"/>
  <c r="AB33" i="6"/>
  <c r="V34" i="6"/>
  <c r="AB37" i="6"/>
  <c r="AE49" i="6"/>
  <c r="AA41" i="6"/>
  <c r="S41" i="6"/>
  <c r="AA53" i="6"/>
  <c r="Q37" i="6"/>
  <c r="AA48" i="6"/>
  <c r="J39" i="6"/>
  <c r="AD39" i="6"/>
  <c r="T49" i="6"/>
  <c r="AB40" i="6"/>
  <c r="AB47" i="6"/>
  <c r="AF49" i="6"/>
  <c r="AH40" i="6"/>
  <c r="M44" i="6"/>
  <c r="N34" i="6"/>
  <c r="X42" i="6"/>
  <c r="AC40" i="6"/>
  <c r="Y51" i="6"/>
  <c r="AC42" i="6"/>
  <c r="L43" i="6"/>
  <c r="Q38" i="6"/>
  <c r="V40" i="6"/>
  <c r="AA51" i="6"/>
  <c r="AB52" i="6"/>
  <c r="U46" i="6"/>
  <c r="AD33" i="6"/>
  <c r="X51" i="6"/>
  <c r="O52" i="6"/>
  <c r="R33" i="6"/>
  <c r="T34" i="6"/>
  <c r="AC33" i="6"/>
  <c r="F53" i="6"/>
  <c r="AB42" i="6"/>
  <c r="X48" i="6"/>
  <c r="AI36" i="6"/>
  <c r="F35" i="6"/>
  <c r="L40" i="6"/>
  <c r="W51" i="6"/>
  <c r="G44" i="6"/>
  <c r="N39" i="6"/>
  <c r="AB38" i="6"/>
  <c r="J47" i="6"/>
  <c r="AI47" i="6"/>
  <c r="P37" i="6"/>
  <c r="K47" i="6"/>
  <c r="M36" i="6"/>
  <c r="Z38" i="6"/>
  <c r="F47" i="6"/>
  <c r="V39" i="6"/>
  <c r="F37" i="6"/>
  <c r="AI50" i="6"/>
  <c r="AH38" i="6"/>
  <c r="AG36" i="6"/>
  <c r="W41" i="6"/>
  <c r="W40" i="6"/>
  <c r="L37" i="6"/>
  <c r="K50" i="6"/>
  <c r="AF34" i="6"/>
  <c r="V48" i="6"/>
  <c r="F36" i="6"/>
  <c r="J51" i="6"/>
  <c r="K35" i="6"/>
  <c r="L33" i="6"/>
  <c r="V38" i="6"/>
  <c r="AC35" i="6"/>
  <c r="X46" i="6"/>
  <c r="AG37" i="6"/>
  <c r="AH50" i="6"/>
  <c r="V46" i="6"/>
  <c r="I42" i="6"/>
  <c r="E44" i="6"/>
  <c r="Z39" i="6"/>
  <c r="T42" i="6"/>
  <c r="P46" i="6"/>
  <c r="Y52" i="6"/>
  <c r="N43" i="6"/>
  <c r="AH46" i="6"/>
  <c r="X47" i="6"/>
  <c r="R35" i="6"/>
  <c r="AF38" i="6"/>
  <c r="Q33" i="6"/>
  <c r="W44" i="6"/>
  <c r="O48" i="6"/>
  <c r="T41" i="6"/>
  <c r="I38" i="6"/>
  <c r="AI48" i="6"/>
  <c r="R43" i="6"/>
  <c r="E35" i="6"/>
  <c r="AF39" i="6"/>
  <c r="AG42" i="6"/>
  <c r="V53" i="6"/>
  <c r="Q47" i="6"/>
  <c r="L48" i="6"/>
  <c r="AI53" i="6"/>
  <c r="H51" i="6"/>
  <c r="U52" i="6"/>
  <c r="W33" i="6"/>
  <c r="T48" i="6"/>
  <c r="O46" i="6"/>
  <c r="G36" i="6"/>
  <c r="AA42" i="6"/>
  <c r="AA43" i="6"/>
  <c r="F38" i="6"/>
  <c r="O33" i="6"/>
  <c r="W34" i="6"/>
  <c r="P43" i="6"/>
  <c r="T40" i="6"/>
  <c r="AI46" i="6"/>
  <c r="F34" i="6"/>
  <c r="AG35" i="6"/>
  <c r="J48" i="6"/>
  <c r="N35" i="6"/>
  <c r="AD44" i="6"/>
  <c r="V43" i="6"/>
  <c r="N47" i="6"/>
  <c r="E33" i="6"/>
  <c r="I47" i="6"/>
  <c r="I33" i="6"/>
  <c r="N33" i="6"/>
  <c r="N46" i="6"/>
  <c r="Q50" i="6"/>
  <c r="L42" i="6"/>
  <c r="Q53" i="6"/>
  <c r="G33" i="6"/>
  <c r="AC41" i="6"/>
  <c r="F52" i="6"/>
  <c r="AB35" i="6"/>
  <c r="Y34" i="6"/>
  <c r="M43" i="6"/>
  <c r="AE48" i="6"/>
  <c r="Y44" i="6"/>
  <c r="K38" i="6"/>
  <c r="U36" i="6"/>
  <c r="R37" i="6"/>
  <c r="AB50" i="6"/>
  <c r="Q34" i="6"/>
  <c r="P35" i="6"/>
  <c r="S49" i="6"/>
  <c r="I52" i="6"/>
  <c r="R41" i="6"/>
  <c r="Q49" i="6"/>
  <c r="M48" i="6"/>
  <c r="P36" i="6"/>
  <c r="X39" i="6"/>
  <c r="AG51" i="6"/>
  <c r="AF35" i="6"/>
  <c r="V50" i="6"/>
  <c r="T44" i="6"/>
  <c r="P33" i="6"/>
  <c r="I46" i="6"/>
  <c r="Z33" i="6"/>
  <c r="AC36" i="6"/>
  <c r="O43" i="6"/>
  <c r="P49" i="6"/>
  <c r="N37" i="6"/>
  <c r="S51" i="6"/>
  <c r="Q42" i="6"/>
  <c r="F44" i="6"/>
  <c r="M41" i="6"/>
  <c r="X35" i="6"/>
  <c r="O49" i="6"/>
  <c r="W52" i="6"/>
  <c r="AE37" i="6"/>
  <c r="I49" i="6"/>
  <c r="AB43" i="6"/>
  <c r="S48" i="6"/>
  <c r="K53" i="6"/>
  <c r="P52" i="6"/>
  <c r="Y41" i="6"/>
  <c r="AG40" i="6"/>
  <c r="AD51" i="6"/>
  <c r="W43" i="6"/>
  <c r="Y49" i="6"/>
  <c r="V41" i="6"/>
  <c r="L51" i="6"/>
  <c r="AE45" i="6"/>
  <c r="U37" i="6"/>
  <c r="G50" i="6"/>
  <c r="K45" i="6"/>
  <c r="V44" i="6"/>
  <c r="L38" i="6"/>
  <c r="N50" i="6"/>
  <c r="AE46" i="6"/>
  <c r="E34" i="6"/>
  <c r="F49" i="6"/>
  <c r="AG33" i="6"/>
  <c r="K44" i="6"/>
  <c r="J46" i="6"/>
  <c r="I35" i="6"/>
  <c r="Q45" i="6"/>
  <c r="S38" i="6"/>
  <c r="AG48" i="6"/>
  <c r="Q40" i="6"/>
  <c r="L52" i="6"/>
  <c r="F48" i="6"/>
  <c r="AI35" i="6"/>
  <c r="Q35" i="6"/>
  <c r="Q44" i="6"/>
  <c r="AA44" i="6"/>
  <c r="W36" i="6"/>
  <c r="P53" i="6"/>
  <c r="AE41" i="6"/>
  <c r="AG44" i="6"/>
  <c r="AF47" i="6"/>
  <c r="F33" i="6"/>
  <c r="AF40" i="6"/>
  <c r="I48" i="6"/>
  <c r="R50" i="6"/>
  <c r="F42" i="6"/>
  <c r="AH41" i="6"/>
  <c r="E46" i="6"/>
  <c r="G40" i="6"/>
  <c r="P45" i="6"/>
  <c r="Q39" i="6"/>
  <c r="Z44" i="6"/>
  <c r="M46" i="6"/>
  <c r="J40" i="6"/>
  <c r="H47" i="6"/>
  <c r="W37" i="6"/>
  <c r="L45" i="6"/>
  <c r="J52" i="6"/>
  <c r="AF42" i="6"/>
  <c r="K34" i="6"/>
  <c r="Q43" i="6"/>
  <c r="AG41" i="6"/>
  <c r="P47" i="6"/>
  <c r="M52" i="6"/>
  <c r="J45" i="6"/>
  <c r="AF37" i="6"/>
  <c r="R53" i="6"/>
  <c r="S33" i="6"/>
  <c r="K36" i="6"/>
  <c r="O34" i="6"/>
  <c r="S43" i="6"/>
  <c r="AB53" i="6"/>
  <c r="AI39" i="6"/>
  <c r="AC49" i="6"/>
  <c r="V36" i="6"/>
  <c r="AC53" i="6"/>
  <c r="Z41" i="6"/>
  <c r="X43" i="6"/>
  <c r="J50" i="6"/>
  <c r="M37" i="6"/>
  <c r="R36" i="6"/>
  <c r="P40" i="6"/>
  <c r="N49" i="6"/>
  <c r="AA52" i="6"/>
  <c r="Z51" i="6"/>
  <c r="W38" i="6"/>
  <c r="M34" i="6"/>
  <c r="AD45" i="6"/>
  <c r="G42" i="6"/>
  <c r="AG49" i="6"/>
  <c r="E53" i="6"/>
  <c r="M47" i="6"/>
  <c r="H35" i="6"/>
  <c r="I45" i="6"/>
  <c r="AA37" i="6"/>
  <c r="O36" i="6"/>
  <c r="J34" i="6"/>
  <c r="S35" i="6"/>
  <c r="X50" i="6"/>
  <c r="R40" i="6"/>
  <c r="N38" i="6"/>
  <c r="Z48" i="6"/>
  <c r="S47" i="6"/>
  <c r="J42" i="6"/>
  <c r="AD48" i="6"/>
  <c r="Z35" i="6"/>
  <c r="N52" i="6"/>
  <c r="H43" i="6"/>
  <c r="X49" i="6"/>
  <c r="V45" i="6"/>
  <c r="H40" i="6"/>
  <c r="J36" i="6"/>
  <c r="AE51" i="6"/>
  <c r="W39" i="6"/>
  <c r="AH51" i="6"/>
  <c r="Z43" i="6"/>
  <c r="AA34" i="6"/>
  <c r="X37" i="6"/>
  <c r="E41" i="6"/>
  <c r="AD35" i="6"/>
  <c r="M33" i="6"/>
  <c r="W53" i="6"/>
  <c r="Y33" i="6"/>
  <c r="S50" i="6"/>
  <c r="X52" i="6"/>
  <c r="R49" i="6"/>
  <c r="AI43" i="6"/>
  <c r="Y35" i="6"/>
  <c r="O35" i="6"/>
  <c r="L41" i="6"/>
  <c r="J53" i="6"/>
  <c r="M38" i="6"/>
  <c r="X34" i="6"/>
  <c r="E43" i="6"/>
  <c r="T35" i="6"/>
  <c r="Z45" i="6"/>
  <c r="AE53" i="6"/>
  <c r="AH33" i="6"/>
  <c r="AD52" i="6"/>
  <c r="T50" i="6"/>
  <c r="AG43" i="6"/>
  <c r="M40" i="6"/>
  <c r="V47" i="6"/>
  <c r="X44" i="6"/>
  <c r="G47" i="6"/>
  <c r="AC52" i="6"/>
  <c r="AF45" i="6"/>
  <c r="H42" i="6"/>
  <c r="AH37" i="6"/>
  <c r="N42" i="6"/>
  <c r="AD47" i="6"/>
  <c r="U34" i="6"/>
  <c r="T38" i="6"/>
  <c r="Q46" i="6"/>
  <c r="AI49" i="6"/>
  <c r="H41" i="6"/>
  <c r="H50" i="6"/>
  <c r="Z46" i="6"/>
  <c r="AB34" i="6"/>
  <c r="AD43" i="6"/>
  <c r="H49" i="6"/>
  <c r="E51" i="6"/>
  <c r="Z37" i="6"/>
  <c r="K48" i="6"/>
  <c r="AE34" i="6"/>
  <c r="E49" i="6"/>
  <c r="AI52" i="6"/>
  <c r="S46" i="6"/>
  <c r="AH53" i="6"/>
  <c r="AG50" i="6"/>
  <c r="U33" i="6"/>
  <c r="L39" i="6"/>
  <c r="AI45" i="6"/>
  <c r="N51" i="6"/>
  <c r="R51" i="6"/>
  <c r="T47" i="6"/>
  <c r="Y53" i="6"/>
  <c r="AE43" i="6"/>
  <c r="H52" i="6"/>
  <c r="AH44" i="6"/>
  <c r="AH34" i="6"/>
  <c r="S45" i="6"/>
  <c r="Q41" i="6"/>
  <c r="Z53" i="6"/>
  <c r="Q48" i="6"/>
  <c r="M53" i="6"/>
  <c r="R39" i="6"/>
  <c r="Y46" i="6"/>
  <c r="AB49" i="6"/>
  <c r="AE38" i="6"/>
  <c r="K49" i="6"/>
  <c r="J37" i="6"/>
  <c r="R47" i="6"/>
  <c r="U45" i="6"/>
  <c r="AE50" i="6"/>
  <c r="AF33" i="6"/>
  <c r="AD38" i="6"/>
  <c r="AG39" i="6"/>
  <c r="AC38" i="6"/>
  <c r="O53" i="6"/>
  <c r="I53" i="6"/>
  <c r="P42" i="6"/>
  <c r="P41" i="6"/>
  <c r="S53" i="6"/>
  <c r="AI44" i="6"/>
  <c r="G37" i="6"/>
  <c r="X45" i="6"/>
  <c r="R42" i="6"/>
  <c r="N44" i="6"/>
  <c r="AD34" i="6"/>
  <c r="Z34" i="6"/>
  <c r="O50" i="6"/>
  <c r="AG52" i="6"/>
  <c r="E52" i="6"/>
  <c r="X33" i="6"/>
  <c r="E45" i="6"/>
  <c r="V42" i="6"/>
  <c r="Z52" i="6"/>
  <c r="E39" i="6"/>
  <c r="T51" i="6"/>
  <c r="N45" i="6"/>
  <c r="AF48" i="6"/>
  <c r="G38" i="6"/>
  <c r="I51" i="6"/>
  <c r="G34" i="6"/>
  <c r="W35" i="6"/>
  <c r="P51" i="6"/>
  <c r="H36" i="6"/>
  <c r="U38" i="6"/>
  <c r="V33" i="6"/>
  <c r="F40" i="6"/>
  <c r="G49" i="6"/>
  <c r="AD42" i="6"/>
  <c r="Q51" i="6"/>
  <c r="X41" i="6"/>
  <c r="AA40" i="6"/>
  <c r="P34" i="6"/>
  <c r="S37" i="6"/>
  <c r="F41" i="6"/>
  <c r="Y45" i="6"/>
  <c r="AC45" i="6"/>
  <c r="AA33" i="6"/>
  <c r="AD53" i="6"/>
  <c r="AF50" i="6"/>
  <c r="AD36" i="6"/>
  <c r="V35" i="6"/>
  <c r="AA49" i="6"/>
  <c r="AC44" i="6"/>
  <c r="K37" i="6"/>
  <c r="O42" i="6"/>
  <c r="O45" i="6"/>
  <c r="Z47" i="6"/>
  <c r="J49" i="6"/>
  <c r="L35" i="6"/>
  <c r="AD40" i="6"/>
  <c r="AH43" i="6"/>
  <c r="M49" i="6"/>
  <c r="Y50" i="6"/>
  <c r="H37" i="6"/>
  <c r="E36" i="6"/>
  <c r="AG46" i="6"/>
  <c r="G52" i="6"/>
  <c r="W42" i="6"/>
  <c r="J43" i="6"/>
  <c r="AH42" i="6"/>
  <c r="Y39" i="6"/>
  <c r="S44" i="6"/>
  <c r="I44" i="6"/>
  <c r="U43" i="6"/>
  <c r="W49" i="6"/>
  <c r="F46" i="6"/>
  <c r="L44" i="6"/>
  <c r="O39" i="6"/>
  <c r="AC47" i="6"/>
  <c r="I36" i="6"/>
  <c r="AI42" i="6"/>
  <c r="H34" i="6"/>
  <c r="N48" i="6"/>
  <c r="V49" i="6"/>
  <c r="S40" i="6"/>
  <c r="E47" i="6"/>
  <c r="AC43" i="6"/>
  <c r="AH48" i="6"/>
  <c r="AG45" i="6"/>
  <c r="AD37" i="6"/>
  <c r="K42" i="6"/>
  <c r="F43" i="6"/>
  <c r="J33" i="6"/>
  <c r="AI41" i="6"/>
  <c r="I40" i="6"/>
  <c r="AI34" i="6"/>
  <c r="H33" i="6"/>
  <c r="U47" i="6"/>
  <c r="J44" i="6"/>
  <c r="J41" i="6"/>
  <c r="G48" i="6"/>
  <c r="AF43" i="6"/>
  <c r="Q52" i="6"/>
  <c r="P38" i="6"/>
  <c r="Y37" i="6"/>
  <c r="M42" i="6"/>
  <c r="O51" i="6"/>
  <c r="Y47" i="6"/>
  <c r="J31" i="9" l="1"/>
  <c r="E28" i="9" a="1"/>
  <c r="F23" i="11" l="1"/>
  <c r="I23" i="11" s="1"/>
  <c r="F19" i="11"/>
  <c r="I19" i="11" l="1"/>
  <c r="F27" i="11"/>
  <c r="F29" i="11" s="1"/>
  <c r="F25" i="11"/>
  <c r="E62" i="6" a="1"/>
  <c r="E35" i="8"/>
  <c r="L42" i="13"/>
  <c r="F33" i="8"/>
  <c r="J40" i="8"/>
  <c r="F47" i="13"/>
  <c r="I30" i="5"/>
  <c r="R65" i="6"/>
  <c r="M76" i="6"/>
  <c r="P64" i="6"/>
  <c r="Q67" i="6"/>
  <c r="E65" i="6"/>
  <c r="D19" i="7"/>
  <c r="F34" i="5"/>
  <c r="J35" i="5"/>
  <c r="E51" i="8"/>
  <c r="K39" i="13"/>
  <c r="F33" i="9"/>
  <c r="O78" i="6"/>
  <c r="R80" i="6"/>
  <c r="H81" i="6"/>
  <c r="J37" i="8"/>
  <c r="O48" i="13"/>
  <c r="F44" i="13"/>
  <c r="H42" i="8"/>
  <c r="E33" i="8"/>
  <c r="I35" i="8"/>
  <c r="F35" i="9"/>
  <c r="O76" i="6"/>
  <c r="N64" i="6"/>
  <c r="N77" i="6"/>
  <c r="L45" i="13"/>
  <c r="K46" i="8"/>
  <c r="H48" i="13"/>
  <c r="F35" i="5"/>
  <c r="S75" i="6"/>
  <c r="O65" i="6"/>
  <c r="H75" i="6"/>
  <c r="H33" i="8"/>
  <c r="I48" i="8"/>
  <c r="M29" i="5"/>
  <c r="Q70" i="6"/>
  <c r="F32" i="9"/>
  <c r="S72" i="6"/>
  <c r="I42" i="8"/>
  <c r="M78" i="6"/>
  <c r="G45" i="8"/>
  <c r="L32" i="8"/>
  <c r="F64" i="6"/>
  <c r="I50" i="8"/>
  <c r="J45" i="13"/>
  <c r="L36" i="8"/>
  <c r="F29" i="5"/>
  <c r="E45" i="13"/>
  <c r="F36" i="9"/>
  <c r="P72" i="6"/>
  <c r="I65" i="6"/>
  <c r="K81" i="6"/>
  <c r="M68" i="6"/>
  <c r="H48" i="8"/>
  <c r="G48" i="13"/>
  <c r="H34" i="8"/>
  <c r="L48" i="8"/>
  <c r="J38" i="8"/>
  <c r="I48" i="13"/>
  <c r="G35" i="9"/>
  <c r="J71" i="6"/>
  <c r="P73" i="6"/>
  <c r="I80" i="6"/>
  <c r="J42" i="8"/>
  <c r="N42" i="13"/>
  <c r="E41" i="8"/>
  <c r="F44" i="8"/>
  <c r="M43" i="13"/>
  <c r="I47" i="8"/>
  <c r="K62" i="6"/>
  <c r="R77" i="6"/>
  <c r="N75" i="6"/>
  <c r="K73" i="6"/>
  <c r="O69" i="6"/>
  <c r="G41" i="13"/>
  <c r="K45" i="13"/>
  <c r="H39" i="8"/>
  <c r="E29" i="5"/>
  <c r="J47" i="13"/>
  <c r="G41" i="8"/>
  <c r="H74" i="6"/>
  <c r="I67" i="6"/>
  <c r="F80" i="6"/>
  <c r="S62" i="6"/>
  <c r="L79" i="6"/>
  <c r="E77" i="6"/>
  <c r="M47" i="13"/>
  <c r="I45" i="13"/>
  <c r="L34" i="8"/>
  <c r="D21" i="7"/>
  <c r="F40" i="13"/>
  <c r="G43" i="8"/>
  <c r="L72" i="6"/>
  <c r="R71" i="6"/>
  <c r="I66" i="6"/>
  <c r="H63" i="6"/>
  <c r="J49" i="8"/>
  <c r="O45" i="13"/>
  <c r="D15" i="7"/>
  <c r="E36" i="8"/>
  <c r="G33" i="5"/>
  <c r="L41" i="13"/>
  <c r="F29" i="9"/>
  <c r="M80" i="6"/>
  <c r="G68" i="6"/>
  <c r="R72" i="6"/>
  <c r="E78" i="6"/>
  <c r="F48" i="8"/>
  <c r="O43" i="13"/>
  <c r="L33" i="8"/>
  <c r="F47" i="8"/>
  <c r="E46" i="13"/>
  <c r="H44" i="13"/>
  <c r="S66" i="6"/>
  <c r="E81" i="6"/>
  <c r="F71" i="6"/>
  <c r="L73" i="6"/>
  <c r="G75" i="6"/>
  <c r="G46" i="8"/>
  <c r="N47" i="13"/>
  <c r="J44" i="8"/>
  <c r="K41" i="8"/>
  <c r="I42" i="13"/>
  <c r="G32" i="9"/>
  <c r="H78" i="6"/>
  <c r="P71" i="6"/>
  <c r="F68" i="6"/>
  <c r="J72" i="6"/>
  <c r="H67" i="6"/>
  <c r="G78" i="6"/>
  <c r="G71" i="6"/>
  <c r="F63" i="6"/>
  <c r="K39" i="8"/>
  <c r="M81" i="6"/>
  <c r="D20" i="7"/>
  <c r="E46" i="8"/>
  <c r="G79" i="6"/>
  <c r="G36" i="8"/>
  <c r="S63" i="6"/>
  <c r="K29" i="5"/>
  <c r="I40" i="8"/>
  <c r="J63" i="6"/>
  <c r="S71" i="6"/>
  <c r="F33" i="5"/>
  <c r="E45" i="8"/>
  <c r="F31" i="8"/>
  <c r="O44" i="13"/>
  <c r="O39" i="13"/>
  <c r="E28" i="9"/>
  <c r="M69" i="6"/>
  <c r="N72" i="6"/>
  <c r="O62" i="6"/>
  <c r="G74" i="6"/>
  <c r="L37" i="8"/>
  <c r="N45" i="13"/>
  <c r="J30" i="5"/>
  <c r="F41" i="8"/>
  <c r="G40" i="8"/>
  <c r="I44" i="8"/>
  <c r="E39" i="9"/>
  <c r="K67" i="6"/>
  <c r="E70" i="6"/>
  <c r="J80" i="6"/>
  <c r="G44" i="13"/>
  <c r="G45" i="13"/>
  <c r="L29" i="5"/>
  <c r="H40" i="8"/>
  <c r="K44" i="13"/>
  <c r="K33" i="8"/>
  <c r="F62" i="6"/>
  <c r="F65" i="6"/>
  <c r="O73" i="6"/>
  <c r="F67" i="6"/>
  <c r="L81" i="6"/>
  <c r="J31" i="8"/>
  <c r="M39" i="13"/>
  <c r="E40" i="8"/>
  <c r="M32" i="5"/>
  <c r="N46" i="13"/>
  <c r="H38" i="8"/>
  <c r="P67" i="6"/>
  <c r="K65" i="6"/>
  <c r="P79" i="6"/>
  <c r="K75" i="6"/>
  <c r="F69" i="6"/>
  <c r="G77" i="6"/>
  <c r="I34" i="5"/>
  <c r="L43" i="13"/>
  <c r="G39" i="8"/>
  <c r="J31" i="5"/>
  <c r="J43" i="13"/>
  <c r="K33" i="5"/>
  <c r="H72" i="6"/>
  <c r="I68" i="6"/>
  <c r="M66" i="6"/>
  <c r="N80" i="6"/>
  <c r="K36" i="8"/>
  <c r="L44" i="13"/>
  <c r="F30" i="5"/>
  <c r="L40" i="13"/>
  <c r="I43" i="8"/>
  <c r="I33" i="5"/>
  <c r="I78" i="6"/>
  <c r="L80" i="6"/>
  <c r="N73" i="6"/>
  <c r="L77" i="6"/>
  <c r="L66" i="6"/>
  <c r="H36" i="8"/>
  <c r="K49" i="8"/>
  <c r="K38" i="8"/>
  <c r="O40" i="13"/>
  <c r="L39" i="13"/>
  <c r="G34" i="9"/>
  <c r="S68" i="6"/>
  <c r="E62" i="6"/>
  <c r="K70" i="6"/>
  <c r="E76" i="6"/>
  <c r="E73" i="6"/>
  <c r="K35" i="5"/>
  <c r="E44" i="8"/>
  <c r="E38" i="8"/>
  <c r="O41" i="13"/>
  <c r="N44" i="13"/>
  <c r="E37" i="9"/>
  <c r="Q71" i="6"/>
  <c r="R67" i="6"/>
  <c r="S65" i="6"/>
  <c r="S67" i="6"/>
  <c r="J70" i="6"/>
  <c r="I69" i="6"/>
  <c r="I31" i="8"/>
  <c r="L70" i="6"/>
  <c r="J48" i="8"/>
  <c r="L62" i="6"/>
  <c r="O46" i="13"/>
  <c r="G43" i="13"/>
  <c r="P66" i="6"/>
  <c r="L48" i="13"/>
  <c r="H45" i="13"/>
  <c r="J66" i="6"/>
  <c r="E32" i="8"/>
  <c r="F30" i="9"/>
  <c r="Q74" i="6"/>
  <c r="L50" i="8"/>
  <c r="G50" i="8"/>
  <c r="L49" i="8"/>
  <c r="L42" i="8"/>
  <c r="G39" i="13"/>
  <c r="F38" i="9"/>
  <c r="G66" i="6"/>
  <c r="R79" i="6"/>
  <c r="P74" i="6"/>
  <c r="M62" i="6"/>
  <c r="F51" i="8"/>
  <c r="N41" i="13"/>
  <c r="H29" i="5"/>
  <c r="K35" i="8"/>
  <c r="E44" i="13"/>
  <c r="H35" i="5"/>
  <c r="K78" i="6"/>
  <c r="M77" i="6"/>
  <c r="I81" i="6"/>
  <c r="L63" i="6"/>
  <c r="L35" i="5"/>
  <c r="J40" i="13"/>
  <c r="K48" i="8"/>
  <c r="J39" i="8"/>
  <c r="G42" i="13"/>
  <c r="H37" i="8"/>
  <c r="O79" i="6"/>
  <c r="H69" i="6"/>
  <c r="F78" i="6"/>
  <c r="J62" i="6"/>
  <c r="S77" i="6"/>
  <c r="D25" i="7"/>
  <c r="J48" i="13"/>
  <c r="G32" i="8"/>
  <c r="J41" i="8"/>
  <c r="E39" i="13"/>
  <c r="E35" i="9"/>
  <c r="E67" i="6"/>
  <c r="K68" i="6"/>
  <c r="R62" i="6"/>
  <c r="P80" i="6"/>
  <c r="E69" i="6"/>
  <c r="M79" i="6"/>
  <c r="J35" i="8"/>
  <c r="H46" i="13"/>
  <c r="J44" i="13"/>
  <c r="L34" i="5"/>
  <c r="F39" i="13"/>
  <c r="F28" i="9"/>
  <c r="O75" i="6"/>
  <c r="N81" i="6"/>
  <c r="S80" i="6"/>
  <c r="I62" i="6"/>
  <c r="L45" i="8"/>
  <c r="L49" i="13"/>
  <c r="H35" i="8"/>
  <c r="I37" i="8"/>
  <c r="M40" i="13"/>
  <c r="H34" i="5"/>
  <c r="K69" i="6"/>
  <c r="L65" i="6"/>
  <c r="N79" i="6"/>
  <c r="Q72" i="6"/>
  <c r="I73" i="6"/>
  <c r="H50" i="8"/>
  <c r="F32" i="5"/>
  <c r="G37" i="8"/>
  <c r="L40" i="8"/>
  <c r="I40" i="13"/>
  <c r="E33" i="9"/>
  <c r="Q62" i="6"/>
  <c r="K80" i="6"/>
  <c r="G81" i="6"/>
  <c r="E80" i="6"/>
  <c r="K77" i="6"/>
  <c r="L30" i="5"/>
  <c r="E43" i="8"/>
  <c r="K50" i="8"/>
  <c r="F37" i="8"/>
  <c r="G47" i="13"/>
  <c r="E29" i="9"/>
  <c r="O64" i="6"/>
  <c r="Q66" i="6"/>
  <c r="K72" i="6"/>
  <c r="Q73" i="6"/>
  <c r="Q65" i="6"/>
  <c r="E79" i="6"/>
  <c r="S76" i="6"/>
  <c r="H65" i="6"/>
  <c r="I41" i="13"/>
  <c r="P62" i="6"/>
  <c r="L47" i="8"/>
  <c r="G48" i="8"/>
  <c r="L71" i="6"/>
  <c r="K32" i="8"/>
  <c r="E38" i="9"/>
  <c r="M74" i="6"/>
  <c r="J43" i="8"/>
  <c r="K79" i="6"/>
  <c r="R66" i="6"/>
  <c r="M30" i="5"/>
  <c r="H43" i="13"/>
  <c r="K47" i="8"/>
  <c r="J34" i="8"/>
  <c r="F34" i="8"/>
  <c r="K43" i="13"/>
  <c r="G30" i="9"/>
  <c r="Q79" i="6"/>
  <c r="O72" i="6"/>
  <c r="K74" i="6"/>
  <c r="Q69" i="6"/>
  <c r="K44" i="8"/>
  <c r="F43" i="13"/>
  <c r="H44" i="8"/>
  <c r="I35" i="5"/>
  <c r="K48" i="13"/>
  <c r="G31" i="5"/>
  <c r="H76" i="6"/>
  <c r="R78" i="6"/>
  <c r="N67" i="6"/>
  <c r="F76" i="6"/>
  <c r="E32" i="5"/>
  <c r="E40" i="13"/>
  <c r="I36" i="8"/>
  <c r="I38" i="8"/>
  <c r="K40" i="13"/>
  <c r="E32" i="9"/>
  <c r="G62" i="6"/>
  <c r="M71" i="6"/>
  <c r="J64" i="6"/>
  <c r="I34" i="8"/>
  <c r="J33" i="8"/>
  <c r="E42" i="8"/>
  <c r="I43" i="13"/>
  <c r="G36" i="9"/>
  <c r="L78" i="6"/>
  <c r="P63" i="6"/>
  <c r="H80" i="6"/>
  <c r="K45" i="8"/>
  <c r="K40" i="8"/>
  <c r="G29" i="9"/>
  <c r="S78" i="6"/>
  <c r="O74" i="6"/>
  <c r="G44" i="8"/>
  <c r="F49" i="8"/>
  <c r="N76" i="6"/>
  <c r="O47" i="13"/>
  <c r="E41" i="13"/>
  <c r="E71" i="6"/>
  <c r="G34" i="8"/>
  <c r="O42" i="13"/>
  <c r="H49" i="8"/>
  <c r="H31" i="5"/>
  <c r="G42" i="8"/>
  <c r="E30" i="5"/>
  <c r="G31" i="9"/>
  <c r="R63" i="6"/>
  <c r="P78" i="6"/>
  <c r="P77" i="6"/>
  <c r="O71" i="6"/>
  <c r="H32" i="5"/>
  <c r="H39" i="13"/>
  <c r="E37" i="8"/>
  <c r="K34" i="8"/>
  <c r="K47" i="13"/>
  <c r="J29" i="5"/>
  <c r="R69" i="6"/>
  <c r="J77" i="6"/>
  <c r="J69" i="6"/>
  <c r="O81" i="6"/>
  <c r="E33" i="5"/>
  <c r="H47" i="8"/>
  <c r="L38" i="8"/>
  <c r="K42" i="8"/>
  <c r="J39" i="13"/>
  <c r="G38" i="9"/>
  <c r="F73" i="6"/>
  <c r="Q77" i="6"/>
  <c r="S73" i="6"/>
  <c r="I74" i="6"/>
  <c r="R68" i="6"/>
  <c r="F41" i="13"/>
  <c r="M33" i="5"/>
  <c r="F31" i="5"/>
  <c r="F42" i="8"/>
  <c r="E43" i="13"/>
  <c r="F37" i="9"/>
  <c r="E74" i="6"/>
  <c r="M63" i="6"/>
  <c r="H62" i="6"/>
  <c r="F66" i="6"/>
  <c r="K64" i="6"/>
  <c r="G47" i="8"/>
  <c r="M44" i="13"/>
  <c r="J32" i="5"/>
  <c r="J36" i="8"/>
  <c r="K51" i="8"/>
  <c r="O49" i="13"/>
  <c r="E36" i="9"/>
  <c r="I70" i="6"/>
  <c r="P69" i="6"/>
  <c r="N65" i="6"/>
  <c r="O80" i="6"/>
  <c r="E47" i="8"/>
  <c r="E49" i="13"/>
  <c r="L32" i="5"/>
  <c r="J47" i="8"/>
  <c r="M49" i="13"/>
  <c r="H30" i="5"/>
  <c r="N63" i="6"/>
  <c r="Q75" i="6"/>
  <c r="L69" i="6"/>
  <c r="M64" i="6"/>
  <c r="L31" i="5"/>
  <c r="K42" i="13"/>
  <c r="E39" i="8"/>
  <c r="L31" i="8"/>
  <c r="H46" i="8"/>
  <c r="J41" i="13"/>
  <c r="E30" i="9"/>
  <c r="M70" i="6"/>
  <c r="I72" i="6"/>
  <c r="R73" i="6"/>
  <c r="F72" i="6"/>
  <c r="G35" i="8"/>
  <c r="H40" i="13"/>
  <c r="K30" i="5"/>
  <c r="J50" i="8"/>
  <c r="I29" i="5"/>
  <c r="F48" i="13"/>
  <c r="G28" i="9"/>
  <c r="L76" i="6"/>
  <c r="H79" i="6"/>
  <c r="N78" i="6"/>
  <c r="N68" i="6"/>
  <c r="S69" i="6"/>
  <c r="M65" i="6"/>
  <c r="G35" i="5"/>
  <c r="R81" i="6"/>
  <c r="I31" i="5"/>
  <c r="L74" i="6"/>
  <c r="I44" i="13"/>
  <c r="J46" i="8"/>
  <c r="L75" i="6"/>
  <c r="I45" i="8"/>
  <c r="E72" i="6"/>
  <c r="P70" i="6"/>
  <c r="M35" i="5"/>
  <c r="K76" i="6"/>
  <c r="Q76" i="6"/>
  <c r="E50" i="8"/>
  <c r="N40" i="13"/>
  <c r="H43" i="8"/>
  <c r="F50" i="8"/>
  <c r="H41" i="13"/>
  <c r="K31" i="8"/>
  <c r="R76" i="6"/>
  <c r="S74" i="6"/>
  <c r="J68" i="6"/>
  <c r="H71" i="6"/>
  <c r="M72" i="6"/>
  <c r="J34" i="5"/>
  <c r="F49" i="13"/>
  <c r="G51" i="8"/>
  <c r="I41" i="8"/>
  <c r="K49" i="13"/>
  <c r="F39" i="9"/>
  <c r="R64" i="6"/>
  <c r="N66" i="6"/>
  <c r="F70" i="6"/>
  <c r="N71" i="6"/>
  <c r="G31" i="8"/>
  <c r="L46" i="8"/>
  <c r="E31" i="8"/>
  <c r="F43" i="8"/>
  <c r="I39" i="13"/>
  <c r="E34" i="9"/>
  <c r="H77" i="6"/>
  <c r="H70" i="6"/>
  <c r="G65" i="6"/>
  <c r="G63" i="6"/>
  <c r="L35" i="8"/>
  <c r="J42" i="13"/>
  <c r="L51" i="8"/>
  <c r="F36" i="8"/>
  <c r="E48" i="8"/>
  <c r="I49" i="13"/>
  <c r="F31" i="9"/>
  <c r="E64" i="6"/>
  <c r="G64" i="6"/>
  <c r="L64" i="6"/>
  <c r="M67" i="6"/>
  <c r="L68" i="6"/>
  <c r="E31" i="5"/>
  <c r="M45" i="13"/>
  <c r="D16" i="7"/>
  <c r="D24" i="7"/>
  <c r="M34" i="5"/>
  <c r="M41" i="13"/>
  <c r="F34" i="9"/>
  <c r="G69" i="6"/>
  <c r="G73" i="6"/>
  <c r="O77" i="6"/>
  <c r="G70" i="6"/>
  <c r="G30" i="5"/>
  <c r="L41" i="8"/>
  <c r="H49" i="13"/>
  <c r="K41" i="13"/>
  <c r="H47" i="13"/>
  <c r="G37" i="9"/>
  <c r="I79" i="6"/>
  <c r="P68" i="6"/>
  <c r="K66" i="6"/>
  <c r="I71" i="6"/>
  <c r="F39" i="8"/>
  <c r="M42" i="13"/>
  <c r="F35" i="8"/>
  <c r="L44" i="8"/>
  <c r="D22" i="7"/>
  <c r="H41" i="8"/>
  <c r="J67" i="6"/>
  <c r="M73" i="6"/>
  <c r="H66" i="6"/>
  <c r="O63" i="6"/>
  <c r="L67" i="6"/>
  <c r="H31" i="8"/>
  <c r="E48" i="13"/>
  <c r="D18" i="7"/>
  <c r="L39" i="8"/>
  <c r="F45" i="8"/>
  <c r="I32" i="5"/>
  <c r="H64" i="6"/>
  <c r="K63" i="6"/>
  <c r="H73" i="6"/>
  <c r="Q80" i="6"/>
  <c r="E66" i="6"/>
  <c r="O68" i="6"/>
  <c r="I77" i="6"/>
  <c r="E34" i="8"/>
  <c r="P81" i="6"/>
  <c r="G49" i="13"/>
  <c r="P65" i="6"/>
  <c r="I49" i="8"/>
  <c r="H33" i="5"/>
  <c r="S64" i="6"/>
  <c r="J51" i="8"/>
  <c r="M48" i="13"/>
  <c r="J65" i="6"/>
  <c r="M46" i="13"/>
  <c r="G40" i="13"/>
  <c r="Q68" i="6"/>
  <c r="I51" i="8"/>
  <c r="J49" i="13"/>
  <c r="G33" i="8"/>
  <c r="E49" i="8"/>
  <c r="E42" i="13"/>
  <c r="E34" i="5"/>
  <c r="F74" i="6"/>
  <c r="S70" i="6"/>
  <c r="F79" i="6"/>
  <c r="P76" i="6"/>
  <c r="Q81" i="6"/>
  <c r="J32" i="8"/>
  <c r="L43" i="8"/>
  <c r="L33" i="5"/>
  <c r="L47" i="13"/>
  <c r="N43" i="13"/>
  <c r="G33" i="9"/>
  <c r="J76" i="6"/>
  <c r="K71" i="6"/>
  <c r="N69" i="6"/>
  <c r="I32" i="8"/>
  <c r="N49" i="13"/>
  <c r="I33" i="8"/>
  <c r="J45" i="8"/>
  <c r="H32" i="8"/>
  <c r="N48" i="13"/>
  <c r="E31" i="9"/>
  <c r="F77" i="6"/>
  <c r="G80" i="6"/>
  <c r="Q63" i="6"/>
  <c r="O67" i="6"/>
  <c r="F38" i="8"/>
  <c r="K46" i="13"/>
  <c r="I46" i="13"/>
  <c r="G34" i="5"/>
  <c r="K43" i="8"/>
  <c r="G29" i="5"/>
  <c r="M75" i="6"/>
  <c r="R74" i="6"/>
  <c r="G67" i="6"/>
  <c r="G72" i="6"/>
  <c r="S79" i="6"/>
  <c r="Q78" i="6"/>
  <c r="D23" i="7"/>
  <c r="H42" i="13"/>
  <c r="F45" i="13"/>
  <c r="K37" i="8"/>
  <c r="F46" i="8"/>
  <c r="G32" i="5"/>
  <c r="N62" i="6"/>
  <c r="I64" i="6"/>
  <c r="I76" i="6"/>
  <c r="I75" i="6"/>
  <c r="Q64" i="6"/>
  <c r="F40" i="8"/>
  <c r="G49" i="8"/>
  <c r="K32" i="5"/>
  <c r="H51" i="8"/>
  <c r="F46" i="13"/>
  <c r="G39" i="9"/>
  <c r="J79" i="6"/>
  <c r="F81" i="6"/>
  <c r="P75" i="6"/>
  <c r="E63" i="6"/>
  <c r="I39" i="8"/>
  <c r="G46" i="13"/>
  <c r="I46" i="8"/>
  <c r="J33" i="5"/>
  <c r="J46" i="13"/>
  <c r="G38" i="8"/>
  <c r="N74" i="6"/>
  <c r="S81" i="6"/>
  <c r="O70" i="6"/>
  <c r="R70" i="6"/>
  <c r="J81" i="6"/>
  <c r="K34" i="5"/>
  <c r="N39" i="13"/>
  <c r="K31" i="5"/>
  <c r="M31" i="5"/>
  <c r="E47" i="13"/>
  <c r="E35" i="5"/>
  <c r="H68" i="6"/>
  <c r="J78" i="6"/>
  <c r="N70" i="6"/>
  <c r="J74" i="6"/>
  <c r="O66" i="6"/>
  <c r="F75" i="6"/>
  <c r="E68" i="6"/>
  <c r="I63" i="6"/>
  <c r="I47" i="13"/>
  <c r="E75" i="6"/>
  <c r="D17" i="7"/>
  <c r="L46" i="13"/>
  <c r="R75" i="6"/>
  <c r="F42" i="13"/>
  <c r="H45" i="8"/>
  <c r="J75" i="6"/>
  <c r="F32" i="8"/>
  <c r="G76" i="6"/>
  <c r="J73" i="6"/>
  <c r="E31" i="15"/>
  <c r="E35" i="15"/>
  <c r="E37" i="15"/>
  <c r="E36" i="15"/>
  <c r="E29" i="15"/>
  <c r="E39" i="15"/>
  <c r="E34" i="15"/>
  <c r="E33" i="15"/>
  <c r="E32" i="15"/>
  <c r="H55" i="15" l="1"/>
  <c r="H48" i="15"/>
  <c r="H56" i="15"/>
  <c r="H54" i="15"/>
  <c r="H51" i="15"/>
  <c r="H52" i="15"/>
  <c r="H50" i="15"/>
  <c r="H53" i="15"/>
  <c r="N31" i="8" a="1"/>
  <c r="Q49" i="8"/>
  <c r="Q47" i="8"/>
  <c r="P32" i="8"/>
  <c r="O46" i="8"/>
  <c r="Q40" i="8"/>
  <c r="R46" i="8"/>
  <c r="O48" i="8"/>
  <c r="Q50" i="8"/>
  <c r="P39" i="8"/>
  <c r="O47" i="8"/>
  <c r="O40" i="8"/>
  <c r="N47" i="8"/>
  <c r="Q48" i="8"/>
  <c r="N36" i="8"/>
  <c r="N45" i="8"/>
  <c r="N38" i="8"/>
  <c r="R36" i="8"/>
  <c r="Q42" i="8"/>
  <c r="Q46" i="8"/>
  <c r="Q51" i="8"/>
  <c r="P45" i="8"/>
  <c r="R45" i="8"/>
  <c r="O49" i="8"/>
  <c r="P40" i="8"/>
  <c r="N46" i="8"/>
  <c r="N48" i="8"/>
  <c r="O34" i="8"/>
  <c r="N31" i="8"/>
  <c r="R47" i="8"/>
  <c r="N34" i="8"/>
  <c r="O43" i="8"/>
  <c r="N51" i="8"/>
  <c r="R44" i="8"/>
  <c r="R34" i="8"/>
  <c r="P47" i="8"/>
  <c r="N50" i="8"/>
  <c r="Q43" i="8"/>
  <c r="Q38" i="8"/>
  <c r="O35" i="8"/>
  <c r="O37" i="8"/>
  <c r="N35" i="8"/>
  <c r="Q37" i="8"/>
  <c r="Q35" i="8"/>
  <c r="Q41" i="8"/>
  <c r="N41" i="8"/>
  <c r="O45" i="8"/>
  <c r="P37" i="8"/>
  <c r="O32" i="8"/>
  <c r="O41" i="8"/>
  <c r="R50" i="8"/>
  <c r="P42" i="8"/>
  <c r="P48" i="8"/>
  <c r="R39" i="8"/>
  <c r="P41" i="8"/>
  <c r="Q36" i="8"/>
  <c r="R42" i="8"/>
  <c r="P36" i="8"/>
  <c r="N42" i="8"/>
  <c r="O50" i="8"/>
  <c r="P44" i="8"/>
  <c r="P43" i="8"/>
  <c r="O39" i="8"/>
  <c r="Q34" i="8"/>
  <c r="N44" i="8"/>
  <c r="O31" i="8"/>
  <c r="R51" i="8"/>
  <c r="P50" i="8"/>
  <c r="R40" i="8"/>
  <c r="P51" i="8"/>
  <c r="Q32" i="8"/>
  <c r="Q44" i="8"/>
  <c r="P46" i="8"/>
  <c r="N43" i="8"/>
  <c r="R43" i="8"/>
  <c r="O36" i="8"/>
  <c r="R41" i="8"/>
  <c r="R49" i="8"/>
  <c r="R31" i="8"/>
  <c r="P31" i="8"/>
  <c r="Q39" i="8"/>
  <c r="N37" i="8"/>
  <c r="P38" i="8"/>
  <c r="N33" i="8"/>
  <c r="P35" i="8"/>
  <c r="O51" i="8"/>
  <c r="R37" i="8"/>
  <c r="R48" i="8"/>
  <c r="Q45" i="8"/>
  <c r="R35" i="8"/>
  <c r="N39" i="8"/>
  <c r="N49" i="8"/>
  <c r="O38" i="8"/>
  <c r="P33" i="8"/>
  <c r="R33" i="8"/>
  <c r="P49" i="8"/>
  <c r="N32" i="8"/>
  <c r="P34" i="8"/>
  <c r="Q31" i="8"/>
  <c r="Q33" i="8"/>
  <c r="O44" i="8"/>
  <c r="O33" i="8"/>
  <c r="O42" i="8"/>
  <c r="R38" i="8"/>
  <c r="R32" i="8"/>
  <c r="N40" i="8"/>
</calcChain>
</file>

<file path=xl/sharedStrings.xml><?xml version="1.0" encoding="utf-8"?>
<sst xmlns="http://schemas.openxmlformats.org/spreadsheetml/2006/main" count="624" uniqueCount="392">
  <si>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</si>
  <si>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</si>
  <si>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</si>
  <si>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</si>
  <si>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</si>
  <si>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</si>
  <si>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</si>
  <si>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</si>
  <si>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</si>
  <si>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</si>
  <si>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</si>
  <si>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</si>
  <si>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</si>
  <si>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</si>
  <si>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</si>
  <si>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</si>
  <si>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</si>
  <si>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</si>
  <si>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</si>
  <si>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</si>
  <si>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</si>
  <si>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</si>
  <si>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</si>
  <si>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</si>
  <si>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</si>
  <si>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</si>
  <si>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</si>
  <si>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</si>
  <si>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</si>
  <si>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</si>
  <si>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</si>
  <si>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</si>
  <si>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</si>
  <si>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</si>
  <si>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</si>
  <si>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</si>
  <si>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</si>
  <si>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</si>
  <si>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</si>
  <si>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</si>
  <si>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</si>
  <si>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</si>
  <si>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</si>
  <si>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</si>
  <si>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</si>
  <si>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</si>
  <si>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</si>
  <si>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</si>
  <si>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</si>
  <si>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</si>
  <si>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</si>
  <si>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</si>
  <si>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</si>
  <si>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</si>
  <si>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</si>
  <si>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</si>
  <si>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</si>
  <si>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</si>
  <si>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</si>
  <si>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</si>
  <si>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</si>
  <si>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</si>
  <si>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</si>
  <si>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</si>
  <si>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</si>
  <si>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</si>
  <si>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</si>
  <si>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</si>
  <si>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</si>
  <si>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</si>
  <si>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</si>
  <si>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</si>
  <si>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</si>
  <si>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</si>
  <si>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</si>
  <si>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</si>
  <si>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</si>
  <si>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</si>
  <si>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</si>
  <si>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</si>
  <si>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</si>
  <si>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</si>
  <si>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</si>
  <si>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</si>
  <si>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</si>
  <si>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</si>
  <si>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</si>
  <si>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</si>
  <si>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</si>
  <si>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</si>
  <si>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</si>
  <si>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</si>
  <si>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</si>
  <si>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</si>
  <si>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</si>
  <si>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</si>
  <si>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</si>
  <si>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</si>
  <si>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</si>
  <si>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</si>
  <si>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</si>
  <si>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</si>
  <si>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</si>
  <si>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</si>
  <si>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</si>
  <si>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</si>
  <si>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</si>
  <si>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</si>
  <si>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</si>
  <si>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</si>
  <si>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</si>
  <si>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</si>
  <si>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</si>
  <si>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</si>
  <si>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</si>
  <si>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</si>
  <si>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</si>
  <si>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</si>
  <si>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</si>
  <si>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</si>
  <si>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</si>
  <si>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</si>
  <si>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</si>
  <si>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</si>
  <si>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</si>
  <si>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</si>
  <si>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</si>
  <si>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</si>
  <si>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</si>
  <si>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</si>
  <si>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</si>
  <si>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</si>
  <si>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</si>
  <si>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</si>
  <si>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</si>
  <si>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</si>
  <si>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</si>
  <si>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</si>
  <si>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</si>
  <si>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</si>
  <si>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</si>
  <si>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</si>
  <si>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</si>
  <si>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</si>
  <si>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</si>
  <si>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</si>
  <si>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</si>
  <si>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</si>
  <si>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</si>
  <si>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</si>
  <si>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</si>
  <si>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</si>
  <si>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</si>
  <si>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</si>
  <si>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</si>
  <si>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</si>
  <si>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</si>
  <si>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</si>
  <si>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</si>
  <si>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</si>
  <si>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</si>
  <si>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</si>
  <si>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</si>
  <si>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</si>
  <si>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</si>
  <si>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</si>
  <si>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</si>
  <si>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</si>
  <si>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</si>
  <si>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</si>
  <si>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</si>
  <si>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</si>
  <si>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</si>
  <si>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</si>
  <si>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</si>
  <si>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</si>
  <si>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</si>
  <si>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</si>
  <si>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</si>
  <si>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</si>
  <si>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</si>
  <si>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</si>
  <si>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</si>
  <si>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</si>
  <si>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</si>
  <si>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</si>
  <si>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</si>
  <si>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</si>
  <si>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</si>
  <si>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</si>
  <si>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</si>
  <si>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</si>
  <si>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</si>
  <si>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</si>
  <si>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</si>
  <si>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</si>
  <si>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</si>
  <si>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</si>
  <si>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</si>
  <si>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</si>
  <si>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</si>
  <si>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</si>
  <si>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</si>
  <si>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</si>
  <si>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</si>
  <si>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</si>
  <si>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</si>
  <si>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</si>
  <si>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</si>
  <si>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</si>
  <si>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</si>
  <si>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</si>
  <si>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</si>
  <si>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</si>
  <si>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</si>
  <si>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</si>
  <si>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</si>
  <si>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</si>
  <si>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</si>
  <si>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</si>
  <si>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</si>
  <si>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</si>
  <si>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</si>
  <si>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</si>
  <si>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</si>
  <si>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</si>
  <si>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</si>
  <si>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</si>
  <si>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</si>
  <si>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</si>
  <si>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</si>
  <si>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</si>
  <si>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</si>
  <si>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</si>
  <si>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</si>
  <si>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</si>
  <si>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</si>
  <si>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</si>
  <si>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</si>
  <si>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</si>
  <si>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</si>
  <si>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</si>
  <si>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</si>
  <si>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</si>
  <si>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</si>
  <si>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</si>
  <si>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</si>
  <si>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</si>
  <si>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</si>
  <si>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</si>
  <si>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</si>
  <si>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</si>
  <si>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</si>
  <si>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</si>
  <si>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</si>
  <si>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</si>
  <si>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</si>
  <si>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</si>
  <si>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</si>
  <si>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</si>
  <si>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</si>
  <si>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</si>
  <si>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</si>
  <si>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</si>
  <si>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</si>
  <si>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</si>
  <si>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</si>
  <si>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</si>
  <si>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</si>
  <si>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Figi</t>
  </si>
  <si>
    <t>Parameter set</t>
  </si>
  <si>
    <t>inline recipe</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</si>
  <si>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</si>
  <si>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</si>
  <si>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</si>
  <si>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</si>
  <si>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</si>
  <si>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</si>
  <si>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</si>
  <si>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</si>
  <si>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</si>
  <si>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</si>
  <si>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</si>
  <si>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</si>
  <si>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</si>
  <si>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</si>
  <si>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</si>
  <si>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</si>
  <si>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</si>
  <si>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</si>
  <si>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</si>
  <si>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</si>
  <si>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</si>
  <si>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</si>
  <si>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</si>
  <si>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</si>
  <si>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</si>
  <si>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</si>
  <si>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</si>
  <si>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</si>
  <si>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</si>
  <si>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</si>
  <si>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</si>
  <si>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</si>
  <si>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</si>
  <si>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</si>
  <si>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</si>
  <si>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</si>
  <si>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</si>
  <si>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</si>
  <si>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</si>
  <si>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</si>
  <si>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</si>
  <si>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</si>
  <si>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</si>
  <si>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</si>
  <si>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</si>
  <si>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</si>
  <si>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</si>
  <si>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</si>
  <si>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</si>
  <si>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</si>
  <si>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</si>
  <si>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</si>
  <si>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</si>
  <si>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</si>
  <si>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</si>
  <si>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</si>
  <si>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</si>
  <si>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</si>
  <si>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</si>
  <si>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</si>
  <si>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</si>
  <si>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</si>
  <si>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</si>
  <si>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</si>
  <si>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</si>
  <si>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</si>
  <si>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</si>
  <si>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</si>
  <si>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</si>
  <si>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</si>
  <si>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Finbourne Examples group</t>
  </si>
  <si>
    <t>US-Treasury-Bond</t>
  </si>
  <si>
    <t>US-Corporate-Bond</t>
  </si>
  <si>
    <t>UK-Equities</t>
  </si>
  <si>
    <t>Group</t>
  </si>
  <si>
    <t>Sub-group</t>
  </si>
  <si>
    <t>Portfolios</t>
  </si>
  <si>
    <t>Saved example portfolios….pls leave</t>
  </si>
  <si>
    <t>Transaction/Finbourne-Examples/IsThisATestTrade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</si>
  <si>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</si>
  <si>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</si>
  <si>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</si>
  <si>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</si>
  <si>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</si>
  <si>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</si>
  <si>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</si>
  <si>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</si>
  <si>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</si>
  <si>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Note the custom transaction property here…</t>
  </si>
  <si>
    <t>{"aggregation":"","code":"quotes_recipe","market":{"marketRules":[{"dataScope":"FinbourneMarketData","key":"Equity.Figi.*","field":"Mid","quoteType":"Price","supplier":"Client"},{"dataScope":"FinbourneMarketData","key":"Equity.LusidInstrumentId.*","field":"Mid","quoteType":"Price","supplier":"Client"},{"dataScope":"FinbourneMarketData","key":"Fx.CurrencyPair.*","field":"Mid","quoteType":"Price","supplier":"Client"}],"options":{"defaultInstrumentCodeType":"Figi","defaultScope":"FinbourneMarketData","defaultSupplier":"Client"},"suppliers":{"commodity":"Client","credit":"Client","equity":"Client","fx":"Client","rates":"Client"}},"pricing":""}</t>
  </si>
  <si>
    <t>By name</t>
  </si>
  <si>
    <t>Properties</t>
  </si>
  <si>
    <t>testgroup</t>
  </si>
  <si>
    <t>Finbourne-Examples:US-Treasury-Bond</t>
  </si>
  <si>
    <t>Finbourne-Examples:US-FI</t>
  </si>
  <si>
    <t>Finbourne-Examples:Global-Equity,Finbourne-Examples:UK-Equities</t>
  </si>
  <si>
    <t>Finbourne-Examples:US-Corporate-Bond,Finbourne-Examples:US-Treasury-Bond</t>
  </si>
  <si>
    <t>Target hierarchy</t>
  </si>
  <si>
    <t>N.B. Dates entered without a time are treated as 00:00:00.00Z</t>
  </si>
  <si>
    <t>Portfolio/Finbourne-Examples/PortfolioOwner</t>
  </si>
  <si>
    <t>D.Vader</t>
  </si>
  <si>
    <t>Run valuation by portfolio and by group</t>
  </si>
  <si>
    <t xml:space="preserve">   Portfolio group code: </t>
  </si>
  <si>
    <t>Step 3: Specifiy the portfolio group and parameters</t>
  </si>
  <si>
    <t>Step 4: Run a Valuation</t>
  </si>
  <si>
    <t>FinbourneExamplesRecipeBidThenMid</t>
  </si>
  <si>
    <t>Use recipes to control the market data inputs to valuation</t>
  </si>
  <si>
    <t xml:space="preserve"> This sheet shows you different aggregagtion results using different stored recipes</t>
  </si>
  <si>
    <t>FinbourneExamplesRecipeMidThenBid</t>
  </si>
  <si>
    <t>has been arbitrarily set to be 1% lower than mid-market</t>
  </si>
  <si>
    <t>The first recipe is configured to take mid-market data first and bid-side data in its absence. Bid-side data</t>
  </si>
  <si>
    <t>Step 3: Run a valuation with the second recipe</t>
  </si>
  <si>
    <t>Step 2: Run a valuation with the first recipe</t>
  </si>
  <si>
    <t>Now we switch to a recipe with the reverse order….mid-market is superceded by bid-side where it's available</t>
  </si>
  <si>
    <t>Check - 99%?</t>
  </si>
  <si>
    <t>Step 4: Run a valuation with erroneous (flat) FX rates</t>
  </si>
  <si>
    <t>Finally, we use a recipe with flat FX</t>
  </si>
  <si>
    <t>FinbourneExamplesRecipeLusidFlatFX</t>
  </si>
  <si>
    <t>Holding/default/PV:Sum,Holding/default/PV:Proportion,Instrument/default/Name:Value,Holding/default/ExchangeRate:Value</t>
  </si>
  <si>
    <t>Here all FX rates are 1. This is obviously a daft scenario, but it shows how the recipes can be swapped in to dramatically change the valuation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</si>
</sst>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 numFmtId="177" formatCode="#,##0.000000"/>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2">
    <xf numFmtId="0" fontId="0" fillId="0" borderId="0"/>
    <xf numFmtId="0" fontId="9" fillId="0" borderId="0" applyNumberFormat="0" applyFill="0" applyBorder="0" applyAlignment="0" applyProtection="0"/>
  </cellStyleXfs>
  <cellXfs count="95">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xf numFmtId="3" fontId="0" fillId="4" borderId="0" xfId="0" applyNumberFormat="1" applyFill="1" applyBorder="1" applyAlignment="1">
      <alignment horizontal="left"/>
    </xf>
    <xf numFmtId="177" fontId="0" fillId="4" borderId="0" xfId="0" applyNumberForma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65da0fdadb0f4c92ba90b35c062623cd">
      <tp>
        <v>-1</v>
        <stp/>
        <stp>b64beb2c-9a58-4b9c-936a-502d283cc08e</stp>
        <tr r="G53" s="15"/>
        <tr r="G55" s="15"/>
        <tr r="G57" s="15"/>
        <tr r="F56" s="15"/>
        <tr r="F48" s="15"/>
        <tr r="G48" s="15"/>
        <tr r="E51" s="15"/>
        <tr r="G56" s="15"/>
        <tr r="E49" s="15"/>
        <tr r="G52" s="15"/>
        <tr r="G51" s="15"/>
        <tr r="F52" s="15"/>
        <tr r="E55" s="15"/>
        <tr r="G58" s="15"/>
        <tr r="E48" s="15"/>
        <tr r="E56" s="15"/>
        <tr r="E57" s="15"/>
        <tr r="E53" s="15"/>
        <tr r="F50" s="15"/>
        <tr r="F47" s="15"/>
        <tr r="F54" s="15"/>
        <tr r="E54" s="15"/>
        <tr r="E52" s="15"/>
        <tr r="F51" s="15"/>
        <tr r="E47" s="15"/>
        <tr r="F53" s="15"/>
        <tr r="G54" s="15"/>
        <tr r="F58" s="15"/>
        <tr r="F57" s="15"/>
        <tr r="E50" s="15"/>
        <tr r="E58" s="15"/>
        <tr r="G47" s="15"/>
        <tr r="G50" s="15"/>
        <tr r="F55" s="15"/>
        <tr r="G49" s="15"/>
        <tr r="F49" s="15"/>
      </tp>
    </main>
    <main first="rtdsrv.65da0fdadb0f4c92ba90b35c062623cd">
      <tp>
        <v>-1</v>
        <stp/>
        <stp>f3aa247a-46e3-4a9f-b2a2-0a3c9ccc11aa</stp>
        <tr r="K51" s="14"/>
        <tr r="J50" s="14"/>
        <tr r="E50" s="14"/>
        <tr r="J51" s="14"/>
        <tr r="F51" s="14"/>
        <tr r="G51" s="14"/>
        <tr r="E51" s="14"/>
        <tr r="H50" s="14"/>
        <tr r="F50" s="14"/>
        <tr r="K50" s="14"/>
        <tr r="G50" s="14"/>
        <tr r="H51" s="14"/>
        <tr r="I51" s="14"/>
        <tr r="I50" s="14"/>
      </tp>
      <tp>
        <v>-1</v>
        <stp/>
        <stp>5fd70cd2-6859-4ff0-9d07-fc2e1617dcc7</stp>
        <tr r="F116" s="15"/>
        <tr r="G113" s="15"/>
        <tr r="E124" s="15"/>
        <tr r="E106" s="15"/>
        <tr r="F124" s="15"/>
        <tr r="E105" s="15"/>
        <tr r="G121" s="15"/>
        <tr r="E115" s="15"/>
        <tr r="G105" s="15"/>
        <tr r="G110" s="15"/>
        <tr r="G111" s="15"/>
        <tr r="F104" s="15"/>
        <tr r="G125" s="15"/>
        <tr r="F115" s="15"/>
        <tr r="G112" s="15"/>
        <tr r="E111" s="15"/>
        <tr r="G104" s="15"/>
        <tr r="E119" s="15"/>
        <tr r="G106" s="15"/>
        <tr r="G116" s="15"/>
        <tr r="E125" s="15"/>
        <tr r="F111" s="15"/>
        <tr r="E116" s="15"/>
        <tr r="E104" s="15"/>
        <tr r="G123" s="15"/>
        <tr r="G109" s="15"/>
        <tr r="E110" s="15"/>
        <tr r="E107" s="15"/>
        <tr r="E112" s="15"/>
        <tr r="G124" s="15"/>
        <tr r="G108" s="15"/>
        <tr r="G114" s="15"/>
        <tr r="G107" s="15"/>
        <tr r="G120" s="15"/>
        <tr r="F114" s="15"/>
        <tr r="E120" s="15"/>
        <tr r="F110" s="15"/>
        <tr r="E108" s="15"/>
        <tr r="F103" s="15"/>
        <tr r="E126" s="15"/>
        <tr r="G117" s="15"/>
        <tr r="G126" s="15"/>
        <tr r="F122" s="15"/>
        <tr r="F107" s="15"/>
        <tr r="F123" s="15"/>
        <tr r="F109" s="15"/>
        <tr r="F105" s="15"/>
        <tr r="E117" s="15"/>
        <tr r="F120" s="15"/>
        <tr r="F117" s="15"/>
        <tr r="F126" s="15"/>
        <tr r="E103" s="15"/>
        <tr r="F108" s="15"/>
        <tr r="E109" s="15"/>
        <tr r="E114" s="15"/>
        <tr r="G122" s="15"/>
        <tr r="F118" s="15"/>
        <tr r="F121" s="15"/>
        <tr r="E121" s="15"/>
        <tr r="G118" s="15"/>
        <tr r="E118" s="15"/>
        <tr r="E122" s="15"/>
        <tr r="F112" s="15"/>
        <tr r="F119" s="15"/>
        <tr r="F125" s="15"/>
        <tr r="F106" s="15"/>
        <tr r="G103" s="15"/>
        <tr r="G119" s="15"/>
        <tr r="F113" s="15"/>
        <tr r="E123" s="15"/>
        <tr r="G115" s="15"/>
        <tr r="E113" s="15"/>
      </tp>
    </main>
    <main first="rtdsrv.65da0fdadb0f4c92ba90b35c062623cd">
      <tp>
        <v>-1</v>
        <stp/>
        <stp>0e004a90-5026-4400-9194-2ed2ebd31403</stp>
        <tr r="N40" s="8"/>
        <tr r="R32" s="8"/>
        <tr r="R38" s="8"/>
        <tr r="O42" s="8"/>
        <tr r="O33" s="8"/>
        <tr r="O44" s="8"/>
        <tr r="Q33" s="8"/>
        <tr r="Q31" s="8"/>
        <tr r="P34" s="8"/>
        <tr r="N32" s="8"/>
        <tr r="P49" s="8"/>
        <tr r="R33" s="8"/>
        <tr r="P33" s="8"/>
        <tr r="O38" s="8"/>
        <tr r="N49" s="8"/>
        <tr r="N39" s="8"/>
        <tr r="R35" s="8"/>
        <tr r="Q45" s="8"/>
        <tr r="R48" s="8"/>
        <tr r="R37" s="8"/>
        <tr r="O51" s="8"/>
        <tr r="P35" s="8"/>
        <tr r="N33" s="8"/>
        <tr r="P38" s="8"/>
        <tr r="N37" s="8"/>
        <tr r="Q39" s="8"/>
        <tr r="P31" s="8"/>
        <tr r="R31" s="8"/>
        <tr r="R49" s="8"/>
        <tr r="R41" s="8"/>
        <tr r="O36" s="8"/>
        <tr r="R43" s="8"/>
        <tr r="N43" s="8"/>
        <tr r="P46" s="8"/>
        <tr r="Q44" s="8"/>
        <tr r="Q32" s="8"/>
        <tr r="P51" s="8"/>
        <tr r="R40" s="8"/>
        <tr r="P50" s="8"/>
        <tr r="R51" s="8"/>
        <tr r="O31" s="8"/>
        <tr r="N44" s="8"/>
        <tr r="Q34" s="8"/>
        <tr r="O39" s="8"/>
        <tr r="P43" s="8"/>
        <tr r="P44" s="8"/>
        <tr r="O50" s="8"/>
        <tr r="N42" s="8"/>
        <tr r="P36" s="8"/>
        <tr r="R42" s="8"/>
        <tr r="Q36" s="8"/>
        <tr r="P41" s="8"/>
        <tr r="R39" s="8"/>
        <tr r="P48" s="8"/>
        <tr r="P42" s="8"/>
        <tr r="R50" s="8"/>
        <tr r="O41" s="8"/>
        <tr r="O32" s="8"/>
        <tr r="P37" s="8"/>
        <tr r="O45" s="8"/>
        <tr r="N41" s="8"/>
        <tr r="Q41" s="8"/>
        <tr r="Q35" s="8"/>
        <tr r="Q37" s="8"/>
        <tr r="N35" s="8"/>
        <tr r="O37" s="8"/>
        <tr r="O35" s="8"/>
        <tr r="Q38" s="8"/>
        <tr r="Q43" s="8"/>
        <tr r="N50" s="8"/>
        <tr r="P47" s="8"/>
        <tr r="R34" s="8"/>
        <tr r="R44" s="8"/>
        <tr r="N51" s="8"/>
        <tr r="O43" s="8"/>
        <tr r="N34" s="8"/>
        <tr r="R47" s="8"/>
        <tr r="N31" s="8"/>
        <tr r="O34" s="8"/>
        <tr r="N48" s="8"/>
        <tr r="N46" s="8"/>
        <tr r="P40" s="8"/>
        <tr r="O49" s="8"/>
        <tr r="R45" s="8"/>
        <tr r="P45" s="8"/>
        <tr r="Q51" s="8"/>
        <tr r="Q46" s="8"/>
        <tr r="Q42" s="8"/>
        <tr r="R36" s="8"/>
        <tr r="N38" s="8"/>
        <tr r="N45" s="8"/>
        <tr r="N36" s="8"/>
        <tr r="Q48" s="8"/>
        <tr r="N47" s="8"/>
        <tr r="O40" s="8"/>
        <tr r="O47" s="8"/>
        <tr r="P39" s="8"/>
        <tr r="Q50" s="8"/>
        <tr r="O48" s="8"/>
        <tr r="R46" s="8"/>
        <tr r="Q40" s="8"/>
        <tr r="O46" s="8"/>
        <tr r="P32" s="8"/>
        <tr r="Q47" s="8"/>
        <tr r="Q49" s="8"/>
      </tp>
    </main>
    <main first="rtdsrv.65da0fdadb0f4c92ba90b35c062623cd">
      <tp>
        <v>-1</v>
        <stp/>
        <stp>0f746a6e-7a56-4c23-8a2e-37e3a692483d</stp>
        <tr r="F32" s="8"/>
        <tr r="H45" s="8"/>
        <tr r="G38" s="8"/>
        <tr r="I46" s="8"/>
        <tr r="I39" s="8"/>
        <tr r="H51" s="8"/>
        <tr r="G49" s="8"/>
        <tr r="F40" s="8"/>
        <tr r="F46" s="8"/>
        <tr r="K37" s="8"/>
        <tr r="K43" s="8"/>
        <tr r="F38" s="8"/>
        <tr r="H32" s="8"/>
        <tr r="J45" s="8"/>
        <tr r="I33" s="8"/>
        <tr r="I32" s="8"/>
        <tr r="L43" s="8"/>
        <tr r="J32" s="8"/>
        <tr r="E49" s="8"/>
        <tr r="G33" s="8"/>
        <tr r="I51" s="8"/>
        <tr r="J51" s="8"/>
        <tr r="I49" s="8"/>
        <tr r="E34" s="8"/>
        <tr r="F45" s="8"/>
        <tr r="L39" s="8"/>
        <tr r="H31" s="8"/>
        <tr r="H41" s="8"/>
        <tr r="L44" s="8"/>
        <tr r="F35" s="8"/>
        <tr r="F39" s="8"/>
        <tr r="L41" s="8"/>
        <tr r="E48" s="8"/>
        <tr r="F36" s="8"/>
        <tr r="L51" s="8"/>
        <tr r="L35" s="8"/>
        <tr r="F43" s="8"/>
        <tr r="E31" s="8"/>
        <tr r="L46" s="8"/>
        <tr r="G31" s="8"/>
        <tr r="I41" s="8"/>
        <tr r="G51" s="8"/>
        <tr r="K31" s="8"/>
        <tr r="F50" s="8"/>
        <tr r="H43" s="8"/>
        <tr r="E50" s="8"/>
        <tr r="I45" s="8"/>
        <tr r="J46" s="8"/>
        <tr r="J50" s="8"/>
        <tr r="G35" s="8"/>
        <tr r="H46" s="8"/>
        <tr r="L31" s="8"/>
        <tr r="E39" s="8"/>
        <tr r="J47" s="8"/>
        <tr r="E47" s="8"/>
        <tr r="K51" s="8"/>
        <tr r="J36" s="8"/>
        <tr r="G47" s="8"/>
        <tr r="F42" s="8"/>
        <tr r="K42" s="8"/>
        <tr r="L38" s="8"/>
        <tr r="H47" s="8"/>
        <tr r="K34" s="8"/>
        <tr r="E37" s="8"/>
        <tr r="G42" s="8"/>
        <tr r="H49" s="8"/>
        <tr r="G34" s="8"/>
        <tr r="F49" s="8"/>
        <tr r="G44" s="8"/>
        <tr r="K40" s="8"/>
        <tr r="K45" s="8"/>
        <tr r="E42" s="8"/>
        <tr r="J33" s="8"/>
        <tr r="I34" s="8"/>
        <tr r="I38" s="8"/>
        <tr r="I36" s="8"/>
        <tr r="H44" s="8"/>
        <tr r="K44" s="8"/>
        <tr r="F34" s="8"/>
        <tr r="J34" s="8"/>
        <tr r="K47" s="8"/>
        <tr r="J43" s="8"/>
        <tr r="K32" s="8"/>
        <tr r="G48" s="8"/>
        <tr r="L47" s="8"/>
        <tr r="F37" s="8"/>
        <tr r="K50" s="8"/>
        <tr r="E43" s="8"/>
        <tr r="L40" s="8"/>
        <tr r="G37" s="8"/>
        <tr r="H50" s="8"/>
        <tr r="I37" s="8"/>
        <tr r="H35" s="8"/>
        <tr r="L45" s="8"/>
        <tr r="J35" s="8"/>
        <tr r="J41" s="8"/>
        <tr r="G32" s="8"/>
        <tr r="H37" s="8"/>
        <tr r="J39" s="8"/>
        <tr r="K48" s="8"/>
        <tr r="K35" s="8"/>
        <tr r="F51" s="8"/>
        <tr r="L42" s="8"/>
        <tr r="L49" s="8"/>
        <tr r="G50" s="8"/>
        <tr r="L50" s="8"/>
        <tr r="E32" s="8"/>
        <tr r="J48" s="8"/>
        <tr r="I31" s="8"/>
        <tr r="E38" s="8"/>
        <tr r="E44" s="8"/>
        <tr r="K38" s="8"/>
        <tr r="K49" s="8"/>
        <tr r="H36" s="8"/>
        <tr r="I43" s="8"/>
        <tr r="K36" s="8"/>
        <tr r="G39" s="8"/>
        <tr r="H38" s="8"/>
        <tr r="E40" s="8"/>
        <tr r="J31" s="8"/>
        <tr r="K33" s="8"/>
        <tr r="H40" s="8"/>
        <tr r="I44" s="8"/>
        <tr r="G40" s="8"/>
        <tr r="F41" s="8"/>
        <tr r="L37" s="8"/>
        <tr r="F31" s="8"/>
        <tr r="E45" s="8"/>
        <tr r="I40" s="8"/>
        <tr r="G36" s="8"/>
        <tr r="E46" s="8"/>
        <tr r="K39" s="8"/>
        <tr r="K41" s="8"/>
        <tr r="J44" s="8"/>
        <tr r="G46" s="8"/>
        <tr r="F47" s="8"/>
        <tr r="L33" s="8"/>
        <tr r="F48" s="8"/>
        <tr r="E36" s="8"/>
        <tr r="J49" s="8"/>
        <tr r="G43" s="8"/>
        <tr r="L34" s="8"/>
        <tr r="G41" s="8"/>
        <tr r="H39" s="8"/>
        <tr r="I47" s="8"/>
        <tr r="F44" s="8"/>
        <tr r="E41" s="8"/>
        <tr r="J42" s="8"/>
        <tr r="J38" s="8"/>
        <tr r="L48" s="8"/>
        <tr r="H34" s="8"/>
        <tr r="H48" s="8"/>
        <tr r="L36" s="8"/>
        <tr r="I50" s="8"/>
        <tr r="L32" s="8"/>
        <tr r="G45" s="8"/>
        <tr r="I42" s="8"/>
        <tr r="I48" s="8"/>
        <tr r="H33" s="8"/>
        <tr r="K46" s="8"/>
        <tr r="I35" s="8"/>
        <tr r="E33" s="8"/>
        <tr r="H42" s="8"/>
        <tr r="J37" s="8"/>
        <tr r="E51" s="8"/>
        <tr r="J40" s="8"/>
        <tr r="F33" s="8"/>
        <tr r="E35" s="8"/>
      </tp>
      <tp>
        <v>-1</v>
        <stp/>
        <stp>b8933cf5-d503-4564-8c68-9360d4c252f4</stp>
        <tr r="D17" s="7"/>
        <tr r="D23" s="7"/>
        <tr r="D18" s="7"/>
        <tr r="D22" s="7"/>
        <tr r="D24" s="7"/>
        <tr r="D16" s="7"/>
        <tr r="D25" s="7"/>
        <tr r="D20" s="7"/>
        <tr r="D15" s="7"/>
        <tr r="D21" s="7"/>
        <tr r="D19" s="7"/>
      </tp>
      <tp>
        <v>-1</v>
        <stp/>
        <stp>51c5b8cb-857a-4b79-9d0c-b1410e3eee65</stp>
        <tr r="J48" s="14"/>
        <tr r="G47" s="14"/>
        <tr r="H47" s="14"/>
        <tr r="G48" s="14"/>
        <tr r="K48" s="14"/>
        <tr r="K47" s="14"/>
        <tr r="I48" s="14"/>
        <tr r="H48" s="14"/>
        <tr r="E48" s="14"/>
        <tr r="I47" s="14"/>
        <tr r="F48" s="14"/>
        <tr r="J47" s="14"/>
        <tr r="F47" s="14"/>
        <tr r="E47" s="14"/>
      </tp>
      <tp>
        <v>-1</v>
        <stp/>
        <stp>9257ddd5-b331-49a1-8f73-f78ac950c3d1</stp>
        <tr r="F46" s="5"/>
        <tr r="E46" s="5"/>
        <tr r="E45" s="5"/>
        <tr r="F45" s="5"/>
      </tp>
    </main>
    <main first="rtdsrv.65da0fdadb0f4c92ba90b35c062623cd">
      <tp>
        <v>-1</v>
        <stp/>
        <stp>721416d2-7e87-4390-b0f1-8409b4973701</stp>
        <tr r="Y47" s="6"/>
        <tr r="O51" s="6"/>
        <tr r="M42" s="6"/>
        <tr r="Y37" s="6"/>
        <tr r="P38" s="6"/>
        <tr r="Q52" s="6"/>
        <tr r="AF43" s="6"/>
        <tr r="G48" s="6"/>
        <tr r="J41" s="6"/>
        <tr r="J44" s="6"/>
        <tr r="U47" s="6"/>
        <tr r="H33" s="6"/>
        <tr r="AI34" s="6"/>
        <tr r="I40" s="6"/>
        <tr r="AI41" s="6"/>
        <tr r="J33" s="6"/>
        <tr r="F43" s="6"/>
        <tr r="K42" s="6"/>
        <tr r="AD37" s="6"/>
        <tr r="AG45" s="6"/>
        <tr r="AH48" s="6"/>
        <tr r="AC43" s="6"/>
        <tr r="E47" s="6"/>
        <tr r="S40" s="6"/>
        <tr r="V49" s="6"/>
        <tr r="N48" s="6"/>
        <tr r="H34" s="6"/>
        <tr r="AI42" s="6"/>
        <tr r="I36" s="6"/>
        <tr r="AC47" s="6"/>
        <tr r="O39" s="6"/>
        <tr r="L44" s="6"/>
        <tr r="F46" s="6"/>
        <tr r="W49" s="6"/>
        <tr r="U43" s="6"/>
        <tr r="I44" s="6"/>
        <tr r="S44" s="6"/>
        <tr r="Y39" s="6"/>
        <tr r="AH42" s="6"/>
        <tr r="J43" s="6"/>
        <tr r="W42" s="6"/>
        <tr r="G52" s="6"/>
        <tr r="AG46" s="6"/>
        <tr r="E36" s="6"/>
        <tr r="H37" s="6"/>
        <tr r="Y50" s="6"/>
        <tr r="M49" s="6"/>
        <tr r="AH43" s="6"/>
        <tr r="AD40" s="6"/>
        <tr r="L35" s="6"/>
        <tr r="J49" s="6"/>
        <tr r="Z47" s="6"/>
        <tr r="O45" s="6"/>
        <tr r="O42" s="6"/>
        <tr r="K37" s="6"/>
        <tr r="AC44" s="6"/>
        <tr r="AA49" s="6"/>
        <tr r="V35" s="6"/>
        <tr r="AD36" s="6"/>
        <tr r="AF50" s="6"/>
        <tr r="AD53" s="6"/>
        <tr r="AA33" s="6"/>
        <tr r="AC45" s="6"/>
        <tr r="Y45" s="6"/>
        <tr r="F41" s="6"/>
        <tr r="S37" s="6"/>
        <tr r="P34" s="6"/>
        <tr r="AA40" s="6"/>
        <tr r="X41" s="6"/>
        <tr r="Q51" s="6"/>
        <tr r="AD42" s="6"/>
        <tr r="G49" s="6"/>
        <tr r="F40" s="6"/>
        <tr r="V33" s="6"/>
        <tr r="U38" s="6"/>
        <tr r="H36" s="6"/>
        <tr r="P51" s="6"/>
        <tr r="W35" s="6"/>
        <tr r="G34" s="6"/>
        <tr r="I51" s="6"/>
        <tr r="G38" s="6"/>
        <tr r="AF48" s="6"/>
        <tr r="N45" s="6"/>
        <tr r="T51" s="6"/>
        <tr r="E39" s="6"/>
        <tr r="Z52" s="6"/>
        <tr r="V42" s="6"/>
        <tr r="E45" s="6"/>
        <tr r="X33" s="6"/>
        <tr r="E52" s="6"/>
        <tr r="AG52" s="6"/>
        <tr r="O50" s="6"/>
        <tr r="Z34" s="6"/>
        <tr r="AD34" s="6"/>
        <tr r="N44" s="6"/>
        <tr r="R42" s="6"/>
        <tr r="X45" s="6"/>
        <tr r="G37" s="6"/>
        <tr r="AI44" s="6"/>
        <tr r="S53" s="6"/>
        <tr r="P41" s="6"/>
        <tr r="P42" s="6"/>
        <tr r="I53" s="6"/>
        <tr r="O53" s="6"/>
        <tr r="AC38" s="6"/>
        <tr r="AG39" s="6"/>
        <tr r="AD38" s="6"/>
        <tr r="AF33" s="6"/>
        <tr r="AE50" s="6"/>
        <tr r="U45" s="6"/>
        <tr r="R47" s="6"/>
        <tr r="J37" s="6"/>
        <tr r="K49" s="6"/>
        <tr r="AE38" s="6"/>
        <tr r="AB49" s="6"/>
        <tr r="Y46" s="6"/>
        <tr r="R39" s="6"/>
        <tr r="M53" s="6"/>
        <tr r="Q48" s="6"/>
        <tr r="Z53" s="6"/>
        <tr r="Q41" s="6"/>
        <tr r="S45" s="6"/>
        <tr r="AH34" s="6"/>
        <tr r="AH44" s="6"/>
        <tr r="H52" s="6"/>
        <tr r="AE43" s="6"/>
        <tr r="Y53" s="6"/>
        <tr r="T47" s="6"/>
        <tr r="R51" s="6"/>
        <tr r="N51" s="6"/>
        <tr r="AI45" s="6"/>
        <tr r="L39" s="6"/>
        <tr r="U33" s="6"/>
        <tr r="AG50" s="6"/>
        <tr r="AH53" s="6"/>
        <tr r="S46" s="6"/>
        <tr r="AI52" s="6"/>
        <tr r="E49" s="6"/>
        <tr r="AE34" s="6"/>
        <tr r="K48" s="6"/>
        <tr r="Z37" s="6"/>
        <tr r="E51" s="6"/>
        <tr r="H49" s="6"/>
        <tr r="AD43" s="6"/>
        <tr r="AB34" s="6"/>
        <tr r="Z46" s="6"/>
        <tr r="H50" s="6"/>
        <tr r="H41" s="6"/>
        <tr r="AI49" s="6"/>
        <tr r="Q46" s="6"/>
        <tr r="T38" s="6"/>
        <tr r="U34" s="6"/>
        <tr r="AD47" s="6"/>
        <tr r="N42" s="6"/>
        <tr r="AH37" s="6"/>
        <tr r="H42" s="6"/>
        <tr r="AF45" s="6"/>
        <tr r="AC52" s="6"/>
        <tr r="G47" s="6"/>
        <tr r="X44" s="6"/>
        <tr r="V47" s="6"/>
        <tr r="M40" s="6"/>
        <tr r="AG43" s="6"/>
        <tr r="T50" s="6"/>
        <tr r="AD52" s="6"/>
        <tr r="AH33" s="6"/>
        <tr r="AE53" s="6"/>
        <tr r="Z45" s="6"/>
        <tr r="T35" s="6"/>
        <tr r="E43" s="6"/>
        <tr r="X34" s="6"/>
        <tr r="M38" s="6"/>
        <tr r="J53" s="6"/>
        <tr r="L41" s="6"/>
        <tr r="O35" s="6"/>
        <tr r="Y35" s="6"/>
        <tr r="AI43" s="6"/>
        <tr r="R49" s="6"/>
        <tr r="X52" s="6"/>
        <tr r="S50" s="6"/>
        <tr r="Y33" s="6"/>
        <tr r="W53" s="6"/>
        <tr r="M33" s="6"/>
        <tr r="AD35" s="6"/>
        <tr r="E41" s="6"/>
        <tr r="X37" s="6"/>
        <tr r="AA34" s="6"/>
        <tr r="Z43" s="6"/>
        <tr r="AH51" s="6"/>
        <tr r="W39" s="6"/>
        <tr r="AE51" s="6"/>
        <tr r="J36" s="6"/>
        <tr r="H40" s="6"/>
        <tr r="V45" s="6"/>
        <tr r="X49" s="6"/>
        <tr r="H43" s="6"/>
        <tr r="N52" s="6"/>
        <tr r="Z35" s="6"/>
        <tr r="AD48" s="6"/>
        <tr r="J42" s="6"/>
        <tr r="S47" s="6"/>
        <tr r="Z48" s="6"/>
        <tr r="N38" s="6"/>
        <tr r="R40" s="6"/>
        <tr r="X50" s="6"/>
        <tr r="S35" s="6"/>
        <tr r="J34" s="6"/>
        <tr r="O36" s="6"/>
        <tr r="AA37" s="6"/>
        <tr r="I45" s="6"/>
        <tr r="H35" s="6"/>
        <tr r="M47" s="6"/>
        <tr r="E53" s="6"/>
        <tr r="AG49" s="6"/>
        <tr r="G42" s="6"/>
        <tr r="AD45" s="6"/>
        <tr r="M34" s="6"/>
        <tr r="W38" s="6"/>
        <tr r="Z51" s="6"/>
        <tr r="AA52" s="6"/>
        <tr r="N49" s="6"/>
        <tr r="P40" s="6"/>
        <tr r="R36" s="6"/>
        <tr r="M37" s="6"/>
        <tr r="J50" s="6"/>
        <tr r="X43" s="6"/>
        <tr r="Z41" s="6"/>
        <tr r="AC53" s="6"/>
        <tr r="V36" s="6"/>
        <tr r="AC49" s="6"/>
        <tr r="AI39" s="6"/>
        <tr r="AB53" s="6"/>
        <tr r="S43" s="6"/>
        <tr r="O34" s="6"/>
        <tr r="K36" s="6"/>
        <tr r="S33" s="6"/>
        <tr r="R53" s="6"/>
        <tr r="AF37" s="6"/>
        <tr r="J45" s="6"/>
        <tr r="M52" s="6"/>
        <tr r="P47" s="6"/>
        <tr r="AG41" s="6"/>
        <tr r="Q43" s="6"/>
        <tr r="K34" s="6"/>
        <tr r="AF42" s="6"/>
        <tr r="J52" s="6"/>
        <tr r="L45" s="6"/>
        <tr r="W37" s="6"/>
        <tr r="H47" s="6"/>
        <tr r="J40" s="6"/>
        <tr r="M46" s="6"/>
        <tr r="Z44" s="6"/>
        <tr r="Q39" s="6"/>
        <tr r="P45" s="6"/>
        <tr r="G40" s="6"/>
        <tr r="E46" s="6"/>
        <tr r="AH41" s="6"/>
        <tr r="F42" s="6"/>
        <tr r="R50" s="6"/>
        <tr r="I48" s="6"/>
        <tr r="AF40" s="6"/>
        <tr r="F33" s="6"/>
        <tr r="AF47" s="6"/>
        <tr r="AG44" s="6"/>
        <tr r="AE41" s="6"/>
        <tr r="P53" s="6"/>
        <tr r="W36" s="6"/>
        <tr r="AA44" s="6"/>
        <tr r="Q44" s="6"/>
        <tr r="Q35" s="6"/>
        <tr r="AI35" s="6"/>
        <tr r="F48" s="6"/>
        <tr r="L52" s="6"/>
        <tr r="Q40" s="6"/>
        <tr r="AG48" s="6"/>
        <tr r="S38" s="6"/>
        <tr r="Q45" s="6"/>
        <tr r="I35" s="6"/>
        <tr r="J46" s="6"/>
        <tr r="K44" s="6"/>
        <tr r="AG33" s="6"/>
        <tr r="F49" s="6"/>
        <tr r="E34" s="6"/>
        <tr r="AE46" s="6"/>
        <tr r="N50" s="6"/>
        <tr r="L38" s="6"/>
        <tr r="V44" s="6"/>
        <tr r="K45" s="6"/>
        <tr r="G50" s="6"/>
        <tr r="U37" s="6"/>
        <tr r="AE45" s="6"/>
        <tr r="L51" s="6"/>
        <tr r="V41" s="6"/>
        <tr r="Y49" s="6"/>
        <tr r="W43" s="6"/>
        <tr r="AD51" s="6"/>
        <tr r="AG40" s="6"/>
        <tr r="Y41" s="6"/>
        <tr r="P52" s="6"/>
        <tr r="K53" s="6"/>
        <tr r="S48" s="6"/>
        <tr r="AB43" s="6"/>
        <tr r="I49" s="6"/>
        <tr r="AE37" s="6"/>
        <tr r="W52" s="6"/>
        <tr r="O49" s="6"/>
        <tr r="X35" s="6"/>
        <tr r="M41" s="6"/>
        <tr r="F44" s="6"/>
        <tr r="Q42" s="6"/>
        <tr r="S51" s="6"/>
        <tr r="N37" s="6"/>
        <tr r="P49" s="6"/>
        <tr r="O43" s="6"/>
        <tr r="AC36" s="6"/>
        <tr r="Z33" s="6"/>
        <tr r="I46" s="6"/>
        <tr r="P33" s="6"/>
        <tr r="T44" s="6"/>
        <tr r="V50" s="6"/>
        <tr r="AF35" s="6"/>
        <tr r="AG51" s="6"/>
        <tr r="X39" s="6"/>
        <tr r="P36" s="6"/>
        <tr r="M48" s="6"/>
        <tr r="Q49" s="6"/>
        <tr r="R41" s="6"/>
        <tr r="I52" s="6"/>
        <tr r="S49" s="6"/>
        <tr r="P35" s="6"/>
        <tr r="Q34" s="6"/>
        <tr r="AB50" s="6"/>
        <tr r="R37" s="6"/>
        <tr r="U36" s="6"/>
        <tr r="K38" s="6"/>
        <tr r="Y44" s="6"/>
        <tr r="AE48" s="6"/>
        <tr r="M43" s="6"/>
        <tr r="Y34" s="6"/>
        <tr r="AB35" s="6"/>
        <tr r="F52" s="6"/>
        <tr r="AC41" s="6"/>
        <tr r="G33" s="6"/>
        <tr r="Q53" s="6"/>
        <tr r="L42" s="6"/>
        <tr r="Q50" s="6"/>
        <tr r="N46" s="6"/>
        <tr r="N33" s="6"/>
        <tr r="I33" s="6"/>
        <tr r="I47" s="6"/>
        <tr r="E33" s="6"/>
        <tr r="N47" s="6"/>
        <tr r="V43" s="6"/>
        <tr r="AD44" s="6"/>
        <tr r="N35" s="6"/>
        <tr r="J48" s="6"/>
        <tr r="AG35" s="6"/>
        <tr r="F34" s="6"/>
        <tr r="AI46" s="6"/>
        <tr r="T40" s="6"/>
        <tr r="P43" s="6"/>
        <tr r="W34" s="6"/>
        <tr r="O33" s="6"/>
        <tr r="F38" s="6"/>
        <tr r="AA43" s="6"/>
        <tr r="AA42" s="6"/>
        <tr r="G36" s="6"/>
        <tr r="O46" s="6"/>
        <tr r="T48" s="6"/>
        <tr r="W33" s="6"/>
        <tr r="U52" s="6"/>
        <tr r="H51" s="6"/>
        <tr r="AI53" s="6"/>
        <tr r="L48" s="6"/>
        <tr r="Q47" s="6"/>
        <tr r="V53" s="6"/>
        <tr r="AG42" s="6"/>
        <tr r="AF39" s="6"/>
        <tr r="E35" s="6"/>
        <tr r="R43" s="6"/>
        <tr r="AI48" s="6"/>
        <tr r="I38" s="6"/>
        <tr r="T41" s="6"/>
        <tr r="O48" s="6"/>
        <tr r="W44" s="6"/>
        <tr r="Q33" s="6"/>
        <tr r="AF38" s="6"/>
        <tr r="R35" s="6"/>
        <tr r="X47" s="6"/>
        <tr r="AH46" s="6"/>
        <tr r="N43" s="6"/>
        <tr r="Y52" s="6"/>
        <tr r="P46" s="6"/>
        <tr r="T42" s="6"/>
        <tr r="Z39" s="6"/>
        <tr r="E44" s="6"/>
        <tr r="I42" s="6"/>
        <tr r="V46" s="6"/>
        <tr r="AH50" s="6"/>
        <tr r="AG37" s="6"/>
        <tr r="X46" s="6"/>
        <tr r="AC35" s="6"/>
        <tr r="V38" s="6"/>
        <tr r="L33" s="6"/>
        <tr r="K35" s="6"/>
        <tr r="J51" s="6"/>
        <tr r="F36" s="6"/>
        <tr r="V48" s="6"/>
        <tr r="AF34" s="6"/>
        <tr r="K50" s="6"/>
        <tr r="L37" s="6"/>
        <tr r="W40" s="6"/>
        <tr r="W41" s="6"/>
        <tr r="AG36" s="6"/>
        <tr r="AH38" s="6"/>
        <tr r="AI50" s="6"/>
        <tr r="F37" s="6"/>
        <tr r="V39" s="6"/>
        <tr r="F47" s="6"/>
        <tr r="Z38" s="6"/>
        <tr r="M36" s="6"/>
        <tr r="K47" s="6"/>
        <tr r="P37" s="6"/>
        <tr r="AI47" s="6"/>
        <tr r="J47" s="6"/>
        <tr r="AB38" s="6"/>
        <tr r="N39" s="6"/>
        <tr r="G44" s="6"/>
        <tr r="W51" s="6"/>
        <tr r="L40" s="6"/>
        <tr r="F35" s="6"/>
        <tr r="AI36" s="6"/>
        <tr r="X48" s="6"/>
        <tr r="AB42" s="6"/>
        <tr r="F53" s="6"/>
        <tr r="AC33" s="6"/>
        <tr r="T34" s="6"/>
        <tr r="R33" s="6"/>
        <tr r="O52" s="6"/>
        <tr r="X51" s="6"/>
        <tr r="AD33" s="6"/>
        <tr r="U46" s="6"/>
        <tr r="AB52" s="6"/>
        <tr r="AA51" s="6"/>
        <tr r="V40" s="6"/>
        <tr r="Q38" s="6"/>
        <tr r="L43" s="6"/>
        <tr r="AC42" s="6"/>
        <tr r="Y51" s="6"/>
        <tr r="AC40" s="6"/>
        <tr r="X42" s="6"/>
        <tr r="N34" s="6"/>
        <tr r="M44" s="6"/>
        <tr r="AH40" s="6"/>
        <tr r="AF49" s="6"/>
        <tr r="AB47" s="6"/>
        <tr r="AB40" s="6"/>
        <tr r="T49" s="6"/>
        <tr r="AD39" s="6"/>
        <tr r="J39" s="6"/>
        <tr r="AA48" s="6"/>
        <tr r="Q37" s="6"/>
        <tr r="AA53" s="6"/>
        <tr r="S41" s="6"/>
        <tr r="AA41" s="6"/>
        <tr r="AE49" s="6"/>
        <tr r="AB37" s="6"/>
        <tr r="V34" s="6"/>
        <tr r="AB33" s="6"/>
        <tr r="L47" s="6"/>
        <tr r="L50" s="6"/>
        <tr r="Z49" s="6"/>
        <tr r="K46" s="6"/>
        <tr r="R38" s="6"/>
        <tr r="Z40" s="6"/>
        <tr r="AH39" s="6"/>
        <tr r="AF52" s="6"/>
        <tr r="R44" s="6"/>
        <tr r="I41" s="6"/>
        <tr r="O44" s="6"/>
        <tr r="T45" s="6"/>
        <tr r="T37" s="6"/>
        <tr r="O40" s="6"/>
        <tr r="AE42" s="6"/>
        <tr r="AB44" s="6"/>
        <tr r="I39" s="6"/>
        <tr r="G39" s="6"/>
        <tr r="O47" s="6"/>
        <tr r="E48" s="6"/>
        <tr r="Y40" s="6"/>
        <tr r="T53" s="6"/>
        <tr r="F39" s="6"/>
        <tr r="AC37" s="6"/>
        <tr r="H38" s="6"/>
        <tr r="AE39" s="6"/>
        <tr r="AG34" s="6"/>
        <tr r="AE35" s="6"/>
        <tr r="AH49" s="6"/>
        <tr r="AC51" s="6"/>
        <tr r="T46" s="6"/>
        <tr r="E40" s="6"/>
        <tr r="AA39" s="6"/>
        <tr r="AF46" s="6"/>
        <tr r="K41" s="6"/>
        <tr r="Y42" s="6"/>
        <tr r="L34" s="6"/>
        <tr r="H45" s="6"/>
        <tr r="K52" s="6"/>
        <tr r="H44" s="6"/>
        <tr r="AF51" s="6"/>
        <tr r="N41" s="6"/>
        <tr r="AD46" s="6"/>
        <tr r="AA50" s="6"/>
        <tr r="V37" s="6"/>
        <tr r="AB46" s="6"/>
        <tr r="L36" s="6"/>
        <tr r="U35" s="6"/>
        <tr r="P39" s="6"/>
        <tr r="AE44" s="6"/>
        <tr r="AH35" s="6"/>
        <tr r="AI38" s="6"/>
        <tr r="V51" s="6"/>
        <tr r="N40" s="6"/>
        <tr r="P44" s="6"/>
        <tr r="M51" s="6"/>
        <tr r="AH52" s="6"/>
        <tr r="W46" s="6"/>
        <tr r="N53" s="6"/>
        <tr r="AE36" s="6"/>
        <tr r="O38" s="6"/>
        <tr r="AB51" s="6"/>
        <tr r="F51" s="6"/>
        <tr r="K39" s="6"/>
        <tr r="L49" s="6"/>
        <tr r="T43" s="6"/>
        <tr r="R34" s="6"/>
        <tr r="S42" s="6"/>
        <tr r="U53" s="6"/>
        <tr r="Q36" s="6"/>
        <tr r="AB39" s="6"/>
        <tr r="AC46" s="6"/>
        <tr r="AB48" s="6"/>
        <tr r="Y43" s="6"/>
        <tr r="T36" s="6"/>
        <tr r="Y36" s="6"/>
        <tr r="E38" s="6"/>
        <tr r="AF44" s="6"/>
        <tr r="O37" s="6"/>
        <tr r="AH45" s="6"/>
        <tr r="X40" s="6"/>
        <tr r="Y48" s="6"/>
        <tr r="AG53" s="6"/>
        <tr r="AA35" s="6"/>
        <tr r="J38" s="6"/>
        <tr r="AE47" s="6"/>
        <tr r="AI37" s="6"/>
        <tr r="P48" s="6"/>
        <tr r="E42" s="6"/>
        <tr r="AA46" s="6"/>
        <tr r="G53" s="6"/>
        <tr r="R46" s="6"/>
        <tr r="T52" s="6"/>
        <tr r="U48" s="6"/>
        <tr r="W47" s="6"/>
        <tr r="K43" s="6"/>
        <tr r="X38" s="6"/>
        <tr r="G35" s="6"/>
        <tr r="G51" s="6"/>
        <tr r="M35" s="6"/>
        <tr r="AE40" s="6"/>
        <tr r="R48" s="6"/>
        <tr r="H48" s="6"/>
        <tr r="E50" s="6"/>
        <tr r="AI40" s="6"/>
        <tr r="AD41" s="6"/>
        <tr r="AH36" s="6"/>
        <tr r="Z50" s="6"/>
        <tr r="G41" s="6"/>
        <tr r="AH47" s="6"/>
        <tr r="K33" s="6"/>
        <tr r="T39" s="6"/>
        <tr r="M39" s="6"/>
        <tr r="Z42" s="6"/>
        <tr r="I37" s="6"/>
        <tr r="R45" s="6"/>
        <tr r="L53" s="6"/>
        <tr r="K40" s="6"/>
        <tr r="S52" s="6"/>
        <tr r="W48" s="6"/>
        <tr r="AE33" s="6"/>
        <tr r="AE52" s="6"/>
        <tr r="AC48" s="6"/>
        <tr r="U40" s="6"/>
        <tr r="W50" s="6"/>
        <tr r="X53" s="6"/>
        <tr r="F45" s="6"/>
        <tr r="L46" s="6"/>
        <tr r="F50" s="6"/>
        <tr r="H46" s="6"/>
        <tr r="AI51" s="6"/>
        <tr r="AA45" s="6"/>
        <tr r="E37" s="6"/>
        <tr r="G45" s="6"/>
        <tr r="M50" s="6"/>
        <tr r="K51" s="6"/>
        <tr r="T33" s="6"/>
        <tr r="AG38" s="6"/>
        <tr r="AC34" s="6"/>
        <tr r="P50" s="6"/>
        <tr r="AB41" s="6"/>
        <tr r="Y38" s="6"/>
        <tr r="AI33" s="6"/>
        <tr r="AC39" s="6"/>
        <tr r="N36" s="6"/>
        <tr r="AB45" s="6"/>
        <tr r="I43" s="6"/>
        <tr r="AB36" s="6"/>
        <tr r="J35" s="6"/>
        <tr r="I50" s="6"/>
        <tr r="U44" s="6"/>
        <tr r="V52" s="6"/>
        <tr r="M45" s="6"/>
        <tr r="S34" s="6"/>
        <tr r="U51" s="6"/>
        <tr r="AD49" s="6"/>
        <tr r="S39" s="6"/>
        <tr r="U50" s="6"/>
        <tr r="AC50" s="6"/>
        <tr r="H53" s="6"/>
        <tr r="X36" s="6"/>
        <tr r="R52" s="6"/>
        <tr r="U42" s="6"/>
        <tr r="AA47" s="6"/>
        <tr r="AD50" s="6"/>
        <tr r="S36" s="6"/>
        <tr r="U39" s="6"/>
        <tr r="AF53" s="6"/>
        <tr r="Z36" s="6"/>
        <tr r="W45" s="6"/>
        <tr r="G43" s="6"/>
        <tr r="AF41" s="6"/>
        <tr r="AG47" s="6"/>
        <tr r="AF36" s="6"/>
        <tr r="U41" s="6"/>
        <tr r="AA38" s="6"/>
        <tr r="AA36" s="6"/>
        <tr r="G46" s="6"/>
        <tr r="I34" s="6"/>
        <tr r="O41" s="6"/>
        <tr r="H39" s="6"/>
        <tr r="U49" s="6"/>
      </tp>
      <tp>
        <v>-1</v>
        <stp/>
        <stp>b78f4a57-a0bd-4bec-9974-e2ba1b59ca2d</stp>
        <tr r="E32" s="15"/>
        <tr r="E33" s="15"/>
        <tr r="E34" s="15"/>
        <tr r="E39" s="15"/>
        <tr r="E29" s="15"/>
        <tr r="E36" s="15"/>
        <tr r="E37" s="15"/>
        <tr r="E35" s="15"/>
        <tr r="E31" s="15"/>
        <tr r="G32" s="15"/>
        <tr r="F39" s="15"/>
        <tr r="G31" s="15"/>
        <tr r="F30" s="15"/>
        <tr r="G33" s="15"/>
        <tr r="G30" s="15"/>
        <tr r="E38" s="15"/>
        <tr r="F35" s="15"/>
        <tr r="F36" s="15"/>
        <tr r="G39" s="15"/>
        <tr r="G38" s="15"/>
        <tr r="G29" s="15"/>
        <tr r="G34" s="15"/>
        <tr r="F34" s="15"/>
        <tr r="E30" s="15"/>
        <tr r="G36" s="15"/>
        <tr r="G35" s="15"/>
        <tr r="F28" s="15"/>
        <tr r="F33" s="15"/>
        <tr r="G28" s="15"/>
        <tr r="F38" s="15"/>
        <tr r="E28" s="15"/>
        <tr r="F32" s="15"/>
        <tr r="G37" s="15"/>
        <tr r="F37" s="15"/>
        <tr r="F29" s="15"/>
        <tr r="F31" s="15"/>
      </tp>
      <tp>
        <v>-1</v>
        <stp/>
        <stp>896e43b8-f8aa-436b-8f8c-f48154c2ad2b</stp>
        <tr r="E66" s="15"/>
        <tr r="F66" s="15"/>
        <tr r="G66" s="15"/>
        <tr r="H66" s="15"/>
        <tr r="E67" s="15"/>
        <tr r="F67" s="15"/>
        <tr r="G67" s="15"/>
        <tr r="H67" s="15"/>
        <tr r="E68" s="15"/>
        <tr r="F68" s="15"/>
        <tr r="G68" s="15"/>
        <tr r="H68" s="15"/>
        <tr r="E69" s="15"/>
        <tr r="F69" s="15"/>
        <tr r="G69" s="15"/>
        <tr r="H69" s="15"/>
        <tr r="E70" s="15"/>
        <tr r="F70" s="15"/>
        <tr r="G70" s="15"/>
        <tr r="H70" s="15"/>
        <tr r="E71" s="15"/>
        <tr r="F71" s="15"/>
        <tr r="G71" s="15"/>
        <tr r="H71" s="15"/>
        <tr r="E72" s="15"/>
        <tr r="F72" s="15"/>
        <tr r="G72" s="15"/>
        <tr r="H72" s="15"/>
        <tr r="E73" s="15"/>
        <tr r="F73" s="15"/>
        <tr r="G73" s="15"/>
        <tr r="H73" s="15"/>
        <tr r="E74" s="15"/>
        <tr r="F74" s="15"/>
        <tr r="G74" s="15"/>
        <tr r="H74" s="15"/>
        <tr r="E75" s="15"/>
        <tr r="F75" s="15"/>
        <tr r="G75" s="15"/>
        <tr r="H75" s="15"/>
        <tr r="E76" s="15"/>
        <tr r="F76" s="15"/>
        <tr r="G76" s="15"/>
        <tr r="H76" s="15"/>
        <tr r="E77" s="15"/>
        <tr r="F77" s="15"/>
        <tr r="G77" s="15"/>
        <tr r="H77" s="15"/>
      </tp>
    </main>
    <main first="rtdsrv.65da0fdadb0f4c92ba90b35c062623cd">
      <tp>
        <v>-1</v>
        <stp/>
        <stp>eab3d0e8-fc02-4523-8ea5-7ea2f5a4db98</stp>
        <tr r="F42" s="13"/>
        <tr r="L46" s="13"/>
        <tr r="I47" s="13"/>
        <tr r="E47" s="13"/>
        <tr r="N39" s="13"/>
        <tr r="J46" s="13"/>
        <tr r="G46" s="13"/>
        <tr r="F46" s="13"/>
        <tr r="F45" s="13"/>
        <tr r="H42" s="13"/>
        <tr r="I46" s="13"/>
        <tr r="K46" s="13"/>
        <tr r="N48" s="13"/>
        <tr r="N49" s="13"/>
        <tr r="N43" s="13"/>
        <tr r="L47" s="13"/>
        <tr r="E42" s="13"/>
        <tr r="J49" s="13"/>
        <tr r="G40" s="13"/>
        <tr r="M46" s="13"/>
        <tr r="M48" s="13"/>
        <tr r="G49" s="13"/>
        <tr r="E48" s="13"/>
        <tr r="M42" s="13"/>
        <tr r="H47" s="13"/>
        <tr r="K41" s="13"/>
        <tr r="H49" s="13"/>
        <tr r="M41" s="13"/>
        <tr r="M45" s="13"/>
        <tr r="I49" s="13"/>
        <tr r="J42" s="13"/>
        <tr r="I39" s="13"/>
        <tr r="K49" s="13"/>
        <tr r="F49" s="13"/>
        <tr r="H41" s="13"/>
        <tr r="N40" s="13"/>
        <tr r="I44" s="13"/>
        <tr r="F48" s="13"/>
        <tr r="H40" s="13"/>
        <tr r="J41" s="13"/>
        <tr r="K42" s="13"/>
        <tr r="M49" s="13"/>
        <tr r="E49" s="13"/>
        <tr r="O49" s="13"/>
        <tr r="M44" s="13"/>
        <tr r="E43" s="13"/>
        <tr r="F41" s="13"/>
        <tr r="J39" s="13"/>
        <tr r="K47" s="13"/>
        <tr r="H39" s="13"/>
        <tr r="O42" s="13"/>
        <tr r="E41" s="13"/>
        <tr r="O47" s="13"/>
        <tr r="I43" s="13"/>
        <tr r="K40" s="13"/>
        <tr r="E40" s="13"/>
        <tr r="K48" s="13"/>
        <tr r="F43" s="13"/>
        <tr r="K43" s="13"/>
        <tr r="H43" s="13"/>
        <tr r="I41" s="13"/>
        <tr r="G47" s="13"/>
        <tr r="I40" s="13"/>
        <tr r="M40" s="13"/>
        <tr r="L49" s="13"/>
        <tr r="F39" s="13"/>
        <tr r="J44" s="13"/>
        <tr r="H46" s="13"/>
        <tr r="E39" s="13"/>
        <tr r="J48" s="13"/>
        <tr r="G42" s="13"/>
        <tr r="J40" s="13"/>
        <tr r="E44" s="13"/>
        <tr r="N41" s="13"/>
        <tr r="G39" s="13"/>
        <tr r="H45" s="13"/>
        <tr r="L48" s="13"/>
        <tr r="G43" s="13"/>
        <tr r="O46" s="13"/>
        <tr r="N44" s="13"/>
        <tr r="O41" s="13"/>
        <tr r="L39" s="13"/>
        <tr r="O40" s="13"/>
        <tr r="L40" s="13"/>
        <tr r="L44" s="13"/>
        <tr r="J43" s="13"/>
        <tr r="L43" s="13"/>
        <tr r="N46" s="13"/>
        <tr r="M39" s="13"/>
        <tr r="K44" s="13"/>
        <tr r="G45" s="13"/>
        <tr r="G44" s="13"/>
        <tr r="N45" s="13"/>
        <tr r="O39" s="13"/>
        <tr r="O44" s="13"/>
        <tr r="I42" s="13"/>
        <tr r="N47" s="13"/>
        <tr r="H44" s="13"/>
        <tr r="E46" s="13"/>
        <tr r="O43" s="13"/>
        <tr r="L41" s="13"/>
        <tr r="O45" s="13"/>
        <tr r="F40" s="13"/>
        <tr r="I45" s="13"/>
        <tr r="M47" s="13"/>
        <tr r="J47" s="13"/>
        <tr r="K45" s="13"/>
        <tr r="G41" s="13"/>
        <tr r="M43" s="13"/>
        <tr r="N42" s="13"/>
        <tr r="I48" s="13"/>
        <tr r="G48" s="13"/>
        <tr r="E45" s="13"/>
        <tr r="J45" s="13"/>
        <tr r="H48" s="13"/>
        <tr r="L45" s="13"/>
        <tr r="F44" s="13"/>
        <tr r="O48" s="13"/>
        <tr r="K39" s="13"/>
        <tr r="F47" s="13"/>
        <tr r="L42" s="13"/>
      </tp>
      <tp>
        <v>-1</v>
        <stp/>
        <stp>b2ff9bdf-4de1-4e50-bd6f-593d9818f4e4</stp>
        <tr r="E73" s="9"/>
        <tr r="F64" s="9"/>
        <tr r="F79" s="9"/>
        <tr r="G82" s="9"/>
        <tr r="E65" s="9"/>
        <tr r="F78" s="9"/>
        <tr r="E83" s="9"/>
        <tr r="F65" s="9"/>
        <tr r="G66" s="9"/>
        <tr r="G65" s="9"/>
        <tr r="G72" s="9"/>
        <tr r="E63" s="9"/>
        <tr r="F67" s="9"/>
        <tr r="G61" s="9"/>
        <tr r="E68" s="9"/>
        <tr r="F76" s="9"/>
        <tr r="E64" s="9"/>
        <tr r="G81" s="9"/>
        <tr r="F83" s="9"/>
        <tr r="G71" s="9"/>
        <tr r="F63" s="9"/>
        <tr r="G80" s="9"/>
        <tr r="G77" s="9"/>
        <tr r="E69" s="9"/>
        <tr r="G67" s="9"/>
        <tr r="E75" s="9"/>
        <tr r="F68" s="9"/>
        <tr r="G62" s="9"/>
        <tr r="F74" s="9"/>
        <tr r="E62" s="9"/>
        <tr r="F71" s="9"/>
        <tr r="F81" s="9"/>
        <tr r="G83" s="9"/>
        <tr r="G75" s="9"/>
        <tr r="E77" s="9"/>
        <tr r="G78" s="9"/>
        <tr r="G74" s="9"/>
        <tr r="G76" s="9"/>
        <tr r="F62" s="9"/>
        <tr r="F75" s="9"/>
        <tr r="G64" s="9"/>
        <tr r="E71" s="9"/>
        <tr r="E66" s="9"/>
        <tr r="E80" s="9"/>
        <tr r="F77" s="9"/>
        <tr r="G69" s="9"/>
        <tr r="F70" s="9"/>
        <tr r="E70" s="9"/>
        <tr r="G84" s="9"/>
        <tr r="E72" s="9"/>
        <tr r="F82" s="9"/>
        <tr r="E67" s="9"/>
        <tr r="E81" s="9"/>
        <tr r="E74" s="9"/>
        <tr r="G68" s="9"/>
        <tr r="G79" s="9"/>
        <tr r="E79" s="9"/>
        <tr r="G73" s="9"/>
        <tr r="F66" s="9"/>
        <tr r="E78" s="9"/>
        <tr r="F61" s="9"/>
        <tr r="G63" s="9"/>
        <tr r="F69" s="9"/>
        <tr r="E84" s="9"/>
        <tr r="F73" s="9"/>
        <tr r="E61" s="9"/>
        <tr r="F72" s="9"/>
        <tr r="F80" s="9"/>
        <tr r="G70" s="9"/>
        <tr r="E76" s="9"/>
        <tr r="E82" s="9"/>
        <tr r="F84" s="9"/>
      </tp>
    </main>
    <main first="rtdsrv.65da0fdadb0f4c92ba90b35c062623cd">
      <tp>
        <v>-1</v>
        <stp/>
        <stp>031b91d5-eec5-47e6-b870-f982299702ca</stp>
        <tr r="E35" s="5"/>
        <tr r="M31" s="5"/>
        <tr r="K31" s="5"/>
        <tr r="K34" s="5"/>
        <tr r="J33" s="5"/>
        <tr r="K32" s="5"/>
        <tr r="G32" s="5"/>
        <tr r="G29" s="5"/>
        <tr r="G34" s="5"/>
        <tr r="L33" s="5"/>
        <tr r="E34" s="5"/>
        <tr r="H33" s="5"/>
        <tr r="I32" s="5"/>
        <tr r="G30" s="5"/>
        <tr r="M34" s="5"/>
        <tr r="E31" s="5"/>
        <tr r="J34" s="5"/>
        <tr r="M35" s="5"/>
        <tr r="I31" s="5"/>
        <tr r="G35" s="5"/>
        <tr r="I29" s="5"/>
        <tr r="K30" s="5"/>
        <tr r="L31" s="5"/>
        <tr r="H30" s="5"/>
        <tr r="L32" s="5"/>
        <tr r="J32" s="5"/>
        <tr r="F31" s="5"/>
        <tr r="M33" s="5"/>
        <tr r="E33" s="5"/>
        <tr r="J29" s="5"/>
        <tr r="H32" s="5"/>
        <tr r="E30" s="5"/>
        <tr r="H31" s="5"/>
        <tr r="E32" s="5"/>
        <tr r="G31" s="5"/>
        <tr r="I35" s="5"/>
        <tr r="M30" s="5"/>
        <tr r="L30" s="5"/>
        <tr r="F32" s="5"/>
        <tr r="H34" s="5"/>
        <tr r="L34" s="5"/>
        <tr r="L35" s="5"/>
        <tr r="H35" s="5"/>
        <tr r="H29" s="5"/>
        <tr r="K35" s="5"/>
        <tr r="I33" s="5"/>
        <tr r="F30" s="5"/>
        <tr r="K33" s="5"/>
        <tr r="J31" s="5"/>
        <tr r="I34" s="5"/>
        <tr r="M32" s="5"/>
        <tr r="L29" s="5"/>
        <tr r="J30" s="5"/>
        <tr r="F33" s="5"/>
        <tr r="K29" s="5"/>
        <tr r="G33" s="5"/>
        <tr r="E29" s="5"/>
        <tr r="F29" s="5"/>
        <tr r="M29" s="5"/>
        <tr r="F35" s="5"/>
        <tr r="J35" s="5"/>
        <tr r="F34" s="5"/>
        <tr r="I30" s="5"/>
      </tp>
    </main>
    <main first="rtdsrv.65da0fdadb0f4c92ba90b35c062623cd">
      <tp>
        <v>-1</v>
        <stp/>
        <stp>d336e5b7-f460-4c8a-b952-e80f4204de74</stp>
        <tr r="J73" s="6"/>
        <tr r="G76" s="6"/>
        <tr r="J75" s="6"/>
        <tr r="R75" s="6"/>
        <tr r="E75" s="6"/>
        <tr r="I63" s="6"/>
        <tr r="E68" s="6"/>
        <tr r="F75" s="6"/>
        <tr r="O66" s="6"/>
        <tr r="J74" s="6"/>
        <tr r="N70" s="6"/>
        <tr r="J78" s="6"/>
        <tr r="H68" s="6"/>
        <tr r="J81" s="6"/>
        <tr r="R70" s="6"/>
        <tr r="O70" s="6"/>
        <tr r="S81" s="6"/>
        <tr r="N74" s="6"/>
        <tr r="E63" s="6"/>
        <tr r="P75" s="6"/>
        <tr r="F81" s="6"/>
        <tr r="J79" s="6"/>
        <tr r="Q64" s="6"/>
        <tr r="I75" s="6"/>
        <tr r="I76" s="6"/>
        <tr r="I64" s="6"/>
        <tr r="N62" s="6"/>
        <tr r="Q78" s="6"/>
        <tr r="S79" s="6"/>
        <tr r="G72" s="6"/>
        <tr r="G67" s="6"/>
        <tr r="R74" s="6"/>
        <tr r="M75" s="6"/>
        <tr r="O67" s="6"/>
        <tr r="Q63" s="6"/>
        <tr r="G80" s="6"/>
        <tr r="F77" s="6"/>
        <tr r="N69" s="6"/>
        <tr r="K71" s="6"/>
        <tr r="J76" s="6"/>
        <tr r="Q81" s="6"/>
        <tr r="P76" s="6"/>
        <tr r="F79" s="6"/>
        <tr r="S70" s="6"/>
        <tr r="F74" s="6"/>
        <tr r="Q68" s="6"/>
        <tr r="J65" s="6"/>
        <tr r="S64" s="6"/>
        <tr r="P65" s="6"/>
        <tr r="P81" s="6"/>
        <tr r="I77" s="6"/>
        <tr r="O68" s="6"/>
        <tr r="E66" s="6"/>
        <tr r="Q80" s="6"/>
        <tr r="H73" s="6"/>
        <tr r="K63" s="6"/>
        <tr r="H64" s="6"/>
        <tr r="L67" s="6"/>
        <tr r="O63" s="6"/>
        <tr r="H66" s="6"/>
        <tr r="M73" s="6"/>
        <tr r="J67" s="6"/>
        <tr r="I71" s="6"/>
        <tr r="K66" s="6"/>
        <tr r="P68" s="6"/>
        <tr r="I79" s="6"/>
        <tr r="G70" s="6"/>
        <tr r="O77" s="6"/>
        <tr r="G73" s="6"/>
        <tr r="G69" s="6"/>
        <tr r="L68" s="6"/>
        <tr r="M67" s="6"/>
        <tr r="L64" s="6"/>
        <tr r="G64" s="6"/>
        <tr r="E64" s="6"/>
        <tr r="G63" s="6"/>
        <tr r="G65" s="6"/>
        <tr r="H70" s="6"/>
        <tr r="H77" s="6"/>
        <tr r="N71" s="6"/>
        <tr r="F70" s="6"/>
        <tr r="N66" s="6"/>
        <tr r="R64" s="6"/>
        <tr r="M72" s="6"/>
        <tr r="H71" s="6"/>
        <tr r="J68" s="6"/>
        <tr r="S74" s="6"/>
        <tr r="R76" s="6"/>
        <tr r="Q76" s="6"/>
        <tr r="K76" s="6"/>
        <tr r="P70" s="6"/>
        <tr r="E72" s="6"/>
        <tr r="L75" s="6"/>
        <tr r="L74" s="6"/>
        <tr r="R81" s="6"/>
        <tr r="M65" s="6"/>
        <tr r="S69" s="6"/>
        <tr r="N68" s="6"/>
        <tr r="N78" s="6"/>
        <tr r="H79" s="6"/>
        <tr r="L76" s="6"/>
        <tr r="F72" s="6"/>
        <tr r="R73" s="6"/>
        <tr r="I72" s="6"/>
        <tr r="M70" s="6"/>
        <tr r="M64" s="6"/>
        <tr r="L69" s="6"/>
        <tr r="Q75" s="6"/>
        <tr r="N63" s="6"/>
        <tr r="O80" s="6"/>
        <tr r="N65" s="6"/>
        <tr r="P69" s="6"/>
        <tr r="I70" s="6"/>
        <tr r="K64" s="6"/>
        <tr r="F66" s="6"/>
        <tr r="H62" s="6"/>
        <tr r="M63" s="6"/>
        <tr r="E74" s="6"/>
        <tr r="R68" s="6"/>
        <tr r="I74" s="6"/>
        <tr r="S73" s="6"/>
        <tr r="Q77" s="6"/>
        <tr r="F73" s="6"/>
        <tr r="O81" s="6"/>
        <tr r="J69" s="6"/>
        <tr r="J77" s="6"/>
        <tr r="R69" s="6"/>
        <tr r="O71" s="6"/>
        <tr r="P77" s="6"/>
        <tr r="P78" s="6"/>
        <tr r="R63" s="6"/>
        <tr r="E71" s="6"/>
        <tr r="N76" s="6"/>
        <tr r="O74" s="6"/>
        <tr r="S78" s="6"/>
        <tr r="H80" s="6"/>
        <tr r="P63" s="6"/>
        <tr r="L78" s="6"/>
        <tr r="J64" s="6"/>
        <tr r="M71" s="6"/>
        <tr r="G62" s="6"/>
        <tr r="F76" s="6"/>
        <tr r="N67" s="6"/>
        <tr r="R78" s="6"/>
        <tr r="H76" s="6"/>
        <tr r="Q69" s="6"/>
        <tr r="K74" s="6"/>
        <tr r="O72" s="6"/>
        <tr r="Q79" s="6"/>
        <tr r="R66" s="6"/>
        <tr r="K79" s="6"/>
        <tr r="M74" s="6"/>
        <tr r="L71" s="6"/>
        <tr r="P62" s="6"/>
        <tr r="H65" s="6"/>
        <tr r="S76" s="6"/>
        <tr r="E79" s="6"/>
        <tr r="Q65" s="6"/>
        <tr r="Q73" s="6"/>
        <tr r="K72" s="6"/>
        <tr r="Q66" s="6"/>
        <tr r="O64" s="6"/>
        <tr r="K77" s="6"/>
        <tr r="E80" s="6"/>
        <tr r="G81" s="6"/>
        <tr r="K80" s="6"/>
        <tr r="Q62" s="6"/>
        <tr r="I73" s="6"/>
        <tr r="Q72" s="6"/>
        <tr r="N79" s="6"/>
        <tr r="L65" s="6"/>
        <tr r="K69" s="6"/>
        <tr r="I62" s="6"/>
        <tr r="S80" s="6"/>
        <tr r="N81" s="6"/>
        <tr r="O75" s="6"/>
        <tr r="M79" s="6"/>
        <tr r="E69" s="6"/>
        <tr r="P80" s="6"/>
        <tr r="R62" s="6"/>
        <tr r="K68" s="6"/>
        <tr r="E67" s="6"/>
        <tr r="S77" s="6"/>
        <tr r="J62" s="6"/>
        <tr r="F78" s="6"/>
        <tr r="H69" s="6"/>
        <tr r="O79" s="6"/>
        <tr r="L63" s="6"/>
        <tr r="I81" s="6"/>
        <tr r="M77" s="6"/>
        <tr r="K78" s="6"/>
        <tr r="M62" s="6"/>
        <tr r="P74" s="6"/>
        <tr r="R79" s="6"/>
        <tr r="G66" s="6"/>
        <tr r="Q74" s="6"/>
        <tr r="J66" s="6"/>
        <tr r="P66" s="6"/>
        <tr r="L62" s="6"/>
        <tr r="L70" s="6"/>
        <tr r="I69" s="6"/>
        <tr r="J70" s="6"/>
        <tr r="S67" s="6"/>
        <tr r="S65" s="6"/>
        <tr r="R67" s="6"/>
        <tr r="Q71" s="6"/>
        <tr r="E73" s="6"/>
        <tr r="E76" s="6"/>
        <tr r="K70" s="6"/>
        <tr r="E62" s="6"/>
        <tr r="S68" s="6"/>
        <tr r="L66" s="6"/>
        <tr r="L77" s="6"/>
        <tr r="N73" s="6"/>
        <tr r="L80" s="6"/>
        <tr r="I78" s="6"/>
        <tr r="N80" s="6"/>
        <tr r="M66" s="6"/>
        <tr r="I68" s="6"/>
        <tr r="H72" s="6"/>
        <tr r="G77" s="6"/>
        <tr r="F69" s="6"/>
        <tr r="K75" s="6"/>
        <tr r="P79" s="6"/>
        <tr r="K65" s="6"/>
        <tr r="P67" s="6"/>
        <tr r="L81" s="6"/>
        <tr r="F67" s="6"/>
        <tr r="O73" s="6"/>
        <tr r="F65" s="6"/>
        <tr r="F62" s="6"/>
        <tr r="J80" s="6"/>
        <tr r="E70" s="6"/>
        <tr r="K67" s="6"/>
        <tr r="G74" s="6"/>
        <tr r="O62" s="6"/>
        <tr r="N72" s="6"/>
        <tr r="M69" s="6"/>
        <tr r="S71" s="6"/>
        <tr r="J63" s="6"/>
        <tr r="S63" s="6"/>
        <tr r="G79" s="6"/>
        <tr r="M81" s="6"/>
        <tr r="F63" s="6"/>
        <tr r="G71" s="6"/>
        <tr r="G78" s="6"/>
        <tr r="H67" s="6"/>
        <tr r="J72" s="6"/>
        <tr r="F68" s="6"/>
        <tr r="P71" s="6"/>
        <tr r="H78" s="6"/>
        <tr r="G75" s="6"/>
        <tr r="L73" s="6"/>
        <tr r="F71" s="6"/>
        <tr r="E81" s="6"/>
        <tr r="S66" s="6"/>
        <tr r="E78" s="6"/>
        <tr r="R72" s="6"/>
        <tr r="G68" s="6"/>
        <tr r="M80" s="6"/>
        <tr r="H63" s="6"/>
        <tr r="I66" s="6"/>
        <tr r="R71" s="6"/>
        <tr r="L72" s="6"/>
        <tr r="E77" s="6"/>
        <tr r="L79" s="6"/>
        <tr r="S62" s="6"/>
        <tr r="F80" s="6"/>
        <tr r="I67" s="6"/>
        <tr r="H74" s="6"/>
        <tr r="O69" s="6"/>
        <tr r="K73" s="6"/>
        <tr r="N75" s="6"/>
        <tr r="R77" s="6"/>
        <tr r="K62" s="6"/>
        <tr r="I80" s="6"/>
        <tr r="P73" s="6"/>
        <tr r="J71" s="6"/>
        <tr r="M68" s="6"/>
        <tr r="K81" s="6"/>
        <tr r="I65" s="6"/>
        <tr r="P72" s="6"/>
        <tr r="F64" s="6"/>
        <tr r="M78" s="6"/>
        <tr r="S72" s="6"/>
        <tr r="Q70" s="6"/>
        <tr r="H75" s="6"/>
        <tr r="O65" s="6"/>
        <tr r="S75" s="6"/>
        <tr r="N77" s="6"/>
        <tr r="N64" s="6"/>
        <tr r="O76" s="6"/>
        <tr r="H81" s="6"/>
        <tr r="R80" s="6"/>
        <tr r="O78" s="6"/>
        <tr r="E65" s="6"/>
        <tr r="Q67" s="6"/>
        <tr r="P64" s="6"/>
        <tr r="M76" s="6"/>
        <tr r="R65" s="6"/>
      </tp>
      <tp>
        <v>-1</v>
        <stp/>
        <stp>827905e3-7554-46dd-bcef-ba8e084fa063</stp>
        <tr r="G39" s="9"/>
        <tr r="E31" s="9"/>
        <tr r="G33" s="9"/>
        <tr r="G37" s="9"/>
        <tr r="F34" s="9"/>
        <tr r="F31" s="9"/>
        <tr r="E34" s="9"/>
        <tr r="F39" s="9"/>
        <tr r="G28" s="9"/>
        <tr r="E30" s="9"/>
        <tr r="E36" s="9"/>
        <tr r="F37" s="9"/>
        <tr r="G38" s="9"/>
        <tr r="G31" s="9"/>
        <tr r="G29" s="9"/>
        <tr r="G36" s="9"/>
        <tr r="E32" s="9"/>
        <tr r="G30" s="9"/>
        <tr r="E38" s="9"/>
        <tr r="E29" s="9"/>
        <tr r="E33" s="9"/>
        <tr r="F28" s="9"/>
        <tr r="E35" s="9"/>
        <tr r="F38" s="9"/>
        <tr r="F30" s="9"/>
        <tr r="E37" s="9"/>
        <tr r="G34" s="9"/>
        <tr r="E39" s="9"/>
        <tr r="E28" s="9"/>
        <tr r="G32" s="9"/>
        <tr r="F29" s="9"/>
        <tr r="G35" s="9"/>
        <tr r="F36" s="9"/>
        <tr r="F32" s="9"/>
        <tr r="F35" s="9"/>
        <tr r="F33" s="9"/>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CCD20E39-8F47-477D-A189-A08E431DD6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2.xml"/><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tabSelected="1" zoomScale="85" zoomScaleNormal="85" workbookViewId="0">
      <selection activeCell="G20" sqref="G20"/>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290</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291</v>
      </c>
      <c r="E5" s="1"/>
      <c r="F5" s="1"/>
      <c r="G5" s="1"/>
      <c r="H5" s="1"/>
      <c r="I5" s="1"/>
      <c r="J5" s="1"/>
      <c r="K5" s="1"/>
      <c r="L5" s="1"/>
      <c r="M5" s="1"/>
      <c r="N5" s="1"/>
      <c r="O5" s="1"/>
    </row>
    <row r="6" spans="2:20" x14ac:dyDescent="0.25">
      <c r="B6" s="1"/>
      <c r="C6" s="1"/>
      <c r="D6" s="3" t="s">
        <v>279</v>
      </c>
      <c r="E6" s="1"/>
      <c r="F6" s="1"/>
      <c r="G6" s="1"/>
      <c r="H6" s="1"/>
      <c r="I6" s="1"/>
      <c r="J6" s="1"/>
      <c r="K6" s="1"/>
      <c r="L6" s="1"/>
      <c r="M6" s="1"/>
      <c r="N6" s="1"/>
      <c r="O6" s="1"/>
    </row>
    <row r="7" spans="2:20" x14ac:dyDescent="0.25">
      <c r="B7" s="1"/>
      <c r="C7" s="1"/>
      <c r="D7" s="1"/>
      <c r="E7" s="63" t="s">
        <v>276</v>
      </c>
      <c r="F7" s="1"/>
      <c r="G7" s="1"/>
      <c r="H7" s="1"/>
      <c r="I7" s="1"/>
      <c r="J7" s="1"/>
      <c r="K7" s="1"/>
      <c r="L7" s="1"/>
      <c r="M7" s="1"/>
      <c r="N7" s="1"/>
      <c r="O7" s="1"/>
    </row>
    <row r="8" spans="2:20" x14ac:dyDescent="0.25">
      <c r="B8" s="1"/>
      <c r="C8" s="1"/>
      <c r="D8" s="1"/>
      <c r="E8" s="63" t="s">
        <v>277</v>
      </c>
      <c r="F8" s="1"/>
      <c r="G8" s="1"/>
      <c r="H8" s="1"/>
      <c r="I8" s="1"/>
      <c r="J8" s="1"/>
      <c r="K8" s="1"/>
      <c r="L8" s="1"/>
      <c r="M8" s="1"/>
      <c r="N8" s="1"/>
      <c r="O8" s="1"/>
    </row>
    <row r="9" spans="2:20" x14ac:dyDescent="0.25">
      <c r="B9" s="1"/>
      <c r="C9" s="1"/>
      <c r="D9" s="1"/>
      <c r="E9" s="63" t="s">
        <v>278</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319</v>
      </c>
      <c r="F13" s="12"/>
      <c r="G13" s="12"/>
      <c r="H13" s="12" t="s">
        <v>323</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322</v>
      </c>
      <c r="F15" s="12"/>
      <c r="G15" s="12"/>
      <c r="H15" s="12" t="s">
        <v>320</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250</v>
      </c>
      <c r="F17" s="41">
        <v>43565</v>
      </c>
      <c r="G17" s="2"/>
      <c r="H17" s="2" t="s">
        <v>324</v>
      </c>
      <c r="I17" s="41" t="s">
        <v>314</v>
      </c>
      <c r="J17" s="2" t="s">
        <v>315</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249</v>
      </c>
      <c r="F19" s="42">
        <f>F17</f>
        <v>43565</v>
      </c>
      <c r="G19" s="2"/>
      <c r="H19" s="2" t="s">
        <v>321</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251</v>
      </c>
      <c r="F21" s="49">
        <v>0.56302719907407406</v>
      </c>
      <c r="G21" s="2"/>
      <c r="H21" s="2" t="s">
        <v>325</v>
      </c>
      <c r="I21" s="41" t="s">
        <v>326</v>
      </c>
      <c r="J21" s="45"/>
      <c r="K21" s="2"/>
      <c r="L21" s="2"/>
      <c r="M21" s="2"/>
      <c r="N21" s="2"/>
      <c r="O21" s="2"/>
      <c r="T21" s="34"/>
    </row>
    <row r="22" spans="2:20" ht="14.25" customHeight="1" thickBot="1" x14ac:dyDescent="0.3">
      <c r="B22" s="2"/>
      <c r="C22" s="2"/>
      <c r="D22" s="2"/>
      <c r="E22" s="2"/>
      <c r="F22" s="2"/>
      <c r="G22" s="2"/>
      <c r="H22" s="2"/>
      <c r="I22" s="2"/>
      <c r="J22" s="86"/>
      <c r="K22" s="2"/>
      <c r="L22" s="2"/>
      <c r="M22" s="2"/>
      <c r="N22" s="2"/>
      <c r="O22" s="2"/>
      <c r="T22" s="34"/>
    </row>
    <row r="23" spans="2:20" ht="14.25" customHeight="1" thickBot="1" x14ac:dyDescent="0.3">
      <c r="B23" s="2"/>
      <c r="C23" s="2"/>
      <c r="D23" s="2"/>
      <c r="E23" s="2" t="s">
        <v>253</v>
      </c>
      <c r="F23" s="43">
        <f>F17 + F21</f>
        <v>43565.563027199074</v>
      </c>
      <c r="G23" s="2"/>
      <c r="H23" s="2" t="s">
        <v>327</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252</v>
      </c>
      <c r="F25" s="44">
        <f>F23</f>
        <v>43565.563027199074</v>
      </c>
      <c r="G25" s="2"/>
      <c r="H25" s="2"/>
      <c r="I25" s="2"/>
      <c r="J25" s="2"/>
      <c r="K25" s="2"/>
      <c r="L25" s="2"/>
      <c r="M25" s="2"/>
      <c r="N25" s="2"/>
      <c r="O25" s="2"/>
    </row>
    <row r="26" spans="2:20" ht="15.75" thickBot="1" x14ac:dyDescent="0.3">
      <c r="B26" s="2"/>
      <c r="C26" s="2"/>
      <c r="D26" s="2"/>
      <c r="E26" s="2"/>
      <c r="F26" s="2"/>
      <c r="G26" s="2"/>
      <c r="H26" s="12" t="s">
        <v>370</v>
      </c>
      <c r="I26" s="2"/>
      <c r="J26" s="2"/>
      <c r="K26" s="2"/>
      <c r="L26" s="2"/>
      <c r="M26" s="2"/>
      <c r="N26" s="2"/>
      <c r="O26" s="2"/>
    </row>
    <row r="27" spans="2:20" ht="12.75" customHeight="1" thickBot="1" x14ac:dyDescent="0.3">
      <c r="B27" s="2"/>
      <c r="C27" s="2"/>
      <c r="D27" s="2"/>
      <c r="E27" s="2" t="s">
        <v>310</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311</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21" sqref="D21"/>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208</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280</v>
      </c>
      <c r="D5" s="1"/>
      <c r="E5" s="1"/>
      <c r="F5" s="1"/>
      <c r="G5" s="1"/>
      <c r="H5" s="1"/>
      <c r="I5" s="1"/>
      <c r="J5" s="1"/>
      <c r="K5" s="1"/>
      <c r="L5" s="1"/>
      <c r="M5" s="1"/>
    </row>
    <row r="6" spans="2:13" x14ac:dyDescent="0.25">
      <c r="B6" s="1"/>
      <c r="C6" s="3" t="s">
        <v>279</v>
      </c>
      <c r="D6" s="1"/>
      <c r="E6" s="1"/>
      <c r="F6" s="1"/>
      <c r="G6" s="1"/>
      <c r="H6" s="1"/>
      <c r="I6" s="1"/>
      <c r="J6" s="1"/>
      <c r="K6" s="1"/>
      <c r="L6" s="1"/>
      <c r="M6" s="1"/>
    </row>
    <row r="7" spans="2:13" x14ac:dyDescent="0.25">
      <c r="B7" s="1"/>
      <c r="C7" s="1"/>
      <c r="D7" s="63" t="s">
        <v>276</v>
      </c>
      <c r="E7" s="63"/>
      <c r="F7" s="1"/>
      <c r="G7" s="1"/>
      <c r="H7" s="1"/>
      <c r="I7" s="1"/>
      <c r="J7" s="1"/>
      <c r="K7" s="1"/>
      <c r="L7" s="1"/>
      <c r="M7" s="1"/>
    </row>
    <row r="8" spans="2:13" x14ac:dyDescent="0.25">
      <c r="B8" s="1"/>
      <c r="C8" s="1"/>
      <c r="D8" s="63" t="s">
        <v>277</v>
      </c>
      <c r="E8" s="63"/>
      <c r="F8" s="1"/>
      <c r="G8" s="1"/>
      <c r="H8" s="1"/>
      <c r="I8" s="1"/>
      <c r="J8" s="1"/>
      <c r="K8" s="1"/>
      <c r="L8" s="1"/>
      <c r="M8" s="1"/>
    </row>
    <row r="9" spans="2:13" x14ac:dyDescent="0.25">
      <c r="B9" s="1"/>
      <c r="C9" s="1"/>
      <c r="D9" s="63" t="s">
        <v>278</v>
      </c>
      <c r="E9" s="63"/>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209</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Scope</v>
      </c>
      <c r="E15" s="46"/>
      <c r="F15" s="21"/>
      <c r="G15" s="2"/>
      <c r="H15" s="2"/>
      <c r="I15" s="2"/>
      <c r="J15" s="2"/>
      <c r="K15" s="2"/>
      <c r="L15" s="2"/>
      <c r="M15" s="2"/>
    </row>
    <row r="16" spans="2:13" x14ac:dyDescent="0.25">
      <c r="B16" s="2"/>
      <c r="C16" s="12">
        <v>1</v>
      </c>
      <c r="D16" s="30" t="str">
        <v>default</v>
      </c>
      <c r="E16" s="46"/>
      <c r="F16" s="2"/>
      <c r="G16" s="2"/>
      <c r="H16" s="2"/>
      <c r="I16" s="2"/>
      <c r="J16" s="2"/>
      <c r="K16" s="2"/>
      <c r="L16" s="2"/>
      <c r="M16" s="2"/>
    </row>
    <row r="17" spans="2:13" x14ac:dyDescent="0.25">
      <c r="B17" s="2"/>
      <c r="C17" s="12">
        <v>2</v>
      </c>
      <c r="D17" s="30" t="str">
        <v>Finbourne-Examples</v>
      </c>
      <c r="E17" s="46"/>
      <c r="F17" s="2"/>
      <c r="G17" s="2"/>
      <c r="H17" s="2"/>
      <c r="I17" s="2"/>
      <c r="J17" s="2"/>
      <c r="K17" s="2"/>
      <c r="L17" s="2"/>
      <c r="M17" s="2"/>
    </row>
    <row r="18" spans="2:13" x14ac:dyDescent="0.25">
      <c r="B18" s="2"/>
      <c r="C18" s="12">
        <v>3</v>
      </c>
      <c r="D18" s="30" t="str">
        <v>Test1</v>
      </c>
      <c r="E18" s="46"/>
      <c r="F18" s="2"/>
      <c r="G18" s="2"/>
      <c r="H18" s="2"/>
      <c r="I18" s="2"/>
      <c r="J18" s="2"/>
      <c r="K18" s="2"/>
      <c r="L18" s="2"/>
      <c r="M18" s="2"/>
    </row>
    <row r="19" spans="2:13" x14ac:dyDescent="0.25">
      <c r="B19" s="2"/>
      <c r="C19" s="12">
        <v>4</v>
      </c>
      <c r="D19" s="30" t="str">
        <v>FinbourneMarketData</v>
      </c>
      <c r="E19" s="46"/>
      <c r="F19" s="2"/>
      <c r="G19" s="2"/>
      <c r="H19" s="2"/>
      <c r="I19" s="2"/>
      <c r="J19" s="2"/>
      <c r="K19" s="2"/>
      <c r="L19" s="2"/>
      <c r="M19" s="2"/>
    </row>
    <row r="20" spans="2:13" x14ac:dyDescent="0.25">
      <c r="B20" s="2"/>
      <c r="C20" s="12">
        <v>5</v>
      </c>
      <c r="D20" s="30" t="str">
        <v>TraderMadeFxData</v>
      </c>
      <c r="E20" s="46"/>
      <c r="F20" s="2"/>
      <c r="G20" s="2"/>
      <c r="H20" s="2"/>
      <c r="I20" s="2"/>
      <c r="J20" s="2"/>
      <c r="K20" s="2"/>
      <c r="L20" s="2"/>
      <c r="M20" s="2"/>
    </row>
    <row r="21" spans="2:13" x14ac:dyDescent="0.25">
      <c r="B21" s="2"/>
      <c r="C21" s="12">
        <v>6</v>
      </c>
      <c r="D21" s="30" t="str">
        <v/>
      </c>
      <c r="E21" s="46"/>
      <c r="F21" s="2"/>
      <c r="G21" s="2"/>
      <c r="H21" s="2"/>
      <c r="I21" s="2"/>
      <c r="J21" s="2"/>
      <c r="K21" s="2"/>
      <c r="L21" s="2"/>
      <c r="M21" s="2"/>
    </row>
    <row r="22" spans="2:13" x14ac:dyDescent="0.25">
      <c r="B22" s="2"/>
      <c r="C22" s="12">
        <v>7</v>
      </c>
      <c r="D22" s="30" t="str">
        <v/>
      </c>
      <c r="E22" s="46"/>
      <c r="F22" s="2"/>
      <c r="G22" s="2"/>
      <c r="H22" s="2"/>
      <c r="I22" s="2"/>
      <c r="J22" s="2"/>
      <c r="K22" s="2"/>
      <c r="L22" s="2"/>
      <c r="M22" s="2"/>
    </row>
    <row r="23" spans="2:13" x14ac:dyDescent="0.25">
      <c r="B23" s="2"/>
      <c r="C23" s="12">
        <v>8</v>
      </c>
      <c r="D23" s="30" t="str">
        <v/>
      </c>
      <c r="E23" s="46"/>
      <c r="F23" s="2"/>
      <c r="G23" s="2"/>
      <c r="H23" s="2"/>
      <c r="I23" s="2"/>
      <c r="J23" s="2"/>
      <c r="K23" s="2"/>
      <c r="L23" s="2"/>
      <c r="M23" s="2"/>
    </row>
    <row r="24" spans="2:13" x14ac:dyDescent="0.25">
      <c r="B24" s="2"/>
      <c r="C24" s="12">
        <v>9</v>
      </c>
      <c r="D24" s="30" t="str">
        <v/>
      </c>
      <c r="E24" s="46"/>
      <c r="F24" s="2"/>
      <c r="G24" s="2"/>
      <c r="H24" s="2"/>
      <c r="I24" s="2"/>
      <c r="J24" s="2"/>
      <c r="K24" s="2"/>
      <c r="L24" s="2"/>
      <c r="M24" s="2"/>
    </row>
    <row r="25" spans="2:13" x14ac:dyDescent="0.25">
      <c r="B25" s="2"/>
      <c r="C25" s="12">
        <v>10</v>
      </c>
      <c r="D25" s="30" t="str">
        <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F32" sqref="F32"/>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13.140625" bestFit="1"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279</v>
      </c>
      <c r="E6" s="1"/>
      <c r="F6" s="1"/>
      <c r="G6" s="1"/>
      <c r="H6" s="1"/>
      <c r="I6" s="1"/>
      <c r="J6" s="1"/>
      <c r="K6" s="1"/>
      <c r="L6" s="1"/>
      <c r="M6" s="1"/>
      <c r="N6" s="1"/>
    </row>
    <row r="7" spans="2:19" x14ac:dyDescent="0.25">
      <c r="B7" s="1"/>
      <c r="C7" s="1"/>
      <c r="D7" s="1"/>
      <c r="E7" s="63" t="s">
        <v>276</v>
      </c>
      <c r="F7" s="1"/>
      <c r="G7" s="1"/>
      <c r="H7" s="1"/>
      <c r="I7" s="1"/>
      <c r="J7" s="1"/>
      <c r="K7" s="1"/>
      <c r="L7" s="1"/>
      <c r="M7" s="1"/>
      <c r="N7" s="1"/>
    </row>
    <row r="8" spans="2:19" x14ac:dyDescent="0.25">
      <c r="B8" s="1"/>
      <c r="C8" s="1"/>
      <c r="D8" s="1"/>
      <c r="E8" s="63" t="s">
        <v>277</v>
      </c>
      <c r="F8" s="1"/>
      <c r="G8" s="1"/>
      <c r="H8" s="1"/>
      <c r="I8" s="1"/>
      <c r="J8" s="1"/>
      <c r="K8" s="1"/>
      <c r="L8" s="1"/>
      <c r="M8" s="1"/>
      <c r="N8" s="1"/>
    </row>
    <row r="9" spans="2:19" x14ac:dyDescent="0.25">
      <c r="B9" s="1"/>
      <c r="C9" s="1"/>
      <c r="D9" s="1"/>
      <c r="E9" s="63" t="s">
        <v>278</v>
      </c>
      <c r="F9" s="1"/>
      <c r="G9" s="1"/>
      <c r="H9" s="1"/>
      <c r="I9" s="1"/>
      <c r="J9" s="1"/>
      <c r="K9" s="1"/>
      <c r="L9" s="1"/>
      <c r="M9" s="1"/>
      <c r="N9" s="1"/>
    </row>
    <row r="10" spans="2:19" x14ac:dyDescent="0.25">
      <c r="B10" s="1"/>
      <c r="C10" s="1"/>
      <c r="D10" s="1"/>
      <c r="E10" s="1"/>
      <c r="F10" s="1"/>
      <c r="G10" s="1"/>
      <c r="H10" s="1" t="s">
        <v>293</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309</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274</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275</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254</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Type</v>
      </c>
      <c r="F29" s="64" t="str">
        <v>Id Scope</v>
      </c>
      <c r="G29" s="64" t="str">
        <v>Id Code</v>
      </c>
      <c r="H29" s="65" t="str">
        <v>DisplayName</v>
      </c>
      <c r="I29" s="48" t="str">
        <v>Description</v>
      </c>
      <c r="J29" s="48" t="str">
        <v>Created</v>
      </c>
      <c r="K29" s="66" t="str">
        <v>ParentPortfolioId Scope</v>
      </c>
      <c r="L29" s="64" t="str">
        <v>ParentPortfolioId Code</v>
      </c>
      <c r="M29" s="64" t="str">
        <v>[More...]</v>
      </c>
      <c r="N29" s="2"/>
      <c r="S29" s="34"/>
    </row>
    <row r="30" spans="2:19" x14ac:dyDescent="0.25">
      <c r="B30" s="2"/>
      <c r="C30" s="2"/>
      <c r="D30" s="12">
        <v>1</v>
      </c>
      <c r="E30" s="30" t="str">
        <v>Transaction</v>
      </c>
      <c r="F30" s="29" t="str">
        <v>Finbourne-Examples</v>
      </c>
      <c r="G30" s="29" t="str">
        <v>Global-Equity</v>
      </c>
      <c r="H30" s="29" t="str">
        <v>Global Equity Fund</v>
      </c>
      <c r="I30" s="30">
        <v>0</v>
      </c>
      <c r="J30" s="67">
        <v>43466</v>
      </c>
      <c r="K30" s="68">
        <v>0</v>
      </c>
      <c r="L30" s="29">
        <v>0</v>
      </c>
      <c r="M30" s="29" t="str">
        <v>[More...]</v>
      </c>
      <c r="N30" s="2"/>
      <c r="S30" s="34"/>
    </row>
    <row r="31" spans="2:19" x14ac:dyDescent="0.25">
      <c r="B31" s="2"/>
      <c r="C31" s="2"/>
      <c r="D31" s="12">
        <v>2</v>
      </c>
      <c r="E31" s="30" t="str">
        <v>Transaction</v>
      </c>
      <c r="F31" s="29" t="str">
        <v>Finbourne-Examples</v>
      </c>
      <c r="G31" s="29" t="str">
        <v>UK-Equities</v>
      </c>
      <c r="H31" s="29" t="str">
        <v>UK Equity Fund</v>
      </c>
      <c r="I31" s="30">
        <v>0</v>
      </c>
      <c r="J31" s="67">
        <v>43466</v>
      </c>
      <c r="K31" s="68">
        <v>0</v>
      </c>
      <c r="L31" s="29">
        <v>0</v>
      </c>
      <c r="M31" s="29" t="str">
        <v>[More...]</v>
      </c>
      <c r="N31" s="2"/>
      <c r="S31" s="34"/>
    </row>
    <row r="32" spans="2:19" x14ac:dyDescent="0.25">
      <c r="B32" s="2"/>
      <c r="C32" s="2"/>
      <c r="D32" s="12">
        <v>3</v>
      </c>
      <c r="E32" s="30" t="str">
        <v>Transaction</v>
      </c>
      <c r="F32" s="29" t="str">
        <v>Finbourne-Examples</v>
      </c>
      <c r="G32" s="29" t="str">
        <v>US-Corporate-Bond</v>
      </c>
      <c r="H32" s="29" t="str">
        <v>US Corporate Bond Fund</v>
      </c>
      <c r="I32" s="30">
        <v>0</v>
      </c>
      <c r="J32" s="67">
        <v>43466</v>
      </c>
      <c r="K32" s="68">
        <v>0</v>
      </c>
      <c r="L32" s="29">
        <v>0</v>
      </c>
      <c r="M32" s="29" t="str">
        <v>[More...]</v>
      </c>
      <c r="N32" s="2"/>
      <c r="S32" s="34"/>
    </row>
    <row r="33" spans="2:19" x14ac:dyDescent="0.25">
      <c r="B33" s="2"/>
      <c r="C33" s="2"/>
      <c r="D33" s="12">
        <v>4</v>
      </c>
      <c r="E33" s="30" t="str">
        <v>Transaction</v>
      </c>
      <c r="F33" s="29" t="str">
        <v>Finbourne-Examples</v>
      </c>
      <c r="G33" s="29" t="str">
        <v>US-Treasury-Bond</v>
      </c>
      <c r="H33" s="29" t="str">
        <v>US$ Treasury Bond Fund</v>
      </c>
      <c r="I33" s="30">
        <v>0</v>
      </c>
      <c r="J33" s="67">
        <v>43466</v>
      </c>
      <c r="K33" s="68">
        <v>0</v>
      </c>
      <c r="L33" s="29">
        <v>0</v>
      </c>
      <c r="M33" s="29" t="str">
        <v>[More...]</v>
      </c>
      <c r="N33" s="2"/>
    </row>
    <row r="34" spans="2:19" x14ac:dyDescent="0.25">
      <c r="B34" s="2"/>
      <c r="C34" s="2"/>
      <c r="D34" s="12">
        <v>5</v>
      </c>
      <c r="E34" s="30" t="str">
        <v/>
      </c>
      <c r="F34" s="29" t="str">
        <v/>
      </c>
      <c r="G34" s="29" t="str">
        <v/>
      </c>
      <c r="H34" s="29" t="str">
        <v/>
      </c>
      <c r="I34" s="30" t="str">
        <v/>
      </c>
      <c r="J34" s="67" t="str">
        <v/>
      </c>
      <c r="K34" s="68" t="str">
        <v/>
      </c>
      <c r="L34" s="29" t="str">
        <v/>
      </c>
      <c r="M34" s="29" t="str">
        <v/>
      </c>
      <c r="N34" s="2"/>
    </row>
    <row r="35" spans="2:19" x14ac:dyDescent="0.25">
      <c r="B35" s="2"/>
      <c r="C35" s="2"/>
      <c r="D35" s="12">
        <v>6</v>
      </c>
      <c r="E35" s="30" t="str">
        <v/>
      </c>
      <c r="F35" s="29" t="str">
        <v/>
      </c>
      <c r="G35" s="29" t="str">
        <v/>
      </c>
      <c r="H35" s="29" t="str">
        <v/>
      </c>
      <c r="I35" s="30" t="str">
        <v/>
      </c>
      <c r="J35" s="67" t="str">
        <v/>
      </c>
      <c r="K35" s="68" t="str">
        <v/>
      </c>
      <c r="L35" s="29" t="str">
        <v/>
      </c>
      <c r="M35" s="29" t="str">
        <v/>
      </c>
      <c r="N35" s="2"/>
    </row>
    <row r="36" spans="2:19" x14ac:dyDescent="0.25">
      <c r="B36" s="2"/>
      <c r="C36" s="2"/>
      <c r="D36" s="12">
        <v>7</v>
      </c>
      <c r="E36" s="30"/>
      <c r="F36" s="29"/>
      <c r="G36" s="29"/>
      <c r="H36" s="29"/>
      <c r="I36" s="30"/>
      <c r="J36" s="67"/>
      <c r="K36" s="68"/>
      <c r="L36" s="29"/>
      <c r="M36" s="29"/>
      <c r="N36" s="2"/>
    </row>
    <row r="37" spans="2:19" x14ac:dyDescent="0.25">
      <c r="B37" s="2"/>
      <c r="C37" s="2"/>
      <c r="D37" s="12">
        <v>8</v>
      </c>
      <c r="E37" s="30"/>
      <c r="F37" s="29"/>
      <c r="G37" s="29"/>
      <c r="H37" s="29"/>
      <c r="I37" s="30"/>
      <c r="J37" s="67"/>
      <c r="K37" s="68"/>
      <c r="L37" s="29"/>
      <c r="M37" s="29"/>
      <c r="N37" s="2"/>
    </row>
    <row r="38" spans="2:19" x14ac:dyDescent="0.25">
      <c r="B38" s="2"/>
      <c r="C38" s="2"/>
      <c r="D38" s="12">
        <v>9</v>
      </c>
      <c r="E38" s="30"/>
      <c r="F38" s="29"/>
      <c r="G38" s="29"/>
      <c r="H38" s="29"/>
      <c r="I38" s="30"/>
      <c r="J38" s="67"/>
      <c r="K38" s="68"/>
      <c r="L38" s="29"/>
      <c r="M38" s="29"/>
      <c r="N38" s="2"/>
    </row>
    <row r="39" spans="2:19" x14ac:dyDescent="0.25">
      <c r="B39" s="2"/>
      <c r="C39" s="2"/>
      <c r="D39" s="12">
        <v>10</v>
      </c>
      <c r="E39" s="30"/>
      <c r="F39" s="29"/>
      <c r="G39" s="29"/>
      <c r="H39" s="29"/>
      <c r="I39" s="30"/>
      <c r="J39" s="67"/>
      <c r="K39" s="68"/>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t="s">
        <v>186</v>
      </c>
      <c r="I42" s="2" t="s">
        <v>240</v>
      </c>
      <c r="J42" s="2" t="s">
        <v>241</v>
      </c>
      <c r="K42" s="2"/>
      <c r="L42" s="2"/>
      <c r="M42" s="2"/>
      <c r="N42" s="2"/>
      <c r="S42" s="34"/>
    </row>
    <row r="43" spans="2:19" ht="21" x14ac:dyDescent="0.35">
      <c r="B43" s="2"/>
      <c r="C43" s="13" t="s">
        <v>281</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tr">
        <f t="array" ref="E45:F46">_xll.flPortfoliosList(F17,EffectiveDate,AsAtDate,H42)</f>
        <v>Transaction</v>
      </c>
      <c r="F45" s="48" t="str">
        <v>Transaction</v>
      </c>
      <c r="G45" s="64"/>
      <c r="H45" s="64"/>
      <c r="I45" s="65"/>
      <c r="J45" s="48"/>
      <c r="K45" s="48"/>
      <c r="L45" s="66"/>
      <c r="M45" s="64"/>
      <c r="N45" s="64"/>
      <c r="S45" s="34"/>
    </row>
    <row r="46" spans="2:19" x14ac:dyDescent="0.25">
      <c r="B46" s="2"/>
      <c r="C46" s="2"/>
      <c r="D46" s="12">
        <v>1</v>
      </c>
      <c r="E46" s="30" t="str">
        <v>Transaction</v>
      </c>
      <c r="F46" s="30" t="str">
        <v>Transaction</v>
      </c>
      <c r="G46" s="29"/>
      <c r="H46" s="29"/>
      <c r="I46" s="29"/>
      <c r="J46" s="30"/>
      <c r="K46" s="67"/>
      <c r="L46" s="68"/>
      <c r="M46" s="29"/>
      <c r="N46" s="29"/>
      <c r="S46" s="34"/>
    </row>
    <row r="47" spans="2:19" x14ac:dyDescent="0.25">
      <c r="B47" s="2"/>
      <c r="C47" s="2"/>
      <c r="D47" s="12">
        <v>2</v>
      </c>
      <c r="E47" s="30"/>
      <c r="F47" s="30"/>
      <c r="G47" s="29"/>
      <c r="H47" s="29"/>
      <c r="I47" s="29"/>
      <c r="J47" s="30"/>
      <c r="K47" s="67"/>
      <c r="L47" s="68"/>
      <c r="M47" s="29"/>
      <c r="N47" s="29"/>
      <c r="S47" s="34"/>
    </row>
    <row r="48" spans="2:19" x14ac:dyDescent="0.25">
      <c r="B48" s="2"/>
      <c r="C48" s="2"/>
      <c r="D48" s="12">
        <v>3</v>
      </c>
      <c r="E48" s="30"/>
      <c r="F48" s="30"/>
      <c r="G48" s="29"/>
      <c r="H48" s="29"/>
      <c r="I48" s="29"/>
      <c r="J48" s="30"/>
      <c r="K48" s="67"/>
      <c r="L48" s="68"/>
      <c r="M48" s="29"/>
      <c r="N48" s="29"/>
      <c r="S48" s="34"/>
    </row>
    <row r="49" spans="2:19" x14ac:dyDescent="0.25">
      <c r="B49" s="2"/>
      <c r="C49" s="2"/>
      <c r="D49" s="12">
        <v>4</v>
      </c>
      <c r="E49" s="30"/>
      <c r="F49" s="30"/>
      <c r="G49" s="29"/>
      <c r="H49" s="29"/>
      <c r="I49" s="29"/>
      <c r="J49" s="30"/>
      <c r="K49" s="67"/>
      <c r="L49" s="68"/>
      <c r="M49" s="29"/>
      <c r="N49" s="29"/>
      <c r="S49" s="34"/>
    </row>
    <row r="50" spans="2:19" x14ac:dyDescent="0.25">
      <c r="B50" s="2"/>
      <c r="C50" s="2"/>
      <c r="D50" s="12">
        <v>5</v>
      </c>
      <c r="E50" s="30"/>
      <c r="F50" s="30"/>
      <c r="G50" s="29"/>
      <c r="H50" s="29"/>
      <c r="I50" s="29"/>
      <c r="J50" s="30"/>
      <c r="K50" s="67"/>
      <c r="L50" s="68"/>
      <c r="M50" s="29"/>
      <c r="N50" s="29"/>
    </row>
    <row r="51" spans="2:19" x14ac:dyDescent="0.25">
      <c r="B51" s="2"/>
      <c r="C51" s="2"/>
      <c r="D51" s="12">
        <v>6</v>
      </c>
      <c r="E51" s="30"/>
      <c r="F51" s="30"/>
      <c r="G51" s="29"/>
      <c r="H51" s="29"/>
      <c r="I51" s="29"/>
      <c r="J51" s="30"/>
      <c r="K51" s="67"/>
      <c r="L51" s="68"/>
      <c r="M51" s="29"/>
      <c r="N51" s="29"/>
    </row>
    <row r="52" spans="2:19" x14ac:dyDescent="0.25">
      <c r="B52" s="2"/>
      <c r="C52" s="2"/>
      <c r="D52" s="12">
        <v>7</v>
      </c>
      <c r="E52" s="30"/>
      <c r="F52" s="30"/>
      <c r="G52" s="29"/>
      <c r="H52" s="29"/>
      <c r="I52" s="29"/>
      <c r="J52" s="30"/>
      <c r="K52" s="67"/>
      <c r="L52" s="68"/>
      <c r="M52" s="29"/>
      <c r="N52" s="29"/>
    </row>
    <row r="53" spans="2:19" x14ac:dyDescent="0.25">
      <c r="B53" s="2"/>
      <c r="C53" s="2"/>
      <c r="D53" s="12">
        <v>8</v>
      </c>
      <c r="E53" s="30"/>
      <c r="F53" s="30"/>
      <c r="G53" s="29"/>
      <c r="H53" s="29"/>
      <c r="I53" s="29"/>
      <c r="J53" s="30"/>
      <c r="K53" s="67"/>
      <c r="L53" s="68"/>
      <c r="M53" s="29"/>
      <c r="N53" s="29"/>
    </row>
    <row r="54" spans="2:19" x14ac:dyDescent="0.25">
      <c r="B54" s="2"/>
      <c r="C54" s="2"/>
      <c r="D54" s="12">
        <v>9</v>
      </c>
      <c r="E54" s="30"/>
      <c r="F54" s="30"/>
      <c r="G54" s="29"/>
      <c r="H54" s="29"/>
      <c r="I54" s="29"/>
      <c r="J54" s="30"/>
      <c r="K54" s="67"/>
      <c r="L54" s="68"/>
      <c r="M54" s="29"/>
      <c r="N54" s="29"/>
    </row>
    <row r="55" spans="2:19" x14ac:dyDescent="0.25">
      <c r="B55" s="2"/>
      <c r="C55" s="2"/>
      <c r="D55" s="12">
        <v>10</v>
      </c>
      <c r="E55" s="30"/>
      <c r="F55" s="30"/>
      <c r="G55" s="29"/>
      <c r="H55" s="29"/>
      <c r="I55" s="29"/>
      <c r="J55" s="30"/>
      <c r="K55" s="67"/>
      <c r="L55" s="68"/>
      <c r="M55" s="29"/>
      <c r="N55" s="29"/>
    </row>
    <row r="56" spans="2:19" x14ac:dyDescent="0.25">
      <c r="B56" s="2"/>
      <c r="C56" s="2"/>
      <c r="D56" s="2"/>
      <c r="E56" s="2"/>
      <c r="F56" s="2"/>
      <c r="G56" s="2"/>
      <c r="H56" s="2"/>
      <c r="I56" s="2"/>
      <c r="J56" s="2"/>
      <c r="K56" s="2"/>
      <c r="L56" s="2"/>
      <c r="M56" s="2"/>
      <c r="N56" s="2"/>
    </row>
    <row r="66" spans="5:16" x14ac:dyDescent="0.25">
      <c r="E66" t="s">
        <v>349</v>
      </c>
    </row>
    <row r="67" spans="5:16" x14ac:dyDescent="0.25">
      <c r="E67" s="29" t="s">
        <v>344</v>
      </c>
    </row>
    <row r="68" spans="5:16" x14ac:dyDescent="0.25">
      <c r="E68" s="29" t="s">
        <v>343</v>
      </c>
    </row>
    <row r="69" spans="5:16" x14ac:dyDescent="0.25">
      <c r="E69" s="29" t="s">
        <v>345</v>
      </c>
    </row>
    <row r="70" spans="5:16" x14ac:dyDescent="0.25">
      <c r="E70" s="29" t="s">
        <v>229</v>
      </c>
    </row>
    <row r="74" spans="5:16" x14ac:dyDescent="0.25">
      <c r="K74" s="33"/>
    </row>
    <row r="79" spans="5:16" x14ac:dyDescent="0.25">
      <c r="I79" s="34"/>
      <c r="P79" s="34"/>
    </row>
    <row r="80" spans="5: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election activeCell="K39" sqref="I39:K39"/>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31.285156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210</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211</v>
      </c>
      <c r="E5" s="1"/>
      <c r="F5" s="1"/>
      <c r="G5" s="1"/>
      <c r="H5" s="1"/>
      <c r="I5" s="1"/>
      <c r="J5" s="1"/>
      <c r="K5" s="1"/>
      <c r="L5" s="1"/>
      <c r="M5" s="1"/>
    </row>
    <row r="6" spans="2:13" x14ac:dyDescent="0.25">
      <c r="B6" s="1"/>
      <c r="C6" s="1"/>
      <c r="D6" s="3" t="s">
        <v>279</v>
      </c>
      <c r="E6" s="1"/>
      <c r="F6" s="1"/>
      <c r="G6" s="1"/>
      <c r="H6" s="1"/>
      <c r="I6" s="1"/>
      <c r="J6" s="1"/>
      <c r="K6" s="1"/>
      <c r="L6" s="1"/>
      <c r="M6" s="1"/>
    </row>
    <row r="7" spans="2:13" x14ac:dyDescent="0.25">
      <c r="B7" s="1"/>
      <c r="C7" s="1"/>
      <c r="D7" s="1"/>
      <c r="E7" s="63" t="s">
        <v>276</v>
      </c>
      <c r="F7" s="1"/>
      <c r="G7" s="1"/>
      <c r="H7" s="1"/>
      <c r="I7" s="1"/>
      <c r="J7" s="1"/>
      <c r="K7" s="1"/>
      <c r="L7" s="1"/>
      <c r="M7" s="1"/>
    </row>
    <row r="8" spans="2:13" x14ac:dyDescent="0.25">
      <c r="B8" s="1"/>
      <c r="C8" s="1"/>
      <c r="D8" s="1"/>
      <c r="E8" s="63" t="s">
        <v>277</v>
      </c>
      <c r="F8" s="1"/>
      <c r="G8" s="1"/>
      <c r="H8" s="1"/>
      <c r="I8" s="1"/>
      <c r="J8" s="1"/>
      <c r="K8" s="1"/>
      <c r="L8" s="1"/>
      <c r="M8" s="1"/>
    </row>
    <row r="9" spans="2:13" x14ac:dyDescent="0.25">
      <c r="B9" s="1"/>
      <c r="C9" s="1"/>
      <c r="D9" s="1"/>
      <c r="E9" s="63" t="s">
        <v>278</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220</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8" ht="15.75" thickBot="1" x14ac:dyDescent="0.3">
      <c r="B17" s="2"/>
      <c r="C17" s="2"/>
      <c r="D17" s="2"/>
      <c r="E17" s="12" t="s">
        <v>198</v>
      </c>
      <c r="F17" s="19" t="s">
        <v>309</v>
      </c>
      <c r="G17" s="2" t="s">
        <v>194</v>
      </c>
      <c r="H17" s="2"/>
      <c r="I17" s="2"/>
      <c r="J17" s="2"/>
      <c r="K17" s="2"/>
      <c r="L17" s="2"/>
      <c r="M17" s="2"/>
    </row>
    <row r="18" spans="2:18" ht="6" customHeight="1" thickBot="1" x14ac:dyDescent="0.3">
      <c r="B18" s="2"/>
      <c r="C18" s="2"/>
      <c r="D18" s="2"/>
      <c r="E18" s="2"/>
      <c r="F18" s="2"/>
      <c r="G18" s="2"/>
      <c r="H18" s="2"/>
      <c r="I18" s="2"/>
      <c r="J18" s="2"/>
      <c r="K18" s="2"/>
      <c r="L18" s="2"/>
      <c r="M18" s="2"/>
    </row>
    <row r="19" spans="2:18" ht="15.75" thickBot="1" x14ac:dyDescent="0.3">
      <c r="B19" s="2"/>
      <c r="C19" s="2"/>
      <c r="D19" s="2"/>
      <c r="E19" s="12" t="s">
        <v>203</v>
      </c>
      <c r="F19" s="19" t="s">
        <v>229</v>
      </c>
      <c r="G19" s="2" t="s">
        <v>204</v>
      </c>
      <c r="H19" s="2"/>
      <c r="I19" s="2"/>
      <c r="J19" s="2"/>
      <c r="K19" s="2"/>
      <c r="L19" s="2"/>
      <c r="M19" s="2"/>
    </row>
    <row r="20" spans="2:18" ht="14.25" customHeight="1" x14ac:dyDescent="0.25">
      <c r="B20" s="2"/>
      <c r="C20" s="2"/>
      <c r="D20" s="2"/>
      <c r="E20" s="2"/>
      <c r="F20" s="2"/>
      <c r="G20" s="2"/>
      <c r="H20" s="2"/>
      <c r="I20" s="2"/>
      <c r="J20" s="2"/>
      <c r="K20" s="2"/>
      <c r="L20" s="2"/>
      <c r="M20" s="2"/>
    </row>
    <row r="21" spans="2:18" ht="14.25" customHeight="1" x14ac:dyDescent="0.25">
      <c r="B21" s="2"/>
      <c r="C21" s="2"/>
      <c r="D21" s="2"/>
      <c r="E21" s="23" t="s">
        <v>4</v>
      </c>
      <c r="F21" s="2"/>
      <c r="G21" s="2"/>
      <c r="H21" s="2"/>
      <c r="I21" s="2"/>
      <c r="J21" s="2"/>
      <c r="K21" s="2"/>
      <c r="L21" s="2"/>
      <c r="M21" s="2"/>
    </row>
    <row r="22" spans="2:18" ht="14.25" customHeight="1" thickBot="1" x14ac:dyDescent="0.3">
      <c r="B22" s="2"/>
      <c r="C22" s="2"/>
      <c r="D22" s="2"/>
      <c r="E22" s="2"/>
      <c r="F22" s="2"/>
      <c r="G22" s="2"/>
      <c r="H22" s="2"/>
      <c r="I22" s="2"/>
      <c r="J22" s="2"/>
      <c r="K22" s="2"/>
      <c r="L22" s="2"/>
      <c r="M22" s="2"/>
    </row>
    <row r="23" spans="2:18" ht="14.25" customHeight="1" thickBot="1" x14ac:dyDescent="0.3">
      <c r="B23" s="2"/>
      <c r="C23" s="2"/>
      <c r="D23" s="2"/>
      <c r="E23" s="12" t="s">
        <v>213</v>
      </c>
      <c r="F23" s="26"/>
      <c r="G23" s="2" t="s">
        <v>267</v>
      </c>
      <c r="H23" s="2"/>
      <c r="I23" s="2"/>
      <c r="J23" s="2"/>
      <c r="K23" s="2"/>
      <c r="L23" s="2"/>
      <c r="M23" s="2"/>
    </row>
    <row r="24" spans="2:18" ht="6" customHeight="1" thickBot="1" x14ac:dyDescent="0.3">
      <c r="B24" s="2"/>
      <c r="C24" s="2"/>
      <c r="D24" s="2"/>
      <c r="E24" s="2"/>
      <c r="F24" s="2"/>
      <c r="G24" s="2"/>
      <c r="H24" s="2"/>
      <c r="I24" s="2"/>
      <c r="J24" s="2"/>
      <c r="K24" s="2"/>
      <c r="L24" s="2"/>
      <c r="M24" s="2"/>
    </row>
    <row r="25" spans="2:18" ht="14.25" customHeight="1" thickBot="1" x14ac:dyDescent="0.3">
      <c r="B25" s="2"/>
      <c r="C25" s="2"/>
      <c r="D25" s="2"/>
      <c r="E25" s="12" t="s">
        <v>214</v>
      </c>
      <c r="F25" s="26"/>
      <c r="G25" s="2" t="s">
        <v>268</v>
      </c>
      <c r="H25" s="2"/>
      <c r="I25" s="2"/>
      <c r="J25" s="2"/>
      <c r="K25" s="2"/>
      <c r="L25" s="2"/>
      <c r="M25" s="2"/>
    </row>
    <row r="26" spans="2:18" x14ac:dyDescent="0.25">
      <c r="B26" s="2"/>
      <c r="C26" s="2"/>
      <c r="D26" s="2"/>
      <c r="E26" s="2"/>
      <c r="F26" s="2"/>
      <c r="G26" s="2"/>
      <c r="H26" s="2"/>
      <c r="I26" s="2"/>
      <c r="J26" s="2"/>
      <c r="K26" s="2"/>
      <c r="L26" s="2"/>
      <c r="M26" s="2"/>
    </row>
    <row r="27" spans="2:18" x14ac:dyDescent="0.25">
      <c r="B27" s="6"/>
      <c r="C27" s="6"/>
      <c r="D27" s="6"/>
      <c r="E27" s="6"/>
      <c r="F27" s="6"/>
      <c r="G27" s="6"/>
      <c r="H27" s="6"/>
      <c r="I27" s="6"/>
      <c r="J27" s="6"/>
      <c r="K27" s="6"/>
    </row>
    <row r="28" spans="2:18" x14ac:dyDescent="0.25">
      <c r="B28" s="2"/>
      <c r="C28" s="2"/>
      <c r="D28" s="2"/>
      <c r="E28" s="2"/>
      <c r="F28" s="2"/>
      <c r="G28" s="2"/>
      <c r="H28" s="2"/>
      <c r="I28" s="2"/>
      <c r="J28" s="2"/>
      <c r="K28" s="2"/>
      <c r="L28" s="2"/>
      <c r="M28" s="2"/>
      <c r="N28" s="2"/>
      <c r="O28" s="2"/>
      <c r="P28" s="2"/>
      <c r="Q28" s="2"/>
      <c r="R28" s="2"/>
    </row>
    <row r="29" spans="2:18" ht="21" x14ac:dyDescent="0.35">
      <c r="B29" s="2"/>
      <c r="C29" s="13" t="s">
        <v>215</v>
      </c>
      <c r="D29" s="2"/>
      <c r="E29" s="2"/>
      <c r="F29" s="2"/>
      <c r="G29" s="2"/>
      <c r="H29" s="2"/>
      <c r="I29" s="2"/>
      <c r="J29" s="2"/>
      <c r="K29" s="2"/>
      <c r="L29" s="2"/>
      <c r="M29" s="2"/>
      <c r="N29" s="13" t="s">
        <v>362</v>
      </c>
      <c r="O29" s="2"/>
      <c r="P29" s="2"/>
      <c r="Q29" s="2"/>
      <c r="R29" s="2"/>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c r="N31" s="10" t="str">
        <f t="array" ref="N31:R51">_xll.flInstrumentsLookup("LusidInstrumentId",E32:E42)</f>
        <v>State</v>
      </c>
      <c r="O31" s="10" t="str">
        <v>LusidInstrumentId</v>
      </c>
      <c r="P31" s="7" t="str">
        <v>Name</v>
      </c>
      <c r="Q31" s="7" t="str">
        <v>Figi</v>
      </c>
      <c r="R31" s="7" t="str">
        <v>Currency</v>
      </c>
    </row>
    <row r="32" spans="2:18" x14ac:dyDescent="0.25">
      <c r="B32" s="2"/>
      <c r="C32" s="2"/>
      <c r="D32" s="12">
        <v>1</v>
      </c>
      <c r="E32" s="16" t="str">
        <v>LUID_GLIJZG4R</v>
      </c>
      <c r="F32" s="16" t="str">
        <v>P</v>
      </c>
      <c r="G32" s="50">
        <v>12000000</v>
      </c>
      <c r="H32" s="52">
        <v>12000000</v>
      </c>
      <c r="I32" s="52">
        <v>2390760000</v>
      </c>
      <c r="J32" s="28" t="str">
        <v>USD</v>
      </c>
      <c r="K32" s="51">
        <v>1822715424</v>
      </c>
      <c r="L32" s="51" t="str">
        <v>GBP</v>
      </c>
      <c r="M32" s="2"/>
      <c r="N32" s="52" t="str">
        <v>Active</v>
      </c>
      <c r="O32" s="75" t="str">
        <v>LUID_GLIJZG4R</v>
      </c>
      <c r="P32" s="51" t="str">
        <v>Apple</v>
      </c>
      <c r="Q32" s="51" t="str">
        <v>BBG000B9XRY4</v>
      </c>
      <c r="R32" s="51">
        <v>0</v>
      </c>
    </row>
    <row r="33" spans="2:19" x14ac:dyDescent="0.25">
      <c r="B33" s="2"/>
      <c r="C33" s="2"/>
      <c r="D33" s="12">
        <v>2</v>
      </c>
      <c r="E33" s="15" t="str">
        <v>LUID_8F8Y9YAF</v>
      </c>
      <c r="F33" s="16" t="str">
        <v>P</v>
      </c>
      <c r="G33" s="50">
        <v>8390273.5294117648</v>
      </c>
      <c r="H33" s="52">
        <v>8390273.5294117648</v>
      </c>
      <c r="I33" s="52">
        <v>1329858354.4100001</v>
      </c>
      <c r="J33" s="28" t="str">
        <v>EUR</v>
      </c>
      <c r="K33" s="51">
        <v>1146538515.6600001</v>
      </c>
      <c r="L33" s="51" t="str">
        <v>GBP</v>
      </c>
      <c r="M33" s="2"/>
      <c r="N33" s="52" t="str">
        <v>Active</v>
      </c>
      <c r="O33" s="75" t="str">
        <v>LUID_8F8Y9YAF</v>
      </c>
      <c r="P33" s="51" t="str">
        <v>Volkswagen</v>
      </c>
      <c r="Q33" s="51" t="str">
        <v>BBG000BCH458</v>
      </c>
      <c r="R33" s="51">
        <v>0</v>
      </c>
      <c r="S33" s="40"/>
    </row>
    <row r="34" spans="2:19" x14ac:dyDescent="0.25">
      <c r="B34" s="2"/>
      <c r="C34" s="2"/>
      <c r="D34" s="12">
        <v>3</v>
      </c>
      <c r="E34" s="15" t="str">
        <v>LUID_1GWUAY54</v>
      </c>
      <c r="F34" s="16" t="str">
        <v>P</v>
      </c>
      <c r="G34" s="50">
        <v>10986582.352941176</v>
      </c>
      <c r="H34" s="52">
        <v>10986582.352941176</v>
      </c>
      <c r="I34" s="52">
        <v>71971057729</v>
      </c>
      <c r="J34" s="28" t="str">
        <v>JPY</v>
      </c>
      <c r="K34" s="51">
        <v>489629528.97000003</v>
      </c>
      <c r="L34" s="51" t="str">
        <v>GBP</v>
      </c>
      <c r="M34" s="2"/>
      <c r="N34" s="52" t="str">
        <v>Active</v>
      </c>
      <c r="O34" s="75" t="str">
        <v>LUID_1GWUAY54</v>
      </c>
      <c r="P34" s="51" t="str">
        <v>Toyota Motor</v>
      </c>
      <c r="Q34" s="51" t="str">
        <v>BBG000BCM915</v>
      </c>
      <c r="R34" s="51">
        <v>0</v>
      </c>
      <c r="S34" s="40"/>
    </row>
    <row r="35" spans="2:19" x14ac:dyDescent="0.25">
      <c r="B35" s="2"/>
      <c r="C35" s="2"/>
      <c r="D35" s="12">
        <v>4</v>
      </c>
      <c r="E35" s="15" t="str">
        <v>LUID_QUL3RUG6</v>
      </c>
      <c r="F35" s="16" t="str">
        <v>P</v>
      </c>
      <c r="G35" s="50">
        <v>-8191470.5882352944</v>
      </c>
      <c r="H35" s="52">
        <v>-8191470.5882352944</v>
      </c>
      <c r="I35" s="52">
        <v>-1092849358.8199999</v>
      </c>
      <c r="J35" s="28" t="str">
        <v>USD</v>
      </c>
      <c r="K35" s="51">
        <v>-822451808.32000005</v>
      </c>
      <c r="L35" s="51" t="str">
        <v>GBP</v>
      </c>
      <c r="M35" s="2"/>
      <c r="N35" s="52" t="str">
        <v>Active</v>
      </c>
      <c r="O35" s="75" t="str">
        <v>LUID_QUL3RUG6</v>
      </c>
      <c r="P35" s="51" t="str">
        <v>Walt Disney</v>
      </c>
      <c r="Q35" s="51" t="str">
        <v>BBG000BH4R78</v>
      </c>
      <c r="R35" s="51">
        <v>0</v>
      </c>
      <c r="S35" s="40"/>
    </row>
    <row r="36" spans="2:19" x14ac:dyDescent="0.25">
      <c r="B36" s="2"/>
      <c r="C36" s="2"/>
      <c r="D36" s="12">
        <v>5</v>
      </c>
      <c r="E36" s="15" t="str">
        <v>LUID_08HCN078</v>
      </c>
      <c r="F36" s="16" t="str">
        <v>P</v>
      </c>
      <c r="G36" s="50">
        <v>10859705.882352941</v>
      </c>
      <c r="H36" s="52">
        <v>10859705.882352941</v>
      </c>
      <c r="I36" s="52">
        <v>1314567397.0599999</v>
      </c>
      <c r="J36" s="28" t="str">
        <v>USD</v>
      </c>
      <c r="K36" s="51">
        <v>1002226183.52</v>
      </c>
      <c r="L36" s="51" t="str">
        <v>GBP</v>
      </c>
      <c r="M36" s="2"/>
      <c r="N36" s="52" t="str">
        <v>Active</v>
      </c>
      <c r="O36" s="75" t="str">
        <v>LUID_08HCN078</v>
      </c>
      <c r="P36" s="51" t="str">
        <v>Microsoft</v>
      </c>
      <c r="Q36" s="51" t="str">
        <v>BBG000BPH459</v>
      </c>
      <c r="R36" s="51">
        <v>0</v>
      </c>
      <c r="S36" s="40"/>
    </row>
    <row r="37" spans="2:19" x14ac:dyDescent="0.25">
      <c r="B37" s="2"/>
      <c r="C37" s="2"/>
      <c r="D37" s="12">
        <v>6</v>
      </c>
      <c r="E37" s="15" t="str">
        <v>LUID_14R6XKE5</v>
      </c>
      <c r="F37" s="16" t="str">
        <v>P</v>
      </c>
      <c r="G37" s="50">
        <v>474117.6470588235</v>
      </c>
      <c r="H37" s="52">
        <v>474117.6470588235</v>
      </c>
      <c r="I37" s="52">
        <v>310973764.70999998</v>
      </c>
      <c r="J37" s="28" t="str">
        <v>GBP</v>
      </c>
      <c r="K37" s="51">
        <v>310973764.70999998</v>
      </c>
      <c r="L37" s="51" t="str">
        <v>GBP</v>
      </c>
      <c r="M37" s="2"/>
      <c r="N37" s="52" t="str">
        <v>Active</v>
      </c>
      <c r="O37" s="75" t="str">
        <v>LUID_14R6XKE5</v>
      </c>
      <c r="P37" s="51" t="str">
        <v>HSBC Holdings</v>
      </c>
      <c r="Q37" s="51" t="str">
        <v>BBG000BS1MT4</v>
      </c>
      <c r="R37" s="51">
        <v>0</v>
      </c>
      <c r="S37" s="40"/>
    </row>
    <row r="38" spans="2:19" x14ac:dyDescent="0.25">
      <c r="B38" s="2"/>
      <c r="C38" s="2"/>
      <c r="D38" s="12">
        <v>7</v>
      </c>
      <c r="E38" s="15" t="str">
        <v>LUID_AUZOX8G4</v>
      </c>
      <c r="F38" s="16" t="str">
        <v>P</v>
      </c>
      <c r="G38" s="50">
        <v>2937647.0588235296</v>
      </c>
      <c r="H38" s="52">
        <v>2937647.0588235296</v>
      </c>
      <c r="I38" s="52">
        <v>1390072117.6500001</v>
      </c>
      <c r="J38" s="28" t="str">
        <v>GBP</v>
      </c>
      <c r="K38" s="51">
        <v>1322168000</v>
      </c>
      <c r="L38" s="51" t="str">
        <v>GBP</v>
      </c>
      <c r="M38" s="2"/>
      <c r="N38" s="52" t="str">
        <v>Active</v>
      </c>
      <c r="O38" s="75" t="str">
        <v>LUID_AUZOX8G4</v>
      </c>
      <c r="P38" s="51" t="str">
        <v>BP</v>
      </c>
      <c r="Q38" s="51" t="str">
        <v>BBG000C059M6</v>
      </c>
      <c r="R38" s="51">
        <v>0</v>
      </c>
      <c r="S38" s="40"/>
    </row>
    <row r="39" spans="2:19" x14ac:dyDescent="0.25">
      <c r="B39" s="2"/>
      <c r="C39" s="2"/>
      <c r="D39" s="12">
        <v>8</v>
      </c>
      <c r="E39" s="15" t="str">
        <v>LUID_UWD2WF3J</v>
      </c>
      <c r="F39" s="16" t="str">
        <v>P</v>
      </c>
      <c r="G39" s="50">
        <v>8300000</v>
      </c>
      <c r="H39" s="52">
        <v>8300000</v>
      </c>
      <c r="I39" s="52">
        <v>98147500000</v>
      </c>
      <c r="J39" s="28" t="str">
        <v>JPY</v>
      </c>
      <c r="K39" s="51">
        <v>668044384.09000003</v>
      </c>
      <c r="L39" s="51" t="str">
        <v>GBP</v>
      </c>
      <c r="M39" s="2"/>
      <c r="N39" s="52" t="str">
        <v>Active</v>
      </c>
      <c r="O39" s="75" t="str">
        <v>LUID_UWD2WF3J</v>
      </c>
      <c r="P39" s="51" t="str">
        <v>Softbank</v>
      </c>
      <c r="Q39" s="51" t="str">
        <v>BBG000CLY2D3</v>
      </c>
      <c r="R39" s="51">
        <v>0</v>
      </c>
      <c r="S39" s="40"/>
    </row>
    <row r="40" spans="2:19" x14ac:dyDescent="0.25">
      <c r="B40" s="2"/>
      <c r="C40" s="2"/>
      <c r="D40" s="12">
        <v>9</v>
      </c>
      <c r="E40" s="15" t="str">
        <v>LUID_BTHCLT3V</v>
      </c>
      <c r="F40" s="16" t="str">
        <v>P</v>
      </c>
      <c r="G40" s="50">
        <v>21352941.176470589</v>
      </c>
      <c r="H40" s="52">
        <v>21352941.176470589</v>
      </c>
      <c r="I40" s="52">
        <v>2379056470.5900002</v>
      </c>
      <c r="J40" s="28" t="str">
        <v>USD</v>
      </c>
      <c r="K40" s="51">
        <v>1760183376</v>
      </c>
      <c r="L40" s="51" t="str">
        <v>GBP</v>
      </c>
      <c r="M40" s="2"/>
      <c r="N40" s="52" t="str">
        <v>Active</v>
      </c>
      <c r="O40" s="75" t="str">
        <v>LUID_BTHCLT3V</v>
      </c>
      <c r="P40" s="51" t="str">
        <v>JPMorgan Chase</v>
      </c>
      <c r="Q40" s="51" t="str">
        <v>BBG000DMBXR2</v>
      </c>
      <c r="R40" s="51">
        <v>0</v>
      </c>
      <c r="S40" s="40"/>
    </row>
    <row r="41" spans="2:19" x14ac:dyDescent="0.25">
      <c r="B41" s="2"/>
      <c r="C41" s="2"/>
      <c r="D41" s="12">
        <v>10</v>
      </c>
      <c r="E41" s="15" t="str">
        <v>LUID_C3GLNXZJ</v>
      </c>
      <c r="F41" s="16" t="str">
        <v>P</v>
      </c>
      <c r="G41" s="50">
        <v>15568235.294117648</v>
      </c>
      <c r="H41" s="52">
        <v>15568235.294117648</v>
      </c>
      <c r="I41" s="52">
        <v>1257652294.1199999</v>
      </c>
      <c r="J41" s="28" t="str">
        <v>EUR</v>
      </c>
      <c r="K41" s="51">
        <v>1050759285.3099999</v>
      </c>
      <c r="L41" s="51" t="str">
        <v>GBP</v>
      </c>
      <c r="M41" s="2"/>
      <c r="N41" s="52" t="str">
        <v>Active</v>
      </c>
      <c r="O41" s="75" t="str">
        <v>LUID_C3GLNXZJ</v>
      </c>
      <c r="P41" s="51" t="str">
        <v>Anheuser-Busch InBev</v>
      </c>
      <c r="Q41" s="51" t="str">
        <v>BBG00DQ4YZ36</v>
      </c>
      <c r="R41" s="51">
        <v>0</v>
      </c>
    </row>
    <row r="42" spans="2:19" x14ac:dyDescent="0.25">
      <c r="B42" s="2"/>
      <c r="C42" s="2"/>
      <c r="D42" s="12">
        <v>11</v>
      </c>
      <c r="E42" s="15" t="str">
        <v>CCY_USD</v>
      </c>
      <c r="F42" s="80" t="str">
        <v>B</v>
      </c>
      <c r="G42" s="78">
        <v>-24505476.47058823</v>
      </c>
      <c r="H42" s="52">
        <v>-24505476.47058823</v>
      </c>
      <c r="I42" s="52">
        <v>-24505476.469999999</v>
      </c>
      <c r="J42" s="75" t="str">
        <v>USD</v>
      </c>
      <c r="K42" s="51">
        <v>0</v>
      </c>
      <c r="L42" s="51" t="str">
        <v>GBP</v>
      </c>
      <c r="M42" s="2"/>
      <c r="N42" s="52" t="str">
        <v>Active</v>
      </c>
      <c r="O42" s="75" t="str">
        <v>CCY_USD</v>
      </c>
      <c r="P42" s="51" t="str">
        <v>USD</v>
      </c>
      <c r="Q42" s="51">
        <v>0</v>
      </c>
      <c r="R42" s="51" t="str">
        <v>USD</v>
      </c>
    </row>
    <row r="43" spans="2:19" x14ac:dyDescent="0.25">
      <c r="B43" s="2"/>
      <c r="C43" s="6"/>
      <c r="D43" s="12">
        <v>12</v>
      </c>
      <c r="E43" s="15" t="str">
        <v>CCY_GBP</v>
      </c>
      <c r="F43" s="80" t="str">
        <v>B</v>
      </c>
      <c r="G43" s="78">
        <v>-27346764.705882356</v>
      </c>
      <c r="H43" s="52">
        <v>-27346764.705882356</v>
      </c>
      <c r="I43" s="52">
        <v>-27346764.710000001</v>
      </c>
      <c r="J43" s="75" t="str">
        <v>GBP</v>
      </c>
      <c r="K43" s="51">
        <v>0</v>
      </c>
      <c r="L43" s="51" t="str">
        <v>GBP</v>
      </c>
      <c r="M43" s="2"/>
      <c r="N43" s="52" t="str">
        <v/>
      </c>
      <c r="O43" s="75" t="str">
        <v/>
      </c>
      <c r="P43" s="51" t="str">
        <v/>
      </c>
      <c r="Q43" s="51" t="str">
        <v/>
      </c>
      <c r="R43" s="51" t="str">
        <v/>
      </c>
    </row>
    <row r="44" spans="2:19" x14ac:dyDescent="0.25">
      <c r="B44" s="2"/>
      <c r="D44" s="12">
        <v>13</v>
      </c>
      <c r="E44" s="15" t="str">
        <v>CCY_EUR</v>
      </c>
      <c r="F44" s="80" t="str">
        <v>B</v>
      </c>
      <c r="G44" s="78">
        <v>2076854226.4705884</v>
      </c>
      <c r="H44" s="52">
        <v>2076854226.4705884</v>
      </c>
      <c r="I44" s="52">
        <v>2076854226.47</v>
      </c>
      <c r="J44" s="75" t="str">
        <v>EUR</v>
      </c>
      <c r="K44" s="51">
        <v>0</v>
      </c>
      <c r="L44" s="51" t="str">
        <v>GBP</v>
      </c>
      <c r="M44" s="2"/>
      <c r="N44" s="52" t="str">
        <v/>
      </c>
      <c r="O44" s="75" t="str">
        <v/>
      </c>
      <c r="P44" s="51" t="str">
        <v/>
      </c>
      <c r="Q44" s="51" t="str">
        <v/>
      </c>
      <c r="R44" s="51" t="str">
        <v/>
      </c>
    </row>
    <row r="45" spans="2:19" x14ac:dyDescent="0.25">
      <c r="B45" s="2"/>
      <c r="D45" s="12">
        <v>14</v>
      </c>
      <c r="E45" s="15" t="str">
        <v>CCY_JPY</v>
      </c>
      <c r="F45" s="80" t="str">
        <v>B</v>
      </c>
      <c r="G45" s="78">
        <v>-35846029.411764704</v>
      </c>
      <c r="H45" s="52">
        <v>-35846029.411764704</v>
      </c>
      <c r="I45" s="52">
        <v>-35846029</v>
      </c>
      <c r="J45" s="75" t="str">
        <v>JPY</v>
      </c>
      <c r="K45" s="51">
        <v>0</v>
      </c>
      <c r="L45" s="51" t="str">
        <v>GBP</v>
      </c>
      <c r="M45" s="2"/>
      <c r="N45" s="52" t="str">
        <v/>
      </c>
      <c r="O45" s="75" t="str">
        <v/>
      </c>
      <c r="P45" s="51" t="str">
        <v/>
      </c>
      <c r="Q45" s="51" t="str">
        <v/>
      </c>
      <c r="R45" s="51" t="str">
        <v/>
      </c>
    </row>
    <row r="46" spans="2:19" x14ac:dyDescent="0.25">
      <c r="B46" s="2"/>
      <c r="D46" s="12">
        <v>15</v>
      </c>
      <c r="E46" s="15" t="str">
        <v/>
      </c>
      <c r="F46" s="80" t="str">
        <v/>
      </c>
      <c r="G46" s="78" t="str">
        <v/>
      </c>
      <c r="H46" s="52" t="str">
        <v/>
      </c>
      <c r="I46" s="52" t="str">
        <v/>
      </c>
      <c r="J46" s="75" t="str">
        <v/>
      </c>
      <c r="K46" s="51" t="str">
        <v/>
      </c>
      <c r="L46" s="51" t="str">
        <v/>
      </c>
      <c r="M46" s="2"/>
      <c r="N46" s="52" t="str">
        <v/>
      </c>
      <c r="O46" s="75" t="str">
        <v/>
      </c>
      <c r="P46" s="51" t="str">
        <v/>
      </c>
      <c r="Q46" s="51" t="str">
        <v/>
      </c>
      <c r="R46" s="51" t="str">
        <v/>
      </c>
    </row>
    <row r="47" spans="2:19" x14ac:dyDescent="0.25">
      <c r="B47" s="2"/>
      <c r="D47" s="12">
        <v>16</v>
      </c>
      <c r="E47" s="15" t="str">
        <v/>
      </c>
      <c r="F47" s="80" t="str">
        <v/>
      </c>
      <c r="G47" s="78" t="str">
        <v/>
      </c>
      <c r="H47" s="52" t="str">
        <v/>
      </c>
      <c r="I47" s="52" t="str">
        <v/>
      </c>
      <c r="J47" s="75" t="str">
        <v/>
      </c>
      <c r="K47" s="51" t="str">
        <v/>
      </c>
      <c r="L47" s="51" t="str">
        <v/>
      </c>
      <c r="M47" s="2"/>
      <c r="N47" s="52" t="str">
        <v/>
      </c>
      <c r="O47" s="75" t="str">
        <v/>
      </c>
      <c r="P47" s="51" t="str">
        <v/>
      </c>
      <c r="Q47" s="51" t="str">
        <v/>
      </c>
      <c r="R47" s="51" t="str">
        <v/>
      </c>
    </row>
    <row r="48" spans="2:19" x14ac:dyDescent="0.25">
      <c r="B48" s="2"/>
      <c r="D48" s="12">
        <v>17</v>
      </c>
      <c r="E48" s="15" t="str">
        <v/>
      </c>
      <c r="F48" s="80" t="str">
        <v/>
      </c>
      <c r="G48" s="78" t="str">
        <v/>
      </c>
      <c r="H48" s="52" t="str">
        <v/>
      </c>
      <c r="I48" s="52" t="str">
        <v/>
      </c>
      <c r="J48" s="75" t="str">
        <v/>
      </c>
      <c r="K48" s="51" t="str">
        <v/>
      </c>
      <c r="L48" s="51" t="str">
        <v/>
      </c>
      <c r="M48" s="2"/>
      <c r="N48" s="52" t="str">
        <v/>
      </c>
      <c r="O48" s="75" t="str">
        <v/>
      </c>
      <c r="P48" s="51" t="str">
        <v/>
      </c>
      <c r="Q48" s="51" t="str">
        <v/>
      </c>
      <c r="R48" s="51" t="str">
        <v/>
      </c>
    </row>
    <row r="49" spans="2:18" x14ac:dyDescent="0.25">
      <c r="B49" s="2"/>
      <c r="D49" s="12">
        <v>18</v>
      </c>
      <c r="E49" s="15" t="str">
        <v/>
      </c>
      <c r="F49" s="80" t="str">
        <v/>
      </c>
      <c r="G49" s="78" t="str">
        <v/>
      </c>
      <c r="H49" s="52" t="str">
        <v/>
      </c>
      <c r="I49" s="52" t="str">
        <v/>
      </c>
      <c r="J49" s="75" t="str">
        <v/>
      </c>
      <c r="K49" s="51" t="str">
        <v/>
      </c>
      <c r="L49" s="51" t="str">
        <v/>
      </c>
      <c r="M49" s="2"/>
      <c r="N49" s="52" t="str">
        <v/>
      </c>
      <c r="O49" s="75" t="str">
        <v/>
      </c>
      <c r="P49" s="51" t="str">
        <v/>
      </c>
      <c r="Q49" s="51" t="str">
        <v/>
      </c>
      <c r="R49" s="51" t="str">
        <v/>
      </c>
    </row>
    <row r="50" spans="2:18" x14ac:dyDescent="0.25">
      <c r="B50" s="2"/>
      <c r="D50" s="12">
        <v>19</v>
      </c>
      <c r="E50" s="15" t="str">
        <v/>
      </c>
      <c r="F50" s="80" t="str">
        <v/>
      </c>
      <c r="G50" s="78" t="str">
        <v/>
      </c>
      <c r="H50" s="52" t="str">
        <v/>
      </c>
      <c r="I50" s="52" t="str">
        <v/>
      </c>
      <c r="J50" s="75" t="str">
        <v/>
      </c>
      <c r="K50" s="51" t="str">
        <v/>
      </c>
      <c r="L50" s="51" t="str">
        <v/>
      </c>
      <c r="M50" s="2"/>
      <c r="N50" s="52" t="str">
        <v/>
      </c>
      <c r="O50" s="75" t="str">
        <v/>
      </c>
      <c r="P50" s="51" t="str">
        <v/>
      </c>
      <c r="Q50" s="51" t="str">
        <v/>
      </c>
      <c r="R50" s="51" t="str">
        <v/>
      </c>
    </row>
    <row r="51" spans="2:18" x14ac:dyDescent="0.25">
      <c r="B51" s="2"/>
      <c r="D51" s="12">
        <v>20</v>
      </c>
      <c r="E51" s="15" t="str">
        <v/>
      </c>
      <c r="F51" s="80" t="str">
        <v/>
      </c>
      <c r="G51" s="78" t="str">
        <v/>
      </c>
      <c r="H51" s="52" t="str">
        <v/>
      </c>
      <c r="I51" s="52" t="str">
        <v/>
      </c>
      <c r="J51" s="75" t="str">
        <v/>
      </c>
      <c r="K51" s="51" t="str">
        <v/>
      </c>
      <c r="L51" s="51" t="str">
        <v/>
      </c>
      <c r="M51" s="2"/>
      <c r="N51" s="52" t="str">
        <v/>
      </c>
      <c r="O51" s="75" t="str">
        <v/>
      </c>
      <c r="P51" s="51" t="str">
        <v/>
      </c>
      <c r="Q51" s="51" t="str">
        <v/>
      </c>
      <c r="R51" s="51" t="str">
        <v/>
      </c>
    </row>
    <row r="52" spans="2:18" x14ac:dyDescent="0.25">
      <c r="B52" s="2"/>
      <c r="E52" s="2"/>
      <c r="F52" s="2"/>
      <c r="G52" s="2"/>
      <c r="H52" s="2"/>
      <c r="I52" s="2"/>
      <c r="J52" s="2"/>
      <c r="K52" s="2"/>
      <c r="L52" s="2"/>
      <c r="M52" s="2"/>
      <c r="N52" s="2"/>
      <c r="O52" s="2"/>
      <c r="P52" s="2"/>
      <c r="Q52" s="2"/>
      <c r="R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84"/>
  <sheetViews>
    <sheetView showGridLines="0" zoomScale="85" zoomScaleNormal="85" workbookViewId="0">
      <selection activeCell="H36" sqref="H36"/>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373</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217</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212</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309</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229</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219</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218</v>
      </c>
      <c r="D26" s="2"/>
      <c r="E26" s="2"/>
      <c r="F26" s="2"/>
      <c r="G26" s="2"/>
      <c r="H26" s="2"/>
      <c r="I26" s="2"/>
      <c r="J26" s="2"/>
      <c r="K26" s="2"/>
      <c r="L26" s="2"/>
      <c r="M26" s="2"/>
      <c r="N26" s="2"/>
    </row>
    <row r="27" spans="2:16" x14ac:dyDescent="0.25">
      <c r="B27" s="2"/>
      <c r="C27" s="2"/>
      <c r="D27" s="2"/>
      <c r="E27" s="2"/>
      <c r="F27" s="2"/>
      <c r="G27" s="2"/>
      <c r="H27" s="2"/>
      <c r="I27" s="12" t="s">
        <v>270</v>
      </c>
      <c r="J27" s="2"/>
      <c r="K27" s="45"/>
      <c r="L27" s="2"/>
      <c r="M27" s="2"/>
      <c r="N27" s="2"/>
      <c r="P27" s="33"/>
    </row>
    <row r="28" spans="2:16" x14ac:dyDescent="0.25">
      <c r="B28" s="2"/>
      <c r="C28" s="2"/>
      <c r="D28" s="2"/>
      <c r="E28" s="66" t="str">
        <f t="array" ref="E28:G39">_xll.flAggregatePortfolio(F17,F19,I28:J34,J35)</f>
        <v>PVSum</v>
      </c>
      <c r="F28" s="66" t="str">
        <v>PVProportion</v>
      </c>
      <c r="G28" s="64" t="str">
        <v>Name</v>
      </c>
      <c r="H28" s="2"/>
      <c r="I28" s="64" t="s">
        <v>227</v>
      </c>
      <c r="J28" s="72" t="s">
        <v>228</v>
      </c>
      <c r="K28" s="73"/>
      <c r="L28" s="73"/>
      <c r="M28" s="73"/>
      <c r="N28" s="2"/>
    </row>
    <row r="29" spans="2:16" x14ac:dyDescent="0.25">
      <c r="B29" s="12"/>
      <c r="C29" s="2"/>
      <c r="D29" s="2"/>
      <c r="E29" s="69">
        <v>1880486184</v>
      </c>
      <c r="F29" s="70">
        <v>0.203938221951178</v>
      </c>
      <c r="G29" s="71" t="str">
        <v>Apple</v>
      </c>
      <c r="H29" s="2"/>
      <c r="I29" s="29" t="s">
        <v>242</v>
      </c>
      <c r="J29" s="54"/>
      <c r="K29" s="56"/>
      <c r="L29" s="56"/>
      <c r="M29" s="56"/>
      <c r="N29" s="2"/>
    </row>
    <row r="30" spans="2:16" x14ac:dyDescent="0.25">
      <c r="B30" s="12"/>
      <c r="C30" s="2"/>
      <c r="D30" s="2"/>
      <c r="E30" s="69">
        <v>1252860850.1068258</v>
      </c>
      <c r="F30" s="70">
        <v>0.13587242293880494</v>
      </c>
      <c r="G30" s="71" t="str">
        <v>Volkswagen</v>
      </c>
      <c r="H30" s="2"/>
      <c r="I30" s="29" t="s">
        <v>243</v>
      </c>
      <c r="J30" s="54"/>
      <c r="K30" s="56"/>
      <c r="L30" s="56"/>
      <c r="M30" s="56"/>
      <c r="N30" s="2"/>
    </row>
    <row r="31" spans="2:16" x14ac:dyDescent="0.25">
      <c r="B31" s="12"/>
      <c r="C31" s="2"/>
      <c r="D31" s="2"/>
      <c r="E31" s="69">
        <v>503438109.29149401</v>
      </c>
      <c r="F31" s="70">
        <v>5.4597727834925752E-2</v>
      </c>
      <c r="G31" s="71" t="str">
        <v>Toyota Motor</v>
      </c>
      <c r="H31" s="2"/>
      <c r="I31" s="29" t="s">
        <v>244</v>
      </c>
      <c r="J31" s="55">
        <f>F21</f>
        <v>43575</v>
      </c>
      <c r="K31" s="57"/>
      <c r="L31" s="57"/>
      <c r="M31" s="57"/>
      <c r="N31" s="2"/>
    </row>
    <row r="32" spans="2:16" x14ac:dyDescent="0.25">
      <c r="B32" s="12"/>
      <c r="C32" s="2"/>
      <c r="D32" s="2"/>
      <c r="E32" s="69">
        <v>-831822953.54999995</v>
      </c>
      <c r="F32" s="70">
        <v>-9.0210976059563713E-2</v>
      </c>
      <c r="G32" s="71" t="str">
        <v>Walt Disney</v>
      </c>
      <c r="H32" s="2"/>
      <c r="I32" s="29" t="s">
        <v>245</v>
      </c>
      <c r="J32" s="54" t="s">
        <v>255</v>
      </c>
      <c r="K32" s="56"/>
      <c r="L32" s="56"/>
      <c r="M32" s="56"/>
      <c r="N32" s="2"/>
      <c r="O32" s="36"/>
      <c r="P32" s="53"/>
    </row>
    <row r="33" spans="2:16" x14ac:dyDescent="0.25">
      <c r="B33" s="12"/>
      <c r="C33" s="2"/>
      <c r="D33" s="2"/>
      <c r="E33" s="69">
        <v>1052663160.9</v>
      </c>
      <c r="F33" s="70">
        <v>0.11416103727537559</v>
      </c>
      <c r="G33" s="71" t="str">
        <v>Microsoft</v>
      </c>
      <c r="H33" s="2"/>
      <c r="I33" s="29" t="s">
        <v>246</v>
      </c>
      <c r="J33" s="54" t="s">
        <v>256</v>
      </c>
      <c r="K33" s="56"/>
      <c r="L33" s="56"/>
      <c r="M33" s="56"/>
      <c r="N33" s="2"/>
      <c r="O33" s="36"/>
      <c r="P33" s="53"/>
    </row>
    <row r="34" spans="2:16" x14ac:dyDescent="0.25">
      <c r="B34" s="12"/>
      <c r="C34" s="2"/>
      <c r="D34" s="2"/>
      <c r="E34" s="69">
        <v>486545000</v>
      </c>
      <c r="F34" s="70">
        <v>5.2765674666204243E-2</v>
      </c>
      <c r="G34" s="71" t="str">
        <v>HSBC Holdings</v>
      </c>
      <c r="H34" s="2"/>
      <c r="I34" s="29" t="s">
        <v>247</v>
      </c>
      <c r="J34" s="54"/>
      <c r="K34" s="56"/>
      <c r="L34" s="56"/>
      <c r="M34" s="56"/>
      <c r="N34" s="2"/>
      <c r="O34" s="36"/>
      <c r="P34" s="53"/>
    </row>
    <row r="35" spans="2:16" ht="15" customHeight="1" x14ac:dyDescent="0.25">
      <c r="B35" s="12"/>
      <c r="C35" s="2"/>
      <c r="D35" s="2"/>
      <c r="E35" s="69">
        <v>1317064000</v>
      </c>
      <c r="F35" s="70">
        <v>0.14283523731323849</v>
      </c>
      <c r="G35" s="71" t="str">
        <v>BP</v>
      </c>
      <c r="H35" s="2"/>
      <c r="I35" s="29" t="s">
        <v>271</v>
      </c>
      <c r="J35" s="91" t="s">
        <v>361</v>
      </c>
      <c r="K35" s="92"/>
      <c r="L35" s="92"/>
      <c r="M35" s="92"/>
      <c r="N35" s="2"/>
      <c r="O35" s="36"/>
      <c r="P35" s="53"/>
    </row>
    <row r="36" spans="2:16" x14ac:dyDescent="0.25">
      <c r="B36" s="12"/>
      <c r="C36" s="2"/>
      <c r="D36" s="2"/>
      <c r="E36" s="69">
        <v>658379731.1255275</v>
      </c>
      <c r="F36" s="70">
        <v>7.1401105138050147E-2</v>
      </c>
      <c r="G36" s="71" t="str">
        <v>Softbank</v>
      </c>
      <c r="H36" s="2"/>
      <c r="I36" s="29"/>
      <c r="J36" s="91"/>
      <c r="K36" s="92"/>
      <c r="L36" s="92"/>
      <c r="M36" s="92"/>
      <c r="N36" s="2"/>
      <c r="O36" s="36"/>
      <c r="P36" s="53"/>
    </row>
    <row r="37" spans="2:16" x14ac:dyDescent="0.25">
      <c r="B37" s="12"/>
      <c r="C37" s="2"/>
      <c r="D37" s="2"/>
      <c r="E37" s="69">
        <v>1831550742</v>
      </c>
      <c r="F37" s="70">
        <v>0.19863118640005958</v>
      </c>
      <c r="G37" s="71" t="str">
        <v>JPMorgan Chase</v>
      </c>
      <c r="H37" s="2"/>
      <c r="I37" s="29"/>
      <c r="J37" s="91"/>
      <c r="K37" s="92"/>
      <c r="L37" s="92"/>
      <c r="M37" s="92"/>
      <c r="N37" s="2"/>
      <c r="O37" s="36"/>
      <c r="P37" s="53"/>
    </row>
    <row r="38" spans="2:16" x14ac:dyDescent="0.25">
      <c r="B38" s="12"/>
      <c r="C38" s="2"/>
      <c r="D38" s="2"/>
      <c r="E38" s="69">
        <v>1069697092.0949062</v>
      </c>
      <c r="F38" s="70">
        <v>0.11600836254172696</v>
      </c>
      <c r="G38" s="71" t="str">
        <v>Anheuser-Busch InBev</v>
      </c>
      <c r="H38" s="2"/>
      <c r="I38" s="29"/>
      <c r="J38" s="91"/>
      <c r="K38" s="92"/>
      <c r="L38" s="92"/>
      <c r="M38" s="92"/>
      <c r="N38" s="2"/>
      <c r="O38" s="36"/>
      <c r="P38" s="53"/>
    </row>
    <row r="39" spans="2:16" x14ac:dyDescent="0.25">
      <c r="B39" s="12"/>
      <c r="C39" s="2"/>
      <c r="D39" s="2"/>
      <c r="E39" s="69" t="str">
        <v/>
      </c>
      <c r="F39" s="70" t="str">
        <v/>
      </c>
      <c r="G39" s="71" t="str">
        <v/>
      </c>
      <c r="H39" s="2"/>
      <c r="I39" s="29"/>
      <c r="J39" s="91"/>
      <c r="K39" s="92"/>
      <c r="L39" s="92"/>
      <c r="M39" s="92"/>
      <c r="N39" s="2"/>
      <c r="O39" s="36"/>
      <c r="P39" s="53"/>
    </row>
    <row r="40" spans="2:16" x14ac:dyDescent="0.25">
      <c r="B40" s="12"/>
      <c r="C40" s="2"/>
      <c r="D40" s="2"/>
      <c r="E40" s="69"/>
      <c r="F40" s="70"/>
      <c r="G40" s="71"/>
      <c r="H40" s="2"/>
      <c r="I40" s="29"/>
      <c r="J40" s="91"/>
      <c r="K40" s="92"/>
      <c r="L40" s="92"/>
      <c r="M40" s="92"/>
      <c r="N40" s="2"/>
      <c r="O40" s="36"/>
      <c r="P40" s="53"/>
    </row>
    <row r="41" spans="2:16" x14ac:dyDescent="0.25">
      <c r="B41" s="12"/>
      <c r="C41" s="2"/>
      <c r="D41" s="2"/>
      <c r="E41" s="69"/>
      <c r="F41" s="70"/>
      <c r="G41" s="71"/>
      <c r="H41" s="2"/>
      <c r="I41" s="29"/>
      <c r="J41" s="91"/>
      <c r="K41" s="92"/>
      <c r="L41" s="92"/>
      <c r="M41" s="92"/>
      <c r="N41" s="2"/>
      <c r="O41" s="36"/>
      <c r="P41" s="53"/>
    </row>
    <row r="42" spans="2:16" x14ac:dyDescent="0.25">
      <c r="B42" s="12"/>
      <c r="C42" s="2"/>
      <c r="D42" s="2"/>
      <c r="E42" s="69"/>
      <c r="F42" s="70"/>
      <c r="G42" s="71"/>
      <c r="H42" s="2"/>
      <c r="I42" s="29"/>
      <c r="J42" s="91"/>
      <c r="K42" s="92"/>
      <c r="L42" s="92"/>
      <c r="M42" s="92"/>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c r="F45" s="2"/>
      <c r="G45" s="2"/>
      <c r="H45" s="2"/>
      <c r="I45" s="2"/>
      <c r="J45" s="2"/>
      <c r="K45" s="2"/>
      <c r="L45" s="2"/>
      <c r="M45" s="2"/>
      <c r="N45" s="2"/>
    </row>
    <row r="46" spans="2:16" ht="21" x14ac:dyDescent="0.35">
      <c r="B46" s="2"/>
      <c r="C46" s="13" t="s">
        <v>375</v>
      </c>
      <c r="D46" s="13"/>
      <c r="E46" s="2"/>
      <c r="F46" s="2"/>
      <c r="G46" s="2"/>
      <c r="H46" s="2"/>
      <c r="I46" s="2"/>
      <c r="J46" s="2"/>
      <c r="K46" s="2"/>
      <c r="L46" s="2"/>
      <c r="M46" s="2"/>
      <c r="N46" s="2"/>
    </row>
    <row r="47" spans="2:16" x14ac:dyDescent="0.25">
      <c r="B47" s="2"/>
      <c r="C47" s="2"/>
      <c r="D47" s="2"/>
      <c r="E47" s="2"/>
      <c r="F47" s="2"/>
      <c r="G47" s="2"/>
      <c r="H47" s="2"/>
      <c r="I47" s="2"/>
      <c r="J47" s="2"/>
      <c r="K47" s="2"/>
      <c r="L47" s="2"/>
      <c r="M47" s="2"/>
      <c r="N47" s="2"/>
    </row>
    <row r="48" spans="2:16" x14ac:dyDescent="0.25">
      <c r="B48" s="2"/>
      <c r="C48" s="2"/>
      <c r="D48" s="2"/>
      <c r="E48" s="23" t="s">
        <v>3</v>
      </c>
      <c r="F48" s="2"/>
      <c r="G48" s="2"/>
      <c r="H48" s="2"/>
      <c r="I48" s="2"/>
      <c r="J48" s="2"/>
      <c r="K48" s="2"/>
      <c r="L48" s="2"/>
      <c r="M48" s="2"/>
      <c r="N48" s="2"/>
    </row>
    <row r="49" spans="2:14" ht="15.75" thickBot="1" x14ac:dyDescent="0.3">
      <c r="B49" s="2"/>
      <c r="C49" s="2"/>
      <c r="D49" s="2"/>
      <c r="E49" s="12"/>
      <c r="F49" s="2"/>
      <c r="G49" s="2"/>
      <c r="H49" s="2"/>
      <c r="I49" s="2"/>
      <c r="J49" s="2"/>
      <c r="K49" s="2"/>
      <c r="L49" s="2"/>
      <c r="M49" s="2"/>
      <c r="N49" s="2"/>
    </row>
    <row r="50" spans="2:14" ht="15.75" thickBot="1" x14ac:dyDescent="0.3">
      <c r="B50" s="2"/>
      <c r="C50" s="2"/>
      <c r="D50" s="2"/>
      <c r="E50" s="12" t="s">
        <v>198</v>
      </c>
      <c r="F50" s="19" t="s">
        <v>309</v>
      </c>
      <c r="G50" s="2" t="s">
        <v>194</v>
      </c>
      <c r="H50" s="2"/>
      <c r="I50" s="2"/>
      <c r="J50" s="2"/>
      <c r="K50" s="2"/>
      <c r="L50" s="2"/>
      <c r="M50" s="2"/>
      <c r="N50" s="2"/>
    </row>
    <row r="51" spans="2:14" ht="15.75" thickBot="1" x14ac:dyDescent="0.3">
      <c r="B51" s="2"/>
      <c r="C51" s="2"/>
      <c r="D51" s="2"/>
      <c r="E51" s="2"/>
      <c r="F51" s="2"/>
      <c r="G51" s="2"/>
      <c r="H51" s="2"/>
      <c r="I51" s="2"/>
      <c r="J51" s="2"/>
      <c r="K51" s="2"/>
      <c r="L51" s="2"/>
      <c r="M51" s="2"/>
      <c r="N51" s="2"/>
    </row>
    <row r="52" spans="2:14" ht="15.75" thickBot="1" x14ac:dyDescent="0.3">
      <c r="B52" s="2"/>
      <c r="C52" s="2"/>
      <c r="D52" s="2"/>
      <c r="E52" s="12" t="s">
        <v>374</v>
      </c>
      <c r="F52" s="19" t="s">
        <v>339</v>
      </c>
      <c r="G52" s="2"/>
      <c r="H52" s="2"/>
      <c r="I52" s="2"/>
      <c r="J52" s="2"/>
      <c r="K52" s="2"/>
      <c r="L52" s="2"/>
      <c r="M52" s="2"/>
      <c r="N52" s="2"/>
    </row>
    <row r="53" spans="2:14" ht="15.75" thickBot="1" x14ac:dyDescent="0.3">
      <c r="B53" s="2"/>
      <c r="C53" s="2"/>
      <c r="D53" s="2"/>
      <c r="E53" s="2"/>
      <c r="F53" s="2"/>
      <c r="G53" s="2"/>
      <c r="H53" s="2"/>
      <c r="I53" s="2"/>
      <c r="J53" s="2"/>
      <c r="K53" s="2"/>
      <c r="L53" s="2"/>
      <c r="M53" s="2"/>
      <c r="N53" s="2"/>
    </row>
    <row r="54" spans="2:14" ht="15.75" thickBot="1" x14ac:dyDescent="0.3">
      <c r="B54" s="2"/>
      <c r="C54" s="2"/>
      <c r="D54" s="2"/>
      <c r="E54" s="12" t="s">
        <v>219</v>
      </c>
      <c r="F54" s="41">
        <v>43831</v>
      </c>
      <c r="G54" s="2"/>
      <c r="H54" s="2"/>
      <c r="I54" s="2"/>
      <c r="J54" s="2"/>
      <c r="K54" s="2"/>
      <c r="L54" s="2"/>
      <c r="M54" s="2"/>
      <c r="N54" s="2"/>
    </row>
    <row r="55" spans="2:14" x14ac:dyDescent="0.25">
      <c r="B55" s="2"/>
      <c r="C55" s="2"/>
      <c r="D55" s="2"/>
      <c r="E55" s="2"/>
      <c r="F55" s="2"/>
      <c r="G55" s="2"/>
      <c r="H55" s="2"/>
      <c r="I55" s="2"/>
      <c r="J55" s="2"/>
      <c r="K55" s="2"/>
      <c r="L55" s="2"/>
      <c r="M55" s="2"/>
      <c r="N55" s="2"/>
    </row>
    <row r="56" spans="2:14" x14ac:dyDescent="0.25">
      <c r="B56" s="2"/>
      <c r="C56" s="2"/>
      <c r="D56" s="2"/>
      <c r="E56" s="2"/>
      <c r="F56" s="2"/>
      <c r="G56" s="2"/>
      <c r="H56" s="2"/>
      <c r="I56" s="2"/>
      <c r="J56" s="2"/>
      <c r="K56" s="2"/>
      <c r="L56" s="2"/>
      <c r="M56" s="2"/>
      <c r="N56" s="2"/>
    </row>
    <row r="57" spans="2:14" x14ac:dyDescent="0.25">
      <c r="B57" s="6"/>
      <c r="C57" s="6"/>
      <c r="D57" s="6"/>
      <c r="E57" s="6"/>
      <c r="F57" s="6"/>
      <c r="G57" s="6"/>
      <c r="H57" s="6"/>
      <c r="I57" s="6"/>
      <c r="J57" s="6"/>
      <c r="K57" s="6"/>
      <c r="L57" s="6"/>
      <c r="M57" s="6"/>
    </row>
    <row r="58" spans="2:14" x14ac:dyDescent="0.25">
      <c r="B58" s="2"/>
      <c r="C58" s="2"/>
      <c r="D58" s="2"/>
      <c r="E58" s="2"/>
      <c r="F58" s="2"/>
      <c r="G58" s="2"/>
      <c r="H58" s="2"/>
      <c r="I58" s="2"/>
      <c r="J58" s="2"/>
      <c r="K58" s="2"/>
      <c r="L58" s="2"/>
      <c r="M58" s="2"/>
      <c r="N58" s="2"/>
    </row>
    <row r="59" spans="2:14" ht="21" x14ac:dyDescent="0.35">
      <c r="B59" s="2"/>
      <c r="C59" s="13" t="s">
        <v>376</v>
      </c>
      <c r="D59" s="2"/>
      <c r="E59" s="2"/>
      <c r="F59" s="2"/>
      <c r="G59" s="2"/>
      <c r="H59" s="2"/>
      <c r="I59" s="2"/>
      <c r="J59" s="2"/>
      <c r="K59" s="2"/>
      <c r="L59" s="2"/>
      <c r="M59" s="2"/>
      <c r="N59" s="2"/>
    </row>
    <row r="60" spans="2:14" x14ac:dyDescent="0.25">
      <c r="B60" s="2"/>
      <c r="C60" s="2"/>
      <c r="D60" s="2"/>
      <c r="E60" s="2"/>
      <c r="F60" s="2"/>
      <c r="G60" s="2"/>
      <c r="H60" s="2"/>
      <c r="I60" s="12" t="s">
        <v>270</v>
      </c>
      <c r="J60" s="2"/>
      <c r="K60" s="45"/>
      <c r="L60" s="2"/>
      <c r="M60" s="2"/>
      <c r="N60" s="2"/>
    </row>
    <row r="61" spans="2:14" x14ac:dyDescent="0.25">
      <c r="B61" s="2"/>
      <c r="C61" s="2"/>
      <c r="D61" s="2"/>
      <c r="E61" s="66" t="str">
        <f t="array" ref="E61:G84">_xll.flAggregatePortfolioGroup(F50,F52,I61:J67,J35)</f>
        <v>#ERROR: Group with id US-FI in scope Finbourne-Examples does not exist at EffectiveAt: '2020-01-01T00:00:00.0000000+00:00' AsAt: 'AsAt=2020-03-18T17:19:45.5447040+00:00'</v>
      </c>
      <c r="F61" s="66" t="str">
        <v>#ERROR: Group with id US-FI in scope Finbourne-Examples does not exist at EffectiveAt: '2020-01-01T00:00:00.0000000+00:00' AsAt: 'AsAt=2020-03-18T17:19:45.5447040+00:00'</v>
      </c>
      <c r="G61" s="64" t="str">
        <v>#ERROR: Group with id US-FI in scope Finbourne-Examples does not exist at EffectiveAt: '2020-01-01T00:00:00.0000000+00:00' AsAt: 'AsAt=2020-03-18T17:19:45.5447040+00:00'</v>
      </c>
      <c r="H61" s="2"/>
      <c r="I61" s="64" t="s">
        <v>227</v>
      </c>
      <c r="J61" s="72" t="s">
        <v>228</v>
      </c>
      <c r="K61" s="73"/>
      <c r="L61" s="73"/>
      <c r="M61" s="73"/>
      <c r="N61" s="2"/>
    </row>
    <row r="62" spans="2:14" x14ac:dyDescent="0.25">
      <c r="B62" s="12"/>
      <c r="C62" s="2"/>
      <c r="D62" s="2"/>
      <c r="E62" s="69" t="str">
        <v>#ERROR: Group with id US-FI in scope Finbourne-Examples does not exist at EffectiveAt: '2020-01-01T00:00:00.0000000+00:00' AsAt: 'AsAt=2020-03-18T17:19:45.5447040+00:00'</v>
      </c>
      <c r="F62" s="70" t="str">
        <v>#ERROR: Group with id US-FI in scope Finbourne-Examples does not exist at EffectiveAt: '2020-01-01T00:00:00.0000000+00:00' AsAt: 'AsAt=2020-03-18T17:19:45.5447040+00:00'</v>
      </c>
      <c r="G62" s="71" t="str">
        <v>#ERROR: Group with id US-FI in scope Finbourne-Examples does not exist at EffectiveAt: '2020-01-01T00:00:00.0000000+00:00' AsAt: 'AsAt=2020-03-18T17:19:45.5447040+00:00'</v>
      </c>
      <c r="H62" s="2"/>
      <c r="I62" s="29" t="s">
        <v>242</v>
      </c>
      <c r="J62" s="54"/>
      <c r="K62" s="56"/>
      <c r="L62" s="56"/>
      <c r="M62" s="56"/>
      <c r="N62" s="2"/>
    </row>
    <row r="63" spans="2:14" x14ac:dyDescent="0.25">
      <c r="B63" s="12"/>
      <c r="C63" s="2"/>
      <c r="D63" s="2"/>
      <c r="E63" s="69" t="str">
        <v>#ERROR: Group with id US-FI in scope Finbourne-Examples does not exist at EffectiveAt: '2020-01-01T00:00:00.0000000+00:00' AsAt: 'AsAt=2020-03-18T17:19:45.5447040+00:00'</v>
      </c>
      <c r="F63" s="70" t="str">
        <v>#ERROR: Group with id US-FI in scope Finbourne-Examples does not exist at EffectiveAt: '2020-01-01T00:00:00.0000000+00:00' AsAt: 'AsAt=2020-03-18T17:19:45.5447040+00:00'</v>
      </c>
      <c r="G63" s="71" t="str">
        <v>#ERROR: Group with id US-FI in scope Finbourne-Examples does not exist at EffectiveAt: '2020-01-01T00:00:00.0000000+00:00' AsAt: 'AsAt=2020-03-18T17:19:45.5447040+00:00'</v>
      </c>
      <c r="H63" s="2"/>
      <c r="I63" s="29" t="s">
        <v>243</v>
      </c>
      <c r="J63" s="54"/>
      <c r="K63" s="56"/>
      <c r="L63" s="56"/>
      <c r="M63" s="56"/>
      <c r="N63" s="2"/>
    </row>
    <row r="64" spans="2:14" x14ac:dyDescent="0.25">
      <c r="B64" s="12"/>
      <c r="C64" s="2"/>
      <c r="D64" s="2"/>
      <c r="E64" s="69" t="str">
        <v>#ERROR: Group with id US-FI in scope Finbourne-Examples does not exist at EffectiveAt: '2020-01-01T00:00:00.0000000+00:00' AsAt: 'AsAt=2020-03-18T17:19:45.5447040+00:00'</v>
      </c>
      <c r="F64" s="70" t="str">
        <v>#ERROR: Group with id US-FI in scope Finbourne-Examples does not exist at EffectiveAt: '2020-01-01T00:00:00.0000000+00:00' AsAt: 'AsAt=2020-03-18T17:19:45.5447040+00:00'</v>
      </c>
      <c r="G64" s="71" t="str">
        <v>#ERROR: Group with id US-FI in scope Finbourne-Examples does not exist at EffectiveAt: '2020-01-01T00:00:00.0000000+00:00' AsAt: 'AsAt=2020-03-18T17:19:45.5447040+00:00'</v>
      </c>
      <c r="H64" s="2"/>
      <c r="I64" s="29" t="s">
        <v>244</v>
      </c>
      <c r="J64" s="55">
        <f>F54</f>
        <v>43831</v>
      </c>
      <c r="K64" s="57"/>
      <c r="L64" s="57"/>
      <c r="M64" s="57"/>
      <c r="N64" s="2"/>
    </row>
    <row r="65" spans="2:14" x14ac:dyDescent="0.25">
      <c r="B65" s="12"/>
      <c r="C65" s="2"/>
      <c r="D65" s="2"/>
      <c r="E65" s="69" t="str">
        <v>#ERROR: Group with id US-FI in scope Finbourne-Examples does not exist at EffectiveAt: '2020-01-01T00:00:00.0000000+00:00' AsAt: 'AsAt=2020-03-18T17:19:45.5447040+00:00'</v>
      </c>
      <c r="F65" s="70" t="str">
        <v>#ERROR: Group with id US-FI in scope Finbourne-Examples does not exist at EffectiveAt: '2020-01-01T00:00:00.0000000+00:00' AsAt: 'AsAt=2020-03-18T17:19:45.5447040+00:00'</v>
      </c>
      <c r="G65" s="71" t="str">
        <v>#ERROR: Group with id US-FI in scope Finbourne-Examples does not exist at EffectiveAt: '2020-01-01T00:00:00.0000000+00:00' AsAt: 'AsAt=2020-03-18T17:19:45.5447040+00:00'</v>
      </c>
      <c r="H65" s="2"/>
      <c r="I65" s="29" t="s">
        <v>245</v>
      </c>
      <c r="J65" s="54" t="s">
        <v>255</v>
      </c>
      <c r="K65" s="56"/>
      <c r="L65" s="56"/>
      <c r="M65" s="56"/>
      <c r="N65" s="2"/>
    </row>
    <row r="66" spans="2:14" x14ac:dyDescent="0.25">
      <c r="B66" s="12"/>
      <c r="C66" s="2"/>
      <c r="D66" s="2"/>
      <c r="E66" s="69" t="str">
        <v>#ERROR: Group with id US-FI in scope Finbourne-Examples does not exist at EffectiveAt: '2020-01-01T00:00:00.0000000+00:00' AsAt: 'AsAt=2020-03-18T17:19:45.5447040+00:00'</v>
      </c>
      <c r="F66" s="70" t="str">
        <v>#ERROR: Group with id US-FI in scope Finbourne-Examples does not exist at EffectiveAt: '2020-01-01T00:00:00.0000000+00:00' AsAt: 'AsAt=2020-03-18T17:19:45.5447040+00:00'</v>
      </c>
      <c r="G66" s="71" t="str">
        <v>#ERROR: Group with id US-FI in scope Finbourne-Examples does not exist at EffectiveAt: '2020-01-01T00:00:00.0000000+00:00' AsAt: 'AsAt=2020-03-18T17:19:45.5447040+00:00'</v>
      </c>
      <c r="H66" s="2"/>
      <c r="I66" s="29" t="s">
        <v>246</v>
      </c>
      <c r="J66" s="54" t="s">
        <v>256</v>
      </c>
      <c r="K66" s="56"/>
      <c r="L66" s="56"/>
      <c r="M66" s="56"/>
      <c r="N66" s="2"/>
    </row>
    <row r="67" spans="2:14" x14ac:dyDescent="0.25">
      <c r="B67" s="12"/>
      <c r="C67" s="2"/>
      <c r="D67" s="2"/>
      <c r="E67" s="69" t="str">
        <v>#ERROR: Group with id US-FI in scope Finbourne-Examples does not exist at EffectiveAt: '2020-01-01T00:00:00.0000000+00:00' AsAt: 'AsAt=2020-03-18T17:19:45.5447040+00:00'</v>
      </c>
      <c r="F67" s="70" t="str">
        <v>#ERROR: Group with id US-FI in scope Finbourne-Examples does not exist at EffectiveAt: '2020-01-01T00:00:00.0000000+00:00' AsAt: 'AsAt=2020-03-18T17:19:45.5447040+00:00'</v>
      </c>
      <c r="G67" s="71" t="str">
        <v>#ERROR: Group with id US-FI in scope Finbourne-Examples does not exist at EffectiveAt: '2020-01-01T00:00:00.0000000+00:00' AsAt: 'AsAt=2020-03-18T17:19:45.5447040+00:00'</v>
      </c>
      <c r="H67" s="2"/>
      <c r="I67" s="29" t="s">
        <v>247</v>
      </c>
      <c r="J67" s="54"/>
      <c r="K67" s="56"/>
      <c r="L67" s="56"/>
      <c r="M67" s="56"/>
      <c r="N67" s="2"/>
    </row>
    <row r="68" spans="2:14" x14ac:dyDescent="0.25">
      <c r="B68" s="12"/>
      <c r="C68" s="2"/>
      <c r="D68" s="2"/>
      <c r="E68" s="69" t="str">
        <v>#ERROR: Group with id US-FI in scope Finbourne-Examples does not exist at EffectiveAt: '2020-01-01T00:00:00.0000000+00:00' AsAt: 'AsAt=2020-03-18T17:19:45.5447040+00:00'</v>
      </c>
      <c r="F68" s="70" t="str">
        <v>#ERROR: Group with id US-FI in scope Finbourne-Examples does not exist at EffectiveAt: '2020-01-01T00:00:00.0000000+00:00' AsAt: 'AsAt=2020-03-18T17:19:45.5447040+00:00'</v>
      </c>
      <c r="G68" s="71" t="str">
        <v>#ERROR: Group with id US-FI in scope Finbourne-Examples does not exist at EffectiveAt: '2020-01-01T00:00:00.0000000+00:00' AsAt: 'AsAt=2020-03-18T17:19:45.5447040+00:00'</v>
      </c>
      <c r="H68" s="2"/>
      <c r="I68" s="29" t="s">
        <v>271</v>
      </c>
      <c r="J68" s="91" t="s">
        <v>361</v>
      </c>
      <c r="K68" s="92"/>
      <c r="L68" s="92"/>
      <c r="M68" s="92"/>
      <c r="N68" s="2"/>
    </row>
    <row r="69" spans="2:14" x14ac:dyDescent="0.25">
      <c r="B69" s="12"/>
      <c r="C69" s="2"/>
      <c r="D69" s="2"/>
      <c r="E69" s="69" t="str">
        <v>#ERROR: Group with id US-FI in scope Finbourne-Examples does not exist at EffectiveAt: '2020-01-01T00:00:00.0000000+00:00' AsAt: 'AsAt=2020-03-18T17:19:45.5447040+00:00'</v>
      </c>
      <c r="F69" s="70" t="str">
        <v>#ERROR: Group with id US-FI in scope Finbourne-Examples does not exist at EffectiveAt: '2020-01-01T00:00:00.0000000+00:00' AsAt: 'AsAt=2020-03-18T17:19:45.5447040+00:00'</v>
      </c>
      <c r="G69" s="71" t="str">
        <v>#ERROR: Group with id US-FI in scope Finbourne-Examples does not exist at EffectiveAt: '2020-01-01T00:00:00.0000000+00:00' AsAt: 'AsAt=2020-03-18T17:19:45.5447040+00:00'</v>
      </c>
      <c r="H69" s="2"/>
      <c r="I69" s="29"/>
      <c r="J69" s="91"/>
      <c r="K69" s="92"/>
      <c r="L69" s="92"/>
      <c r="M69" s="92"/>
      <c r="N69" s="2"/>
    </row>
    <row r="70" spans="2:14" x14ac:dyDescent="0.25">
      <c r="B70" s="12"/>
      <c r="C70" s="2"/>
      <c r="D70" s="2"/>
      <c r="E70" s="69" t="str">
        <v>#ERROR: Group with id US-FI in scope Finbourne-Examples does not exist at EffectiveAt: '2020-01-01T00:00:00.0000000+00:00' AsAt: 'AsAt=2020-03-18T17:19:45.5447040+00:00'</v>
      </c>
      <c r="F70" s="70" t="str">
        <v>#ERROR: Group with id US-FI in scope Finbourne-Examples does not exist at EffectiveAt: '2020-01-01T00:00:00.0000000+00:00' AsAt: 'AsAt=2020-03-18T17:19:45.5447040+00:00'</v>
      </c>
      <c r="G70" s="71" t="str">
        <v>#ERROR: Group with id US-FI in scope Finbourne-Examples does not exist at EffectiveAt: '2020-01-01T00:00:00.0000000+00:00' AsAt: 'AsAt=2020-03-18T17:19:45.5447040+00:00'</v>
      </c>
      <c r="H70" s="2"/>
      <c r="I70" s="29"/>
      <c r="J70" s="91"/>
      <c r="K70" s="92"/>
      <c r="L70" s="92"/>
      <c r="M70" s="92"/>
      <c r="N70" s="2"/>
    </row>
    <row r="71" spans="2:14" x14ac:dyDescent="0.25">
      <c r="B71" s="12"/>
      <c r="C71" s="2"/>
      <c r="D71" s="2"/>
      <c r="E71" s="69" t="str">
        <v>#ERROR: Group with id US-FI in scope Finbourne-Examples does not exist at EffectiveAt: '2020-01-01T00:00:00.0000000+00:00' AsAt: 'AsAt=2020-03-18T17:19:45.5447040+00:00'</v>
      </c>
      <c r="F71" s="70" t="str">
        <v>#ERROR: Group with id US-FI in scope Finbourne-Examples does not exist at EffectiveAt: '2020-01-01T00:00:00.0000000+00:00' AsAt: 'AsAt=2020-03-18T17:19:45.5447040+00:00'</v>
      </c>
      <c r="G71" s="71" t="str">
        <v>#ERROR: Group with id US-FI in scope Finbourne-Examples does not exist at EffectiveAt: '2020-01-01T00:00:00.0000000+00:00' AsAt: 'AsAt=2020-03-18T17:19:45.5447040+00:00'</v>
      </c>
      <c r="H71" s="2"/>
      <c r="I71" s="29"/>
      <c r="J71" s="91"/>
      <c r="K71" s="92"/>
      <c r="L71" s="92"/>
      <c r="M71" s="92"/>
      <c r="N71" s="2"/>
    </row>
    <row r="72" spans="2:14" x14ac:dyDescent="0.25">
      <c r="B72" s="12"/>
      <c r="C72" s="2"/>
      <c r="D72" s="2"/>
      <c r="E72" s="69" t="str">
        <v>#ERROR: Group with id US-FI in scope Finbourne-Examples does not exist at EffectiveAt: '2020-01-01T00:00:00.0000000+00:00' AsAt: 'AsAt=2020-03-18T17:19:45.5447040+00:00'</v>
      </c>
      <c r="F72" s="70" t="str">
        <v>#ERROR: Group with id US-FI in scope Finbourne-Examples does not exist at EffectiveAt: '2020-01-01T00:00:00.0000000+00:00' AsAt: 'AsAt=2020-03-18T17:19:45.5447040+00:00'</v>
      </c>
      <c r="G72" s="71" t="str">
        <v>#ERROR: Group with id US-FI in scope Finbourne-Examples does not exist at EffectiveAt: '2020-01-01T00:00:00.0000000+00:00' AsAt: 'AsAt=2020-03-18T17:19:45.5447040+00:00'</v>
      </c>
      <c r="H72" s="2"/>
      <c r="I72" s="29"/>
      <c r="J72" s="91"/>
      <c r="K72" s="92"/>
      <c r="L72" s="92"/>
      <c r="M72" s="92"/>
      <c r="N72" s="2"/>
    </row>
    <row r="73" spans="2:14" x14ac:dyDescent="0.25">
      <c r="B73" s="12"/>
      <c r="C73" s="2"/>
      <c r="D73" s="2"/>
      <c r="E73" s="69" t="str">
        <v>#ERROR: Group with id US-FI in scope Finbourne-Examples does not exist at EffectiveAt: '2020-01-01T00:00:00.0000000+00:00' AsAt: 'AsAt=2020-03-18T17:19:45.5447040+00:00'</v>
      </c>
      <c r="F73" s="70" t="str">
        <v>#ERROR: Group with id US-FI in scope Finbourne-Examples does not exist at EffectiveAt: '2020-01-01T00:00:00.0000000+00:00' AsAt: 'AsAt=2020-03-18T17:19:45.5447040+00:00'</v>
      </c>
      <c r="G73" s="71" t="str">
        <v>#ERROR: Group with id US-FI in scope Finbourne-Examples does not exist at EffectiveAt: '2020-01-01T00:00:00.0000000+00:00' AsAt: 'AsAt=2020-03-18T17:19:45.5447040+00:00'</v>
      </c>
      <c r="H73" s="2"/>
      <c r="I73" s="29"/>
      <c r="J73" s="91"/>
      <c r="K73" s="92"/>
      <c r="L73" s="92"/>
      <c r="M73" s="92"/>
      <c r="N73" s="2"/>
    </row>
    <row r="74" spans="2:14" x14ac:dyDescent="0.25">
      <c r="B74" s="12"/>
      <c r="C74" s="2"/>
      <c r="D74" s="2"/>
      <c r="E74" s="69" t="str">
        <v>#ERROR: Group with id US-FI in scope Finbourne-Examples does not exist at EffectiveAt: '2020-01-01T00:00:00.0000000+00:00' AsAt: 'AsAt=2020-03-18T17:19:45.5447040+00:00'</v>
      </c>
      <c r="F74" s="70" t="str">
        <v>#ERROR: Group with id US-FI in scope Finbourne-Examples does not exist at EffectiveAt: '2020-01-01T00:00:00.0000000+00:00' AsAt: 'AsAt=2020-03-18T17:19:45.5447040+00:00'</v>
      </c>
      <c r="G74" s="71" t="str">
        <v>#ERROR: Group with id US-FI in scope Finbourne-Examples does not exist at EffectiveAt: '2020-01-01T00:00:00.0000000+00:00' AsAt: 'AsAt=2020-03-18T17:19:45.5447040+00:00'</v>
      </c>
      <c r="H74" s="2"/>
      <c r="I74" s="29"/>
      <c r="J74" s="91"/>
      <c r="K74" s="92"/>
      <c r="L74" s="92"/>
      <c r="M74" s="92"/>
      <c r="N74" s="2"/>
    </row>
    <row r="75" spans="2:14" x14ac:dyDescent="0.25">
      <c r="B75" s="12"/>
      <c r="C75" s="2"/>
      <c r="D75" s="2"/>
      <c r="E75" s="69" t="str">
        <v>#ERROR: Group with id US-FI in scope Finbourne-Examples does not exist at EffectiveAt: '2020-01-01T00:00:00.0000000+00:00' AsAt: 'AsAt=2020-03-18T17:19:45.5447040+00:00'</v>
      </c>
      <c r="F75" s="70" t="str">
        <v>#ERROR: Group with id US-FI in scope Finbourne-Examples does not exist at EffectiveAt: '2020-01-01T00:00:00.0000000+00:00' AsAt: 'AsAt=2020-03-18T17:19:45.5447040+00:00'</v>
      </c>
      <c r="G75" s="71" t="str">
        <v>#ERROR: Group with id US-FI in scope Finbourne-Examples does not exist at EffectiveAt: '2020-01-01T00:00:00.0000000+00:00' AsAt: 'AsAt=2020-03-18T17:19:45.5447040+00:00'</v>
      </c>
      <c r="H75" s="2"/>
      <c r="I75" s="29"/>
      <c r="J75" s="91"/>
      <c r="K75" s="92"/>
      <c r="L75" s="92"/>
      <c r="M75" s="92"/>
      <c r="N75" s="2"/>
    </row>
    <row r="76" spans="2:14" x14ac:dyDescent="0.25">
      <c r="B76" s="2"/>
      <c r="C76" s="2"/>
      <c r="D76" s="2"/>
      <c r="E76" s="69" t="str">
        <v>#ERROR: Group with id US-FI in scope Finbourne-Examples does not exist at EffectiveAt: '2020-01-01T00:00:00.0000000+00:00' AsAt: 'AsAt=2020-03-18T17:19:45.5447040+00:00'</v>
      </c>
      <c r="F76" s="70" t="str">
        <v>#ERROR: Group with id US-FI in scope Finbourne-Examples does not exist at EffectiveAt: '2020-01-01T00:00:00.0000000+00:00' AsAt: 'AsAt=2020-03-18T17:19:45.5447040+00:00'</v>
      </c>
      <c r="G76" s="71" t="str">
        <v>#ERROR: Group with id US-FI in scope Finbourne-Examples does not exist at EffectiveAt: '2020-01-01T00:00:00.0000000+00:00' AsAt: 'AsAt=2020-03-18T17:19:45.5447040+00:00'</v>
      </c>
      <c r="H76" s="2"/>
      <c r="I76" s="2"/>
      <c r="J76" s="2"/>
      <c r="K76" s="2"/>
      <c r="L76" s="2"/>
      <c r="M76" s="2"/>
      <c r="N76" s="2"/>
    </row>
    <row r="77" spans="2:14" x14ac:dyDescent="0.25">
      <c r="B77" s="2"/>
      <c r="C77" s="2"/>
      <c r="D77" s="2"/>
      <c r="E77" s="69" t="str">
        <v>#ERROR: Group with id US-FI in scope Finbourne-Examples does not exist at EffectiveAt: '2020-01-01T00:00:00.0000000+00:00' AsAt: 'AsAt=2020-03-18T17:19:45.5447040+00:00'</v>
      </c>
      <c r="F77" s="70" t="str">
        <v>#ERROR: Group with id US-FI in scope Finbourne-Examples does not exist at EffectiveAt: '2020-01-01T00:00:00.0000000+00:00' AsAt: 'AsAt=2020-03-18T17:19:45.5447040+00:00'</v>
      </c>
      <c r="G77" s="71" t="str">
        <v>#ERROR: Group with id US-FI in scope Finbourne-Examples does not exist at EffectiveAt: '2020-01-01T00:00:00.0000000+00:00' AsAt: 'AsAt=2020-03-18T17:19:45.5447040+00:00'</v>
      </c>
      <c r="H77" s="2"/>
      <c r="I77" s="2"/>
      <c r="J77" s="2"/>
      <c r="K77" s="2"/>
      <c r="L77" s="2"/>
      <c r="M77" s="2"/>
      <c r="N77" s="2"/>
    </row>
    <row r="78" spans="2:14" x14ac:dyDescent="0.25">
      <c r="B78" s="2"/>
      <c r="C78" s="2"/>
      <c r="D78" s="2"/>
      <c r="E78" s="69" t="str">
        <v>#ERROR: Group with id US-FI in scope Finbourne-Examples does not exist at EffectiveAt: '2020-01-01T00:00:00.0000000+00:00' AsAt: 'AsAt=2020-03-18T17:19:45.5447040+00:00'</v>
      </c>
      <c r="F78" s="70" t="str">
        <v>#ERROR: Group with id US-FI in scope Finbourne-Examples does not exist at EffectiveAt: '2020-01-01T00:00:00.0000000+00:00' AsAt: 'AsAt=2020-03-18T17:19:45.5447040+00:00'</v>
      </c>
      <c r="G78" s="71" t="str">
        <v>#ERROR: Group with id US-FI in scope Finbourne-Examples does not exist at EffectiveAt: '2020-01-01T00:00:00.0000000+00:00' AsAt: 'AsAt=2020-03-18T17:19:45.5447040+00:00'</v>
      </c>
      <c r="H78" s="2"/>
      <c r="I78" s="2"/>
      <c r="J78" s="2"/>
      <c r="K78" s="2"/>
      <c r="L78" s="2"/>
      <c r="M78" s="2"/>
      <c r="N78" s="2"/>
    </row>
    <row r="79" spans="2:14" x14ac:dyDescent="0.25">
      <c r="B79" s="2"/>
      <c r="C79" s="2"/>
      <c r="D79" s="2"/>
      <c r="E79" s="69" t="str">
        <v>#ERROR: Group with id US-FI in scope Finbourne-Examples does not exist at EffectiveAt: '2020-01-01T00:00:00.0000000+00:00' AsAt: 'AsAt=2020-03-18T17:19:45.5447040+00:00'</v>
      </c>
      <c r="F79" s="70" t="str">
        <v>#ERROR: Group with id US-FI in scope Finbourne-Examples does not exist at EffectiveAt: '2020-01-01T00:00:00.0000000+00:00' AsAt: 'AsAt=2020-03-18T17:19:45.5447040+00:00'</v>
      </c>
      <c r="G79" s="71" t="str">
        <v>#ERROR: Group with id US-FI in scope Finbourne-Examples does not exist at EffectiveAt: '2020-01-01T00:00:00.0000000+00:00' AsAt: 'AsAt=2020-03-18T17:19:45.5447040+00:00'</v>
      </c>
      <c r="H79" s="2"/>
      <c r="I79" s="2"/>
      <c r="J79" s="2"/>
      <c r="K79" s="2"/>
      <c r="L79" s="2"/>
      <c r="M79" s="2"/>
      <c r="N79" s="2"/>
    </row>
    <row r="80" spans="2:14" x14ac:dyDescent="0.25">
      <c r="B80" s="2"/>
      <c r="C80" s="2"/>
      <c r="D80" s="2"/>
      <c r="E80" s="69" t="str">
        <v>#ERROR: Group with id US-FI in scope Finbourne-Examples does not exist at EffectiveAt: '2020-01-01T00:00:00.0000000+00:00' AsAt: 'AsAt=2020-03-18T17:19:45.5447040+00:00'</v>
      </c>
      <c r="F80" s="70" t="str">
        <v>#ERROR: Group with id US-FI in scope Finbourne-Examples does not exist at EffectiveAt: '2020-01-01T00:00:00.0000000+00:00' AsAt: 'AsAt=2020-03-18T17:19:45.5447040+00:00'</v>
      </c>
      <c r="G80" s="71" t="str">
        <v>#ERROR: Group with id US-FI in scope Finbourne-Examples does not exist at EffectiveAt: '2020-01-01T00:00:00.0000000+00:00' AsAt: 'AsAt=2020-03-18T17:19:45.5447040+00:00'</v>
      </c>
      <c r="H80" s="2"/>
      <c r="I80" s="2"/>
      <c r="J80" s="2"/>
      <c r="K80" s="2"/>
      <c r="L80" s="2"/>
      <c r="M80" s="2"/>
      <c r="N80" s="2"/>
    </row>
    <row r="81" spans="2:14" x14ac:dyDescent="0.25">
      <c r="B81" s="2"/>
      <c r="C81" s="2"/>
      <c r="D81" s="2"/>
      <c r="E81" s="69" t="str">
        <v>#ERROR: Group with id US-FI in scope Finbourne-Examples does not exist at EffectiveAt: '2020-01-01T00:00:00.0000000+00:00' AsAt: 'AsAt=2020-03-18T17:19:45.5447040+00:00'</v>
      </c>
      <c r="F81" s="70" t="str">
        <v>#ERROR: Group with id US-FI in scope Finbourne-Examples does not exist at EffectiveAt: '2020-01-01T00:00:00.0000000+00:00' AsAt: 'AsAt=2020-03-18T17:19:45.5447040+00:00'</v>
      </c>
      <c r="G81" s="71" t="str">
        <v>#ERROR: Group with id US-FI in scope Finbourne-Examples does not exist at EffectiveAt: '2020-01-01T00:00:00.0000000+00:00' AsAt: 'AsAt=2020-03-18T17:19:45.5447040+00:00'</v>
      </c>
      <c r="H81" s="2"/>
      <c r="I81" s="2"/>
      <c r="J81" s="2"/>
      <c r="K81" s="2"/>
      <c r="L81" s="2"/>
      <c r="M81" s="2"/>
      <c r="N81" s="2"/>
    </row>
    <row r="82" spans="2:14" x14ac:dyDescent="0.25">
      <c r="B82" s="2"/>
      <c r="C82" s="2"/>
      <c r="D82" s="2"/>
      <c r="E82" s="69" t="str">
        <v>#ERROR: Group with id US-FI in scope Finbourne-Examples does not exist at EffectiveAt: '2020-01-01T00:00:00.0000000+00:00' AsAt: 'AsAt=2020-03-18T17:19:45.5447040+00:00'</v>
      </c>
      <c r="F82" s="70" t="str">
        <v>#ERROR: Group with id US-FI in scope Finbourne-Examples does not exist at EffectiveAt: '2020-01-01T00:00:00.0000000+00:00' AsAt: 'AsAt=2020-03-18T17:19:45.5447040+00:00'</v>
      </c>
      <c r="G82" s="71" t="str">
        <v>#ERROR: Group with id US-FI in scope Finbourne-Examples does not exist at EffectiveAt: '2020-01-01T00:00:00.0000000+00:00' AsAt: 'AsAt=2020-03-18T17:19:45.5447040+00:00'</v>
      </c>
      <c r="H82" s="2"/>
      <c r="I82" s="2"/>
      <c r="J82" s="2"/>
      <c r="K82" s="2"/>
      <c r="L82" s="2"/>
      <c r="M82" s="2"/>
      <c r="N82" s="2"/>
    </row>
    <row r="83" spans="2:14" x14ac:dyDescent="0.25">
      <c r="B83" s="2"/>
      <c r="C83" s="2"/>
      <c r="D83" s="2"/>
      <c r="E83" s="69" t="str">
        <v>#ERROR: Group with id US-FI in scope Finbourne-Examples does not exist at EffectiveAt: '2020-01-01T00:00:00.0000000+00:00' AsAt: 'AsAt=2020-03-18T17:19:45.5447040+00:00'</v>
      </c>
      <c r="F83" s="70" t="str">
        <v>#ERROR: Group with id US-FI in scope Finbourne-Examples does not exist at EffectiveAt: '2020-01-01T00:00:00.0000000+00:00' AsAt: 'AsAt=2020-03-18T17:19:45.5447040+00:00'</v>
      </c>
      <c r="G83" s="71" t="str">
        <v>#ERROR: Group with id US-FI in scope Finbourne-Examples does not exist at EffectiveAt: '2020-01-01T00:00:00.0000000+00:00' AsAt: 'AsAt=2020-03-18T17:19:45.5447040+00:00'</v>
      </c>
      <c r="H83" s="2"/>
      <c r="I83" s="2"/>
      <c r="J83" s="2"/>
      <c r="K83" s="2"/>
      <c r="L83" s="2"/>
      <c r="M83" s="2"/>
      <c r="N83" s="2"/>
    </row>
    <row r="84" spans="2:14" x14ac:dyDescent="0.25">
      <c r="B84" s="2"/>
      <c r="C84" s="2"/>
      <c r="D84" s="2"/>
      <c r="E84" s="2" t="str">
        <v>#ERROR: Group with id US-FI in scope Finbourne-Examples does not exist at EffectiveAt: '2020-01-01T00:00:00.0000000+00:00' AsAt: 'AsAt=2020-03-18T17:19:45.5447040+00:00'</v>
      </c>
      <c r="F84" s="2" t="str">
        <v>#ERROR: Group with id US-FI in scope Finbourne-Examples does not exist at EffectiveAt: '2020-01-01T00:00:00.0000000+00:00' AsAt: 'AsAt=2020-03-18T17:19:45.5447040+00:00'</v>
      </c>
      <c r="G84" s="2" t="str">
        <v>#ERROR: Group with id US-FI in scope Finbourne-Examples does not exist at EffectiveAt: '2020-01-01T00:00:00.0000000+00:00' AsAt: 'AsAt=2020-03-18T17:19:45.5447040+00:00'</v>
      </c>
      <c r="H84" s="2"/>
      <c r="I84" s="2"/>
      <c r="J84" s="2"/>
      <c r="K84" s="2"/>
      <c r="L84" s="2"/>
      <c r="M84" s="2"/>
      <c r="N84" s="2"/>
    </row>
  </sheetData>
  <mergeCells count="2">
    <mergeCell ref="J35:M42"/>
    <mergeCell ref="J68:M75"/>
  </mergeCells>
  <dataValidations disablePrompts="1"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D880-650E-4BC4-BF91-62DC24E5BA26}">
  <sheetPr>
    <tabColor theme="7" tint="0.79998168889431442"/>
  </sheetPr>
  <dimension ref="B1:Q126"/>
  <sheetViews>
    <sheetView showGridLines="0" zoomScale="85" zoomScaleNormal="85" workbookViewId="0">
      <selection activeCell="J65" sqref="J65"/>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378</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379</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212</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309</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229</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219</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384</v>
      </c>
      <c r="D26" s="2"/>
      <c r="E26" s="2"/>
      <c r="F26" s="2"/>
      <c r="G26" s="2"/>
      <c r="H26" s="2"/>
      <c r="I26" s="2"/>
      <c r="J26" s="2" t="s">
        <v>382</v>
      </c>
      <c r="K26" s="2"/>
      <c r="L26" s="2"/>
      <c r="M26" s="2"/>
      <c r="N26" s="2"/>
    </row>
    <row r="27" spans="2:16" x14ac:dyDescent="0.25">
      <c r="B27" s="2"/>
      <c r="C27" s="2"/>
      <c r="D27" s="2"/>
      <c r="E27" s="2"/>
      <c r="F27" s="2"/>
      <c r="G27" s="2"/>
      <c r="H27" s="2"/>
      <c r="I27" s="12" t="s">
        <v>270</v>
      </c>
      <c r="J27" s="2" t="s">
        <v>381</v>
      </c>
      <c r="K27" s="45"/>
      <c r="L27" s="2"/>
      <c r="M27" s="2"/>
      <c r="N27" s="2"/>
      <c r="P27" s="33"/>
    </row>
    <row r="28" spans="2:16" x14ac:dyDescent="0.25">
      <c r="B28" s="2"/>
      <c r="C28" s="2"/>
      <c r="D28" s="2"/>
      <c r="E28" s="66" t="str">
        <f t="array" ref="E28:G39">_xll.flAggregatePortfolio(F17,F19,I28:J34,J35)</f>
        <v>PVSum</v>
      </c>
      <c r="F28" s="66" t="str">
        <v>PVProportion</v>
      </c>
      <c r="G28" s="64" t="str">
        <v>Name</v>
      </c>
      <c r="H28" s="2"/>
      <c r="I28" s="64" t="s">
        <v>227</v>
      </c>
      <c r="J28" s="72" t="s">
        <v>228</v>
      </c>
      <c r="K28" s="73"/>
      <c r="L28" s="73"/>
      <c r="M28" s="73"/>
      <c r="N28" s="2"/>
    </row>
    <row r="29" spans="2:16" x14ac:dyDescent="0.25">
      <c r="B29" s="12"/>
      <c r="C29" s="2"/>
      <c r="D29" s="2"/>
      <c r="E29" s="69">
        <v>1880486184</v>
      </c>
      <c r="F29" s="70">
        <v>0.203938221951178</v>
      </c>
      <c r="G29" s="71" t="str">
        <v>Apple</v>
      </c>
      <c r="H29" s="2"/>
      <c r="I29" s="29" t="s">
        <v>242</v>
      </c>
      <c r="J29" s="54" t="str">
        <f>F17</f>
        <v>Finbourne-Examples</v>
      </c>
      <c r="K29" s="56"/>
      <c r="L29" s="56"/>
      <c r="M29" s="56"/>
      <c r="N29" s="2"/>
    </row>
    <row r="30" spans="2:16" x14ac:dyDescent="0.25">
      <c r="B30" s="12"/>
      <c r="C30" s="2"/>
      <c r="D30" s="2"/>
      <c r="E30" s="69">
        <v>1252860850.1068258</v>
      </c>
      <c r="F30" s="70">
        <v>0.13587242293880494</v>
      </c>
      <c r="G30" s="71" t="str">
        <v>Volkswagen</v>
      </c>
      <c r="H30" s="2"/>
      <c r="I30" s="29" t="s">
        <v>243</v>
      </c>
      <c r="J30" s="54" t="s">
        <v>380</v>
      </c>
      <c r="K30" s="56"/>
      <c r="L30" s="56"/>
      <c r="M30" s="56"/>
      <c r="N30" s="2"/>
    </row>
    <row r="31" spans="2:16" x14ac:dyDescent="0.25">
      <c r="B31" s="12"/>
      <c r="C31" s="2"/>
      <c r="D31" s="2"/>
      <c r="E31" s="69">
        <v>503438109.29149401</v>
      </c>
      <c r="F31" s="70">
        <v>5.4597727834925752E-2</v>
      </c>
      <c r="G31" s="71" t="str">
        <v>Toyota Motor</v>
      </c>
      <c r="H31" s="2"/>
      <c r="I31" s="29" t="s">
        <v>244</v>
      </c>
      <c r="J31" s="55">
        <f>F21</f>
        <v>43575</v>
      </c>
      <c r="K31" s="57"/>
      <c r="L31" s="57"/>
      <c r="M31" s="57"/>
      <c r="N31" s="2"/>
    </row>
    <row r="32" spans="2:16" x14ac:dyDescent="0.25">
      <c r="B32" s="12"/>
      <c r="C32" s="2"/>
      <c r="D32" s="2"/>
      <c r="E32" s="69">
        <v>-831822953.54999995</v>
      </c>
      <c r="F32" s="70">
        <v>-9.0210976059563713E-2</v>
      </c>
      <c r="G32" s="71" t="str">
        <v>Walt Disney</v>
      </c>
      <c r="H32" s="2"/>
      <c r="I32" s="29" t="s">
        <v>245</v>
      </c>
      <c r="J32" s="54" t="s">
        <v>255</v>
      </c>
      <c r="K32" s="56"/>
      <c r="L32" s="56"/>
      <c r="M32" s="56"/>
      <c r="N32" s="2"/>
      <c r="O32" s="36"/>
      <c r="P32" s="53"/>
    </row>
    <row r="33" spans="2:16" x14ac:dyDescent="0.25">
      <c r="B33" s="12"/>
      <c r="C33" s="2"/>
      <c r="D33" s="2"/>
      <c r="E33" s="69">
        <v>1052663160.9</v>
      </c>
      <c r="F33" s="70">
        <v>0.11416103727537559</v>
      </c>
      <c r="G33" s="71" t="str">
        <v>Microsoft</v>
      </c>
      <c r="H33" s="2"/>
      <c r="I33" s="29" t="s">
        <v>246</v>
      </c>
      <c r="J33" s="54" t="s">
        <v>256</v>
      </c>
      <c r="K33" s="56"/>
      <c r="L33" s="56"/>
      <c r="M33" s="56"/>
      <c r="N33" s="2"/>
      <c r="O33" s="36"/>
      <c r="P33" s="53"/>
    </row>
    <row r="34" spans="2:16" x14ac:dyDescent="0.25">
      <c r="B34" s="12"/>
      <c r="C34" s="2"/>
      <c r="D34" s="2"/>
      <c r="E34" s="69">
        <v>486545000</v>
      </c>
      <c r="F34" s="70">
        <v>5.2765674666204243E-2</v>
      </c>
      <c r="G34" s="71" t="str">
        <v>HSBC Holdings</v>
      </c>
      <c r="H34" s="2"/>
      <c r="I34" s="29" t="s">
        <v>247</v>
      </c>
      <c r="J34" s="54"/>
      <c r="K34" s="56"/>
      <c r="L34" s="56"/>
      <c r="M34" s="56"/>
      <c r="N34" s="2"/>
      <c r="O34" s="36"/>
      <c r="P34" s="53"/>
    </row>
    <row r="35" spans="2:16" ht="15" customHeight="1" x14ac:dyDescent="0.25">
      <c r="B35" s="12"/>
      <c r="C35" s="2"/>
      <c r="D35" s="2"/>
      <c r="E35" s="69">
        <v>1317064000</v>
      </c>
      <c r="F35" s="70">
        <v>0.14283523731323849</v>
      </c>
      <c r="G35" s="71" t="str">
        <v>BP</v>
      </c>
      <c r="H35" s="2"/>
      <c r="I35" s="29" t="s">
        <v>271</v>
      </c>
      <c r="J35" s="91"/>
      <c r="K35" s="92"/>
      <c r="L35" s="92"/>
      <c r="M35" s="92"/>
      <c r="N35" s="2"/>
      <c r="O35" s="36"/>
      <c r="P35" s="53"/>
    </row>
    <row r="36" spans="2:16" x14ac:dyDescent="0.25">
      <c r="B36" s="12"/>
      <c r="C36" s="2"/>
      <c r="D36" s="2"/>
      <c r="E36" s="69">
        <v>658379731.1255275</v>
      </c>
      <c r="F36" s="70">
        <v>7.1401105138050147E-2</v>
      </c>
      <c r="G36" s="71" t="str">
        <v>Softbank</v>
      </c>
      <c r="H36" s="2"/>
      <c r="I36" s="29"/>
      <c r="J36" s="91"/>
      <c r="K36" s="92"/>
      <c r="L36" s="92"/>
      <c r="M36" s="92"/>
      <c r="N36" s="2"/>
      <c r="O36" s="36"/>
      <c r="P36" s="53"/>
    </row>
    <row r="37" spans="2:16" x14ac:dyDescent="0.25">
      <c r="B37" s="12"/>
      <c r="C37" s="2"/>
      <c r="D37" s="2"/>
      <c r="E37" s="69">
        <v>1831550742</v>
      </c>
      <c r="F37" s="70">
        <v>0.19863118640005958</v>
      </c>
      <c r="G37" s="71" t="str">
        <v>JPMorgan Chase</v>
      </c>
      <c r="H37" s="2"/>
      <c r="I37" s="29"/>
      <c r="J37" s="91"/>
      <c r="K37" s="92"/>
      <c r="L37" s="92"/>
      <c r="M37" s="92"/>
      <c r="N37" s="2"/>
      <c r="O37" s="36"/>
      <c r="P37" s="53"/>
    </row>
    <row r="38" spans="2:16" x14ac:dyDescent="0.25">
      <c r="B38" s="12"/>
      <c r="C38" s="2"/>
      <c r="D38" s="2"/>
      <c r="E38" s="69">
        <v>1069697092.0949062</v>
      </c>
      <c r="F38" s="70">
        <v>0.11600836254172696</v>
      </c>
      <c r="G38" s="71" t="str">
        <v>Anheuser-Busch InBev</v>
      </c>
      <c r="H38" s="2"/>
      <c r="I38" s="29"/>
      <c r="J38" s="91"/>
      <c r="K38" s="92"/>
      <c r="L38" s="92"/>
      <c r="M38" s="92"/>
      <c r="N38" s="2"/>
      <c r="O38" s="36"/>
      <c r="P38" s="53"/>
    </row>
    <row r="39" spans="2:16" x14ac:dyDescent="0.25">
      <c r="B39" s="12"/>
      <c r="C39" s="2"/>
      <c r="D39" s="2"/>
      <c r="E39" s="69" t="str">
        <v/>
      </c>
      <c r="F39" s="70" t="str">
        <v/>
      </c>
      <c r="G39" s="71" t="str">
        <v/>
      </c>
      <c r="H39" s="2"/>
      <c r="I39" s="29"/>
      <c r="J39" s="91"/>
      <c r="K39" s="92"/>
      <c r="L39" s="92"/>
      <c r="M39" s="92"/>
      <c r="N39" s="2"/>
      <c r="O39" s="36"/>
      <c r="P39" s="53"/>
    </row>
    <row r="40" spans="2:16" x14ac:dyDescent="0.25">
      <c r="B40" s="12"/>
      <c r="C40" s="2"/>
      <c r="D40" s="2"/>
      <c r="E40" s="69"/>
      <c r="F40" s="70"/>
      <c r="G40" s="71"/>
      <c r="H40" s="2"/>
      <c r="I40" s="29"/>
      <c r="J40" s="91"/>
      <c r="K40" s="92"/>
      <c r="L40" s="92"/>
      <c r="M40" s="92"/>
      <c r="N40" s="2"/>
      <c r="O40" s="36"/>
      <c r="P40" s="53"/>
    </row>
    <row r="41" spans="2:16" x14ac:dyDescent="0.25">
      <c r="B41" s="12"/>
      <c r="C41" s="2"/>
      <c r="D41" s="2"/>
      <c r="E41" s="69"/>
      <c r="F41" s="70"/>
      <c r="G41" s="71"/>
      <c r="H41" s="2"/>
      <c r="I41" s="29"/>
      <c r="J41" s="91"/>
      <c r="K41" s="92"/>
      <c r="L41" s="92"/>
      <c r="M41" s="92"/>
      <c r="N41" s="2"/>
      <c r="O41" s="36"/>
      <c r="P41" s="53"/>
    </row>
    <row r="42" spans="2:16" x14ac:dyDescent="0.25">
      <c r="B42" s="12"/>
      <c r="C42" s="2"/>
      <c r="D42" s="2"/>
      <c r="E42" s="69"/>
      <c r="F42" s="70"/>
      <c r="G42" s="71"/>
      <c r="H42" s="2"/>
      <c r="I42" s="29"/>
      <c r="J42" s="91"/>
      <c r="K42" s="92"/>
      <c r="L42" s="92"/>
      <c r="M42" s="92"/>
      <c r="N42" s="2"/>
      <c r="O42" s="36"/>
      <c r="P42" s="53"/>
    </row>
    <row r="43" spans="2:16" x14ac:dyDescent="0.25">
      <c r="B43" s="2"/>
      <c r="C43" s="2"/>
      <c r="D43" s="2"/>
      <c r="E43" s="2"/>
      <c r="F43" s="2"/>
      <c r="G43" s="2"/>
      <c r="H43" s="2"/>
      <c r="I43" s="2"/>
      <c r="J43" s="2"/>
      <c r="K43" s="2"/>
      <c r="L43" s="2"/>
      <c r="M43" s="2"/>
      <c r="N43" s="2"/>
      <c r="O43" s="36"/>
      <c r="P43" s="53"/>
    </row>
    <row r="44" spans="2:16" x14ac:dyDescent="0.25">
      <c r="B44" s="2"/>
      <c r="C44" s="2"/>
      <c r="D44" s="2"/>
      <c r="E44" s="2"/>
      <c r="F44" s="2"/>
      <c r="G44" s="2"/>
      <c r="H44" s="2"/>
      <c r="I44" s="2"/>
      <c r="J44" s="2"/>
      <c r="K44" s="2"/>
      <c r="L44" s="2"/>
      <c r="M44" s="2"/>
      <c r="N44" s="2"/>
      <c r="O44" s="36"/>
      <c r="P44" s="53"/>
    </row>
    <row r="45" spans="2:16" ht="21" x14ac:dyDescent="0.35">
      <c r="B45" s="2"/>
      <c r="C45" s="13" t="s">
        <v>383</v>
      </c>
      <c r="D45" s="2"/>
      <c r="E45" s="2"/>
      <c r="F45" s="2"/>
      <c r="G45" s="2"/>
      <c r="H45" s="2"/>
      <c r="I45" s="2"/>
      <c r="J45" s="2" t="s">
        <v>385</v>
      </c>
      <c r="K45" s="2"/>
      <c r="L45" s="2"/>
      <c r="M45" s="2"/>
      <c r="N45" s="2"/>
      <c r="O45" s="36"/>
      <c r="P45" s="53"/>
    </row>
    <row r="46" spans="2:16" x14ac:dyDescent="0.25">
      <c r="B46" s="2"/>
      <c r="C46" s="2"/>
      <c r="D46" s="2"/>
      <c r="E46" s="2"/>
      <c r="F46" s="2"/>
      <c r="G46" s="2"/>
      <c r="H46" s="2"/>
      <c r="I46" s="2"/>
      <c r="J46" s="2"/>
      <c r="K46" s="2"/>
      <c r="L46" s="2"/>
      <c r="M46" s="2"/>
      <c r="N46" s="2"/>
      <c r="O46" s="36"/>
      <c r="P46" s="53"/>
    </row>
    <row r="47" spans="2:16" x14ac:dyDescent="0.25">
      <c r="B47" s="2"/>
      <c r="C47" s="2"/>
      <c r="D47" s="2"/>
      <c r="E47" s="66" t="str">
        <f t="array" ref="E47:G58">_xll.flAggregatePortfolio(F17,F19,I47:J53,J54)</f>
        <v>PVSum</v>
      </c>
      <c r="F47" s="66" t="str">
        <v>PVProportion</v>
      </c>
      <c r="G47" s="64" t="str">
        <v>Name</v>
      </c>
      <c r="H47" s="64" t="s">
        <v>386</v>
      </c>
      <c r="I47" s="64" t="s">
        <v>227</v>
      </c>
      <c r="J47" s="72" t="s">
        <v>228</v>
      </c>
      <c r="K47" s="73"/>
      <c r="L47" s="73"/>
      <c r="M47" s="73"/>
      <c r="N47" s="2"/>
      <c r="O47" s="36"/>
      <c r="P47" s="53"/>
    </row>
    <row r="48" spans="2:16" x14ac:dyDescent="0.25">
      <c r="B48" s="2"/>
      <c r="C48" s="2"/>
      <c r="D48" s="2"/>
      <c r="E48" s="69">
        <v>1861681322.1600001</v>
      </c>
      <c r="F48" s="70">
        <v>0.203938221951178</v>
      </c>
      <c r="G48" s="71" t="str">
        <v>Apple</v>
      </c>
      <c r="H48" s="71" t="b">
        <f>E48/E29=99%</f>
        <v>1</v>
      </c>
      <c r="I48" s="29" t="s">
        <v>242</v>
      </c>
      <c r="J48" s="54" t="str">
        <f>J29</f>
        <v>Finbourne-Examples</v>
      </c>
      <c r="K48" s="56"/>
      <c r="L48" s="56"/>
      <c r="M48" s="56"/>
      <c r="N48" s="2"/>
      <c r="O48" s="36"/>
      <c r="P48" s="53"/>
    </row>
    <row r="49" spans="2:17" x14ac:dyDescent="0.25">
      <c r="B49" s="2"/>
      <c r="C49" s="2"/>
      <c r="D49" s="2"/>
      <c r="E49" s="69">
        <v>1240332241.6057575</v>
      </c>
      <c r="F49" s="70">
        <v>0.13587242293880494</v>
      </c>
      <c r="G49" s="71" t="str">
        <v>Volkswagen</v>
      </c>
      <c r="H49" s="71" t="b">
        <f t="shared" ref="H49:H57" si="0">E49/E30=99%</f>
        <v>1</v>
      </c>
      <c r="I49" s="29" t="s">
        <v>243</v>
      </c>
      <c r="J49" s="54" t="s">
        <v>377</v>
      </c>
      <c r="K49" s="56"/>
      <c r="L49" s="56"/>
      <c r="M49" s="56"/>
      <c r="N49" s="2"/>
      <c r="O49" s="36"/>
      <c r="P49" s="53"/>
    </row>
    <row r="50" spans="2:17" x14ac:dyDescent="0.25">
      <c r="B50" s="2"/>
      <c r="C50" s="2"/>
      <c r="D50" s="2"/>
      <c r="E50" s="69">
        <v>498403728.19857907</v>
      </c>
      <c r="F50" s="70">
        <v>5.4597727834925752E-2</v>
      </c>
      <c r="G50" s="71" t="str">
        <v>Toyota Motor</v>
      </c>
      <c r="H50" s="71" t="b">
        <f t="shared" si="0"/>
        <v>1</v>
      </c>
      <c r="I50" s="29" t="s">
        <v>244</v>
      </c>
      <c r="J50" s="55">
        <f>J31</f>
        <v>43575</v>
      </c>
      <c r="K50" s="57"/>
      <c r="L50" s="57"/>
      <c r="M50" s="57"/>
      <c r="N50" s="2"/>
      <c r="O50" s="36"/>
      <c r="P50" s="53"/>
    </row>
    <row r="51" spans="2:17" x14ac:dyDescent="0.25">
      <c r="B51" s="2"/>
      <c r="C51" s="2"/>
      <c r="D51" s="2"/>
      <c r="E51" s="69">
        <v>-823504724.01450002</v>
      </c>
      <c r="F51" s="70">
        <v>-9.0210976059563713E-2</v>
      </c>
      <c r="G51" s="71" t="str">
        <v>Walt Disney</v>
      </c>
      <c r="H51" s="71" t="b">
        <f t="shared" si="0"/>
        <v>1</v>
      </c>
      <c r="I51" s="29" t="s">
        <v>245</v>
      </c>
      <c r="J51" s="54" t="s">
        <v>255</v>
      </c>
      <c r="K51" s="56"/>
      <c r="L51" s="56"/>
      <c r="M51" s="56"/>
      <c r="N51" s="2"/>
      <c r="O51" s="36"/>
      <c r="P51" s="53"/>
    </row>
    <row r="52" spans="2:17" x14ac:dyDescent="0.25">
      <c r="B52" s="2"/>
      <c r="C52" s="2"/>
      <c r="D52" s="2"/>
      <c r="E52" s="69">
        <v>1042136529.291</v>
      </c>
      <c r="F52" s="70">
        <v>0.11416103727537559</v>
      </c>
      <c r="G52" s="71" t="str">
        <v>Microsoft</v>
      </c>
      <c r="H52" s="71" t="b">
        <f t="shared" si="0"/>
        <v>1</v>
      </c>
      <c r="I52" s="29" t="s">
        <v>246</v>
      </c>
      <c r="J52" s="54" t="s">
        <v>256</v>
      </c>
      <c r="K52" s="56"/>
      <c r="L52" s="56"/>
      <c r="M52" s="56"/>
      <c r="N52" s="2"/>
      <c r="O52" s="36"/>
      <c r="P52" s="53"/>
    </row>
    <row r="53" spans="2:17" x14ac:dyDescent="0.25">
      <c r="B53" s="2"/>
      <c r="C53" s="2"/>
      <c r="D53" s="2"/>
      <c r="E53" s="69">
        <v>481679550</v>
      </c>
      <c r="F53" s="70">
        <v>5.2765674666204243E-2</v>
      </c>
      <c r="G53" s="71" t="str">
        <v>HSBC Holdings</v>
      </c>
      <c r="H53" s="71" t="b">
        <f t="shared" si="0"/>
        <v>1</v>
      </c>
      <c r="I53" s="29" t="s">
        <v>247</v>
      </c>
      <c r="J53" s="54"/>
      <c r="K53" s="56"/>
      <c r="L53" s="56"/>
      <c r="M53" s="56"/>
      <c r="N53" s="2"/>
      <c r="O53" s="36"/>
      <c r="P53" s="53"/>
    </row>
    <row r="54" spans="2:17" x14ac:dyDescent="0.25">
      <c r="B54" s="2"/>
      <c r="C54" s="2"/>
      <c r="D54" s="2"/>
      <c r="E54" s="69">
        <v>1303893360</v>
      </c>
      <c r="F54" s="70">
        <v>0.14283523731323849</v>
      </c>
      <c r="G54" s="71" t="str">
        <v>BP</v>
      </c>
      <c r="H54" s="71" t="b">
        <f t="shared" si="0"/>
        <v>1</v>
      </c>
      <c r="I54" s="29" t="s">
        <v>271</v>
      </c>
      <c r="J54" s="91"/>
      <c r="K54" s="92"/>
      <c r="L54" s="92"/>
      <c r="M54" s="92"/>
      <c r="N54" s="2"/>
      <c r="O54" s="36"/>
      <c r="P54" s="53"/>
    </row>
    <row r="55" spans="2:17" x14ac:dyDescent="0.25">
      <c r="B55" s="2"/>
      <c r="C55" s="2"/>
      <c r="D55" s="2"/>
      <c r="E55" s="69">
        <v>651795933.81427217</v>
      </c>
      <c r="F55" s="70">
        <v>7.1401105138050147E-2</v>
      </c>
      <c r="G55" s="71" t="str">
        <v>Softbank</v>
      </c>
      <c r="H55" s="71" t="b">
        <f t="shared" si="0"/>
        <v>1</v>
      </c>
      <c r="I55" s="29"/>
      <c r="J55" s="91"/>
      <c r="K55" s="92"/>
      <c r="L55" s="92"/>
      <c r="M55" s="92"/>
      <c r="N55" s="2"/>
      <c r="O55" s="36"/>
      <c r="P55" s="53"/>
    </row>
    <row r="56" spans="2:17" x14ac:dyDescent="0.25">
      <c r="B56" s="2"/>
      <c r="C56" s="2"/>
      <c r="D56" s="2"/>
      <c r="E56" s="69">
        <v>1813235234.5799999</v>
      </c>
      <c r="F56" s="70">
        <v>0.19863118640005958</v>
      </c>
      <c r="G56" s="71" t="str">
        <v>JPMorgan Chase</v>
      </c>
      <c r="H56" s="71" t="b">
        <f t="shared" si="0"/>
        <v>1</v>
      </c>
      <c r="I56" s="29"/>
      <c r="J56" s="91"/>
      <c r="K56" s="92"/>
      <c r="L56" s="92"/>
      <c r="M56" s="92"/>
      <c r="N56" s="2"/>
      <c r="O56" s="36"/>
      <c r="P56" s="53"/>
    </row>
    <row r="57" spans="2:17" x14ac:dyDescent="0.25">
      <c r="B57" s="2"/>
      <c r="C57" s="2"/>
      <c r="D57" s="2"/>
      <c r="E57" s="69">
        <v>1059000121.1739572</v>
      </c>
      <c r="F57" s="70">
        <v>0.11600836254172696</v>
      </c>
      <c r="G57" s="71" t="str">
        <v>Anheuser-Busch InBev</v>
      </c>
      <c r="H57" s="71" t="b">
        <f t="shared" si="0"/>
        <v>1</v>
      </c>
      <c r="I57" s="29"/>
      <c r="J57" s="91"/>
      <c r="K57" s="92"/>
      <c r="L57" s="92"/>
      <c r="M57" s="92"/>
      <c r="N57" s="2"/>
      <c r="O57" s="36"/>
      <c r="P57" s="53"/>
    </row>
    <row r="58" spans="2:17" x14ac:dyDescent="0.25">
      <c r="B58" s="2"/>
      <c r="C58" s="2"/>
      <c r="D58" s="2"/>
      <c r="E58" s="69" t="str">
        <v/>
      </c>
      <c r="F58" s="70" t="str">
        <v/>
      </c>
      <c r="G58" s="71" t="str">
        <v/>
      </c>
      <c r="H58" s="71"/>
      <c r="I58" s="29"/>
      <c r="J58" s="91"/>
      <c r="K58" s="92"/>
      <c r="L58" s="92"/>
      <c r="M58" s="92"/>
      <c r="N58" s="2"/>
      <c r="O58" s="36"/>
      <c r="P58" s="53"/>
    </row>
    <row r="59" spans="2:17" x14ac:dyDescent="0.25">
      <c r="B59" s="2"/>
      <c r="C59" s="2"/>
      <c r="D59" s="2"/>
      <c r="E59" s="69"/>
      <c r="F59" s="70"/>
      <c r="G59" s="71"/>
      <c r="H59" s="71"/>
      <c r="I59" s="29"/>
      <c r="J59" s="91"/>
      <c r="K59" s="92"/>
      <c r="L59" s="92"/>
      <c r="M59" s="92"/>
      <c r="N59" s="2"/>
      <c r="O59" s="36"/>
      <c r="P59" s="53"/>
    </row>
    <row r="60" spans="2:17" x14ac:dyDescent="0.25">
      <c r="B60" s="2"/>
      <c r="C60" s="2"/>
      <c r="D60" s="2"/>
      <c r="E60" s="69"/>
      <c r="F60" s="70"/>
      <c r="G60" s="71"/>
      <c r="H60" s="71"/>
      <c r="I60" s="29"/>
      <c r="J60" s="91"/>
      <c r="K60" s="92"/>
      <c r="L60" s="92"/>
      <c r="M60" s="92"/>
      <c r="N60" s="2"/>
      <c r="O60" s="36"/>
      <c r="P60" s="53"/>
    </row>
    <row r="61" spans="2:17" x14ac:dyDescent="0.25">
      <c r="B61" s="2"/>
      <c r="C61" s="2"/>
      <c r="D61" s="2"/>
      <c r="E61" s="69"/>
      <c r="F61" s="70"/>
      <c r="G61" s="71"/>
      <c r="H61" s="71"/>
      <c r="I61" s="29"/>
      <c r="J61" s="91"/>
      <c r="K61" s="92"/>
      <c r="L61" s="92"/>
      <c r="M61" s="92"/>
      <c r="N61" s="2"/>
      <c r="O61" s="36"/>
      <c r="P61" s="53"/>
    </row>
    <row r="62" spans="2:17" x14ac:dyDescent="0.25">
      <c r="B62" s="2"/>
      <c r="C62" s="2"/>
      <c r="D62" s="2"/>
      <c r="E62" s="2"/>
      <c r="F62" s="2"/>
      <c r="G62" s="2"/>
      <c r="H62" s="2"/>
      <c r="I62" s="2"/>
      <c r="J62" s="2"/>
      <c r="K62" s="2"/>
      <c r="L62" s="2"/>
      <c r="M62" s="2"/>
      <c r="N62" s="2"/>
      <c r="O62" s="36"/>
      <c r="P62" s="53"/>
    </row>
    <row r="63" spans="2:17" x14ac:dyDescent="0.25">
      <c r="B63" s="2"/>
      <c r="C63" s="2"/>
      <c r="D63" s="2"/>
      <c r="E63" s="2"/>
      <c r="F63" s="2"/>
      <c r="G63" s="2"/>
      <c r="H63" s="2"/>
      <c r="I63" s="2"/>
      <c r="J63" s="2"/>
      <c r="K63" s="2"/>
      <c r="L63" s="2"/>
      <c r="M63" s="2"/>
      <c r="N63" s="2"/>
      <c r="O63" s="36"/>
      <c r="P63" s="53"/>
    </row>
    <row r="64" spans="2:17" ht="21" x14ac:dyDescent="0.35">
      <c r="B64" s="2"/>
      <c r="C64" s="13" t="s">
        <v>387</v>
      </c>
      <c r="D64" s="2"/>
      <c r="E64" s="2"/>
      <c r="F64" s="2"/>
      <c r="G64" s="2"/>
      <c r="H64" s="2"/>
      <c r="I64" s="2"/>
      <c r="J64" s="2" t="s">
        <v>388</v>
      </c>
      <c r="K64" s="2"/>
      <c r="L64" s="2"/>
      <c r="M64" s="2"/>
      <c r="N64" s="2"/>
      <c r="O64" s="2"/>
      <c r="P64" s="36"/>
      <c r="Q64" s="53"/>
    </row>
    <row r="65" spans="2:17" x14ac:dyDescent="0.25">
      <c r="B65" s="2"/>
      <c r="C65" s="2"/>
      <c r="D65" s="2"/>
      <c r="E65" s="2"/>
      <c r="F65" s="2"/>
      <c r="G65" s="2"/>
      <c r="H65" s="2"/>
      <c r="I65" s="2"/>
      <c r="J65" s="2" t="s">
        <v>391</v>
      </c>
      <c r="K65" s="2"/>
      <c r="L65" s="2"/>
      <c r="M65" s="2"/>
      <c r="N65" s="2"/>
      <c r="O65" s="2"/>
      <c r="P65" s="36"/>
      <c r="Q65" s="53"/>
    </row>
    <row r="66" spans="2:17" x14ac:dyDescent="0.25">
      <c r="B66" s="2"/>
      <c r="C66" s="2"/>
      <c r="D66" s="2"/>
      <c r="E66" s="66" t="str">
        <f t="array" ref="E66:H77">_xll.flAggregatePortfolio(F17,F19,J66:K72,K73)</f>
        <v>PVSum</v>
      </c>
      <c r="F66" s="66" t="str">
        <v>PVProportion</v>
      </c>
      <c r="G66" s="64" t="str">
        <v>Name</v>
      </c>
      <c r="H66" s="65" t="str">
        <v>Exchange Rate</v>
      </c>
      <c r="I66" s="2"/>
      <c r="J66" s="64" t="s">
        <v>227</v>
      </c>
      <c r="K66" s="72" t="s">
        <v>228</v>
      </c>
      <c r="L66" s="73"/>
      <c r="M66" s="73"/>
      <c r="N66" s="73"/>
      <c r="O66" s="2"/>
      <c r="P66" s="36"/>
      <c r="Q66" s="53"/>
    </row>
    <row r="67" spans="2:17" x14ac:dyDescent="0.25">
      <c r="B67" s="2"/>
      <c r="C67" s="2"/>
      <c r="D67" s="2"/>
      <c r="E67" s="69">
        <v>2446320000</v>
      </c>
      <c r="F67" s="70">
        <v>1.3689311074144497E-2</v>
      </c>
      <c r="G67" s="71" t="str">
        <v>Apple</v>
      </c>
      <c r="H67" s="94">
        <v>1</v>
      </c>
      <c r="I67" s="2"/>
      <c r="J67" s="29" t="s">
        <v>242</v>
      </c>
      <c r="K67" s="54" t="str">
        <f>J48</f>
        <v>Finbourne-Examples</v>
      </c>
      <c r="L67" s="56"/>
      <c r="M67" s="56"/>
      <c r="N67" s="56"/>
      <c r="O67" s="2"/>
      <c r="P67" s="36"/>
      <c r="Q67" s="53"/>
    </row>
    <row r="68" spans="2:17" x14ac:dyDescent="0.25">
      <c r="B68" s="2"/>
      <c r="C68" s="2"/>
      <c r="D68" s="2"/>
      <c r="E68" s="69">
        <v>1449420000</v>
      </c>
      <c r="F68" s="70">
        <v>8.1107791528036051E-3</v>
      </c>
      <c r="G68" s="71" t="str">
        <v>Volkswagen</v>
      </c>
      <c r="H68" s="94">
        <v>1</v>
      </c>
      <c r="I68" s="2"/>
      <c r="J68" s="29" t="s">
        <v>243</v>
      </c>
      <c r="K68" s="54" t="s">
        <v>389</v>
      </c>
      <c r="L68" s="56"/>
      <c r="M68" s="56"/>
      <c r="N68" s="56"/>
      <c r="O68" s="2"/>
      <c r="P68" s="36"/>
      <c r="Q68" s="53"/>
    </row>
    <row r="69" spans="2:17" x14ac:dyDescent="0.25">
      <c r="B69" s="2"/>
      <c r="C69" s="2"/>
      <c r="D69" s="2"/>
      <c r="E69" s="69">
        <v>73272610600</v>
      </c>
      <c r="F69" s="70">
        <v>0.4100246736804905</v>
      </c>
      <c r="G69" s="71" t="str">
        <v>Toyota Motor</v>
      </c>
      <c r="H69" s="94">
        <v>1</v>
      </c>
      <c r="I69" s="2"/>
      <c r="J69" s="29" t="s">
        <v>244</v>
      </c>
      <c r="K69" s="55">
        <v>43575</v>
      </c>
      <c r="L69" s="57"/>
      <c r="M69" s="57"/>
      <c r="N69" s="57"/>
      <c r="O69" s="2"/>
      <c r="P69" s="36"/>
      <c r="Q69" s="53"/>
    </row>
    <row r="70" spans="2:17" x14ac:dyDescent="0.25">
      <c r="B70" s="2"/>
      <c r="C70" s="2"/>
      <c r="D70" s="2"/>
      <c r="E70" s="69">
        <v>-1082116500</v>
      </c>
      <c r="F70" s="70">
        <v>-6.055393156645281E-3</v>
      </c>
      <c r="G70" s="71" t="str">
        <v>Walt Disney</v>
      </c>
      <c r="H70" s="94">
        <v>1</v>
      </c>
      <c r="I70" s="2"/>
      <c r="J70" s="29" t="s">
        <v>245</v>
      </c>
      <c r="K70" s="54" t="s">
        <v>390</v>
      </c>
      <c r="L70" s="56"/>
      <c r="M70" s="56"/>
      <c r="N70" s="56"/>
      <c r="O70" s="2"/>
      <c r="P70" s="36"/>
      <c r="Q70" s="53"/>
    </row>
    <row r="71" spans="2:17" x14ac:dyDescent="0.25">
      <c r="B71" s="2"/>
      <c r="C71" s="2"/>
      <c r="D71" s="2"/>
      <c r="E71" s="69">
        <v>1369407000</v>
      </c>
      <c r="F71" s="70">
        <v>7.6630360746390474E-3</v>
      </c>
      <c r="G71" s="71" t="str">
        <v>Microsoft</v>
      </c>
      <c r="H71" s="94">
        <v>1</v>
      </c>
      <c r="I71" s="2"/>
      <c r="J71" s="29" t="s">
        <v>246</v>
      </c>
      <c r="K71" s="54" t="s">
        <v>256</v>
      </c>
      <c r="L71" s="56"/>
      <c r="M71" s="56"/>
      <c r="N71" s="56"/>
      <c r="O71" s="2"/>
      <c r="P71" s="36"/>
      <c r="Q71" s="53"/>
    </row>
    <row r="72" spans="2:17" x14ac:dyDescent="0.25">
      <c r="B72" s="2"/>
      <c r="C72" s="2"/>
      <c r="D72" s="2"/>
      <c r="E72" s="69">
        <v>486545000</v>
      </c>
      <c r="F72" s="70">
        <v>2.7226470194290338E-3</v>
      </c>
      <c r="G72" s="71" t="str">
        <v>HSBC Holdings</v>
      </c>
      <c r="H72" s="94">
        <v>1</v>
      </c>
      <c r="I72" s="2"/>
      <c r="J72" s="29" t="s">
        <v>247</v>
      </c>
      <c r="K72" s="54"/>
      <c r="L72" s="56"/>
      <c r="M72" s="56"/>
      <c r="N72" s="56"/>
      <c r="O72" s="2"/>
      <c r="P72" s="36"/>
      <c r="Q72" s="53"/>
    </row>
    <row r="73" spans="2:17" x14ac:dyDescent="0.25">
      <c r="B73" s="2"/>
      <c r="C73" s="2"/>
      <c r="D73" s="2"/>
      <c r="E73" s="69">
        <v>1317064000</v>
      </c>
      <c r="F73" s="70">
        <v>7.3701309724635566E-3</v>
      </c>
      <c r="G73" s="71" t="str">
        <v>BP</v>
      </c>
      <c r="H73" s="94">
        <v>1</v>
      </c>
      <c r="I73" s="2"/>
      <c r="J73" s="29" t="s">
        <v>271</v>
      </c>
      <c r="K73" s="91"/>
      <c r="L73" s="92"/>
      <c r="M73" s="92"/>
      <c r="N73" s="92"/>
      <c r="O73" s="2"/>
      <c r="P73" s="36"/>
      <c r="Q73" s="53"/>
    </row>
    <row r="74" spans="2:17" x14ac:dyDescent="0.25">
      <c r="B74" s="2"/>
      <c r="C74" s="2"/>
      <c r="D74" s="2"/>
      <c r="E74" s="69">
        <v>95823500000</v>
      </c>
      <c r="F74" s="70">
        <v>0.53621672541339038</v>
      </c>
      <c r="G74" s="71" t="str">
        <v>Softbank</v>
      </c>
      <c r="H74" s="94">
        <v>1</v>
      </c>
      <c r="I74" s="2"/>
      <c r="J74" s="29"/>
      <c r="K74" s="91"/>
      <c r="L74" s="92"/>
      <c r="M74" s="92"/>
      <c r="N74" s="92"/>
      <c r="O74" s="2"/>
      <c r="P74" s="36"/>
      <c r="Q74" s="53"/>
    </row>
    <row r="75" spans="2:17" x14ac:dyDescent="0.25">
      <c r="B75" s="2"/>
      <c r="C75" s="2"/>
      <c r="D75" s="2"/>
      <c r="E75" s="69">
        <v>2382660000</v>
      </c>
      <c r="F75" s="70">
        <v>1.3333077407665853E-2</v>
      </c>
      <c r="G75" s="71" t="str">
        <v>JPMorgan Chase</v>
      </c>
      <c r="H75" s="94">
        <v>1</v>
      </c>
      <c r="I75" s="2"/>
      <c r="J75" s="29"/>
      <c r="K75" s="91"/>
      <c r="L75" s="92"/>
      <c r="M75" s="92"/>
      <c r="N75" s="92"/>
      <c r="O75" s="2"/>
      <c r="P75" s="36"/>
      <c r="Q75" s="53"/>
    </row>
    <row r="76" spans="2:17" x14ac:dyDescent="0.25">
      <c r="B76" s="2"/>
      <c r="C76" s="2"/>
      <c r="D76" s="2"/>
      <c r="E76" s="69">
        <v>1237520000</v>
      </c>
      <c r="F76" s="70">
        <v>6.9250123616187978E-3</v>
      </c>
      <c r="G76" s="71" t="str">
        <v>Anheuser-Busch InBev</v>
      </c>
      <c r="H76" s="94">
        <v>1</v>
      </c>
      <c r="I76" s="2"/>
      <c r="J76" s="29"/>
      <c r="K76" s="91"/>
      <c r="L76" s="92"/>
      <c r="M76" s="92"/>
      <c r="N76" s="92"/>
      <c r="O76" s="2"/>
      <c r="P76" s="36"/>
      <c r="Q76" s="53"/>
    </row>
    <row r="77" spans="2:17" x14ac:dyDescent="0.25">
      <c r="B77" s="2"/>
      <c r="C77" s="2"/>
      <c r="D77" s="2"/>
      <c r="E77" s="69" t="str">
        <v/>
      </c>
      <c r="F77" s="70" t="str">
        <v/>
      </c>
      <c r="G77" s="71" t="str">
        <v/>
      </c>
      <c r="H77" s="94" t="str">
        <v/>
      </c>
      <c r="I77" s="2"/>
      <c r="J77" s="29"/>
      <c r="K77" s="91"/>
      <c r="L77" s="92"/>
      <c r="M77" s="92"/>
      <c r="N77" s="92"/>
      <c r="O77" s="2"/>
      <c r="P77" s="36"/>
      <c r="Q77" s="53"/>
    </row>
    <row r="78" spans="2:17" x14ac:dyDescent="0.25">
      <c r="B78" s="2"/>
      <c r="C78" s="2"/>
      <c r="D78" s="2"/>
      <c r="E78" s="69"/>
      <c r="F78" s="70"/>
      <c r="G78" s="71"/>
      <c r="H78" s="93"/>
      <c r="I78" s="2"/>
      <c r="J78" s="29"/>
      <c r="K78" s="91"/>
      <c r="L78" s="92"/>
      <c r="M78" s="92"/>
      <c r="N78" s="92"/>
      <c r="O78" s="2"/>
      <c r="P78" s="36"/>
      <c r="Q78" s="53"/>
    </row>
    <row r="79" spans="2:17" x14ac:dyDescent="0.25">
      <c r="B79" s="2"/>
      <c r="C79" s="2"/>
      <c r="D79" s="2"/>
      <c r="E79" s="69"/>
      <c r="F79" s="70"/>
      <c r="G79" s="71"/>
      <c r="H79" s="93"/>
      <c r="I79" s="2"/>
      <c r="J79" s="29"/>
      <c r="K79" s="91"/>
      <c r="L79" s="92"/>
      <c r="M79" s="92"/>
      <c r="N79" s="92"/>
      <c r="O79" s="2"/>
      <c r="P79" s="36"/>
      <c r="Q79" s="53"/>
    </row>
    <row r="80" spans="2:17" x14ac:dyDescent="0.25">
      <c r="B80" s="2"/>
      <c r="C80" s="2"/>
      <c r="D80" s="2"/>
      <c r="E80" s="69"/>
      <c r="F80" s="70"/>
      <c r="G80" s="71"/>
      <c r="H80" s="93"/>
      <c r="I80" s="2"/>
      <c r="J80" s="29"/>
      <c r="K80" s="91"/>
      <c r="L80" s="92"/>
      <c r="M80" s="92"/>
      <c r="N80" s="92"/>
      <c r="O80" s="2"/>
      <c r="P80" s="36"/>
      <c r="Q80" s="53"/>
    </row>
    <row r="81" spans="2:17" x14ac:dyDescent="0.25">
      <c r="B81" s="2"/>
      <c r="C81" s="2"/>
      <c r="D81" s="2"/>
      <c r="E81" s="2"/>
      <c r="F81" s="2"/>
      <c r="G81" s="2"/>
      <c r="H81" s="2"/>
      <c r="I81" s="2"/>
      <c r="J81" s="2"/>
      <c r="K81" s="2"/>
      <c r="L81" s="2"/>
      <c r="M81" s="2"/>
      <c r="N81" s="2"/>
      <c r="O81" s="2"/>
      <c r="P81" s="36"/>
      <c r="Q81" s="53"/>
    </row>
    <row r="82" spans="2:17" x14ac:dyDescent="0.25">
      <c r="B82" s="2"/>
      <c r="C82" s="2"/>
      <c r="D82" s="2"/>
      <c r="E82" s="2"/>
      <c r="F82" s="2"/>
      <c r="G82" s="2"/>
      <c r="H82" s="2"/>
      <c r="I82" s="2"/>
      <c r="J82" s="2"/>
      <c r="K82" s="2"/>
      <c r="L82" s="2"/>
      <c r="M82" s="2"/>
      <c r="N82" s="2"/>
      <c r="O82" s="36"/>
      <c r="P82" s="53"/>
    </row>
    <row r="83" spans="2:17" x14ac:dyDescent="0.25">
      <c r="B83" s="2"/>
      <c r="C83" s="2"/>
      <c r="D83" s="2"/>
      <c r="E83" s="2"/>
      <c r="F83" s="2"/>
      <c r="G83" s="2"/>
      <c r="H83" s="2"/>
      <c r="I83" s="2"/>
      <c r="J83" s="2"/>
      <c r="K83" s="2"/>
      <c r="L83" s="2"/>
      <c r="M83" s="2"/>
      <c r="N83" s="2"/>
      <c r="O83" s="36"/>
      <c r="P83" s="53"/>
    </row>
    <row r="84" spans="2:17" x14ac:dyDescent="0.25">
      <c r="B84" s="2"/>
      <c r="C84" s="2"/>
      <c r="D84" s="2"/>
      <c r="E84" s="2"/>
      <c r="F84" s="2"/>
      <c r="G84" s="2"/>
      <c r="H84" s="2"/>
      <c r="I84" s="2"/>
      <c r="J84" s="2"/>
      <c r="K84" s="2"/>
      <c r="L84" s="2"/>
      <c r="M84" s="2"/>
      <c r="N84" s="2"/>
      <c r="O84" s="36"/>
      <c r="P84" s="53"/>
    </row>
    <row r="85" spans="2:17" x14ac:dyDescent="0.25">
      <c r="B85" s="2"/>
      <c r="C85" s="2"/>
      <c r="D85" s="2"/>
      <c r="E85" s="2"/>
      <c r="F85" s="2"/>
      <c r="G85" s="2"/>
      <c r="H85" s="2"/>
      <c r="I85" s="2"/>
      <c r="J85" s="2"/>
      <c r="K85" s="2"/>
      <c r="L85" s="2"/>
      <c r="M85" s="2"/>
      <c r="N85" s="2"/>
      <c r="O85" s="36"/>
      <c r="P85" s="53"/>
    </row>
    <row r="86" spans="2:17" x14ac:dyDescent="0.25">
      <c r="O86" s="36"/>
      <c r="P86" s="53"/>
    </row>
    <row r="87" spans="2:17" x14ac:dyDescent="0.25">
      <c r="B87" s="2"/>
      <c r="C87" s="2"/>
      <c r="D87" s="2"/>
      <c r="E87" s="2"/>
      <c r="F87" s="2"/>
      <c r="G87" s="2"/>
      <c r="H87" s="2"/>
      <c r="I87" s="2"/>
      <c r="J87" s="2"/>
      <c r="K87" s="2"/>
      <c r="L87" s="2"/>
      <c r="M87" s="2"/>
      <c r="N87" s="2"/>
    </row>
    <row r="88" spans="2:17" ht="21" x14ac:dyDescent="0.35">
      <c r="B88" s="2"/>
      <c r="C88" s="13" t="s">
        <v>375</v>
      </c>
      <c r="D88" s="13"/>
      <c r="E88" s="2"/>
      <c r="F88" s="2"/>
      <c r="G88" s="2"/>
      <c r="H88" s="2"/>
      <c r="I88" s="2"/>
      <c r="J88" s="2"/>
      <c r="K88" s="2"/>
      <c r="L88" s="2"/>
      <c r="M88" s="2"/>
      <c r="N88" s="2"/>
    </row>
    <row r="89" spans="2:17" x14ac:dyDescent="0.25">
      <c r="B89" s="2"/>
      <c r="C89" s="2"/>
      <c r="D89" s="2"/>
      <c r="E89" s="2"/>
      <c r="F89" s="2"/>
      <c r="G89" s="2"/>
      <c r="H89" s="2"/>
      <c r="I89" s="2"/>
      <c r="J89" s="2"/>
      <c r="K89" s="2"/>
      <c r="L89" s="2"/>
      <c r="M89" s="2"/>
      <c r="N89" s="2"/>
    </row>
    <row r="90" spans="2:17" x14ac:dyDescent="0.25">
      <c r="B90" s="2"/>
      <c r="C90" s="2"/>
      <c r="D90" s="2"/>
      <c r="E90" s="23" t="s">
        <v>3</v>
      </c>
      <c r="F90" s="2"/>
      <c r="G90" s="2"/>
      <c r="H90" s="2"/>
      <c r="I90" s="2"/>
      <c r="J90" s="2"/>
      <c r="K90" s="2"/>
      <c r="L90" s="2"/>
      <c r="M90" s="2"/>
      <c r="N90" s="2"/>
    </row>
    <row r="91" spans="2:17" ht="15.75" thickBot="1" x14ac:dyDescent="0.3">
      <c r="B91" s="2"/>
      <c r="C91" s="2"/>
      <c r="D91" s="2"/>
      <c r="E91" s="12"/>
      <c r="F91" s="2"/>
      <c r="G91" s="2"/>
      <c r="H91" s="2"/>
      <c r="I91" s="2"/>
      <c r="J91" s="2"/>
      <c r="K91" s="2"/>
      <c r="L91" s="2"/>
      <c r="M91" s="2"/>
      <c r="N91" s="2"/>
    </row>
    <row r="92" spans="2:17" ht="15.75" thickBot="1" x14ac:dyDescent="0.3">
      <c r="B92" s="2"/>
      <c r="C92" s="2"/>
      <c r="D92" s="2"/>
      <c r="E92" s="12" t="s">
        <v>198</v>
      </c>
      <c r="F92" s="19" t="s">
        <v>309</v>
      </c>
      <c r="G92" s="2" t="s">
        <v>194</v>
      </c>
      <c r="H92" s="2"/>
      <c r="I92" s="2"/>
      <c r="J92" s="2"/>
      <c r="K92" s="2"/>
      <c r="L92" s="2"/>
      <c r="M92" s="2"/>
      <c r="N92" s="2"/>
    </row>
    <row r="93" spans="2:17" ht="15.75" thickBot="1" x14ac:dyDescent="0.3">
      <c r="B93" s="2"/>
      <c r="C93" s="2"/>
      <c r="D93" s="2"/>
      <c r="E93" s="2"/>
      <c r="F93" s="2"/>
      <c r="G93" s="2"/>
      <c r="H93" s="2"/>
      <c r="I93" s="2"/>
      <c r="J93" s="2"/>
      <c r="K93" s="2"/>
      <c r="L93" s="2"/>
      <c r="M93" s="2"/>
      <c r="N93" s="2"/>
    </row>
    <row r="94" spans="2:17" ht="15.75" thickBot="1" x14ac:dyDescent="0.3">
      <c r="B94" s="2"/>
      <c r="C94" s="2"/>
      <c r="D94" s="2"/>
      <c r="E94" s="12" t="s">
        <v>374</v>
      </c>
      <c r="F94" s="19" t="s">
        <v>339</v>
      </c>
      <c r="G94" s="2"/>
      <c r="H94" s="2"/>
      <c r="I94" s="2"/>
      <c r="J94" s="2"/>
      <c r="K94" s="2"/>
      <c r="L94" s="2"/>
      <c r="M94" s="2"/>
      <c r="N94" s="2"/>
    </row>
    <row r="95" spans="2:17" ht="15.75" thickBot="1" x14ac:dyDescent="0.3">
      <c r="B95" s="2"/>
      <c r="C95" s="2"/>
      <c r="D95" s="2"/>
      <c r="E95" s="2"/>
      <c r="F95" s="2"/>
      <c r="G95" s="2"/>
      <c r="H95" s="2"/>
      <c r="I95" s="2"/>
      <c r="J95" s="2"/>
      <c r="K95" s="2"/>
      <c r="L95" s="2"/>
      <c r="M95" s="2"/>
      <c r="N95" s="2"/>
    </row>
    <row r="96" spans="2:17" ht="15.75" thickBot="1" x14ac:dyDescent="0.3">
      <c r="B96" s="2"/>
      <c r="C96" s="2"/>
      <c r="D96" s="2"/>
      <c r="E96" s="12" t="s">
        <v>219</v>
      </c>
      <c r="F96" s="41">
        <v>43831</v>
      </c>
      <c r="G96" s="2"/>
      <c r="H96" s="2"/>
      <c r="I96" s="2"/>
      <c r="J96" s="2"/>
      <c r="K96" s="2"/>
      <c r="L96" s="2"/>
      <c r="M96" s="2"/>
      <c r="N96" s="2"/>
    </row>
    <row r="97" spans="2:14" x14ac:dyDescent="0.25">
      <c r="B97" s="2"/>
      <c r="C97" s="2"/>
      <c r="D97" s="2"/>
      <c r="E97" s="2"/>
      <c r="F97" s="2"/>
      <c r="G97" s="2"/>
      <c r="H97" s="2"/>
      <c r="I97" s="2"/>
      <c r="J97" s="2"/>
      <c r="K97" s="2"/>
      <c r="L97" s="2"/>
      <c r="M97" s="2"/>
      <c r="N97" s="2"/>
    </row>
    <row r="98" spans="2:14" x14ac:dyDescent="0.25">
      <c r="B98" s="2"/>
      <c r="C98" s="2"/>
      <c r="D98" s="2"/>
      <c r="E98" s="2"/>
      <c r="F98" s="2"/>
      <c r="G98" s="2"/>
      <c r="H98" s="2"/>
      <c r="I98" s="2"/>
      <c r="J98" s="2"/>
      <c r="K98" s="2"/>
      <c r="L98" s="2"/>
      <c r="M98" s="2"/>
      <c r="N98" s="2"/>
    </row>
    <row r="99" spans="2:14" x14ac:dyDescent="0.25">
      <c r="B99" s="6"/>
      <c r="C99" s="6"/>
      <c r="D99" s="6"/>
      <c r="E99" s="6"/>
      <c r="F99" s="6"/>
      <c r="G99" s="6"/>
      <c r="H99" s="6"/>
      <c r="I99" s="6"/>
      <c r="J99" s="6"/>
      <c r="K99" s="6"/>
      <c r="L99" s="6"/>
      <c r="M99" s="6"/>
    </row>
    <row r="100" spans="2:14" x14ac:dyDescent="0.25">
      <c r="B100" s="2"/>
      <c r="C100" s="2"/>
      <c r="D100" s="2"/>
      <c r="E100" s="2"/>
      <c r="F100" s="2"/>
      <c r="G100" s="2"/>
      <c r="H100" s="2"/>
      <c r="I100" s="2"/>
      <c r="J100" s="2"/>
      <c r="K100" s="2"/>
      <c r="L100" s="2"/>
      <c r="M100" s="2"/>
      <c r="N100" s="2"/>
    </row>
    <row r="101" spans="2:14" ht="21" x14ac:dyDescent="0.35">
      <c r="B101" s="2"/>
      <c r="C101" s="13" t="s">
        <v>376</v>
      </c>
      <c r="D101" s="2"/>
      <c r="E101" s="2"/>
      <c r="F101" s="2"/>
      <c r="G101" s="2"/>
      <c r="H101" s="2"/>
      <c r="I101" s="2"/>
      <c r="J101" s="2"/>
      <c r="K101" s="2"/>
      <c r="L101" s="2"/>
      <c r="M101" s="2"/>
      <c r="N101" s="2"/>
    </row>
    <row r="102" spans="2:14" x14ac:dyDescent="0.25">
      <c r="B102" s="2"/>
      <c r="C102" s="2"/>
      <c r="D102" s="2"/>
      <c r="E102" s="2"/>
      <c r="F102" s="2"/>
      <c r="G102" s="2"/>
      <c r="H102" s="2"/>
      <c r="I102" s="12" t="s">
        <v>270</v>
      </c>
      <c r="J102" s="2"/>
      <c r="K102" s="45"/>
      <c r="L102" s="2"/>
      <c r="M102" s="2"/>
      <c r="N102" s="2"/>
    </row>
    <row r="103" spans="2:14" x14ac:dyDescent="0.25">
      <c r="B103" s="2"/>
      <c r="C103" s="2"/>
      <c r="D103" s="2"/>
      <c r="E103" s="66" t="str">
        <f t="array" ref="E103:G126">_xll.flAggregatePortfolioGroup(F92,F94,I103:J109,J35)</f>
        <v>#ERROR: One or more elements of the request were invalid. Please check that all supplied identifiers are valid and of the correct format, and that all provided data is correctly structured. Further details can be found in 'errors'.</v>
      </c>
      <c r="F103" s="66" t="str">
        <v>#ERROR: One or more elements of the request were invalid. Please check that all supplied identifiers are valid and of the correct format, and that all provided data is correctly structured. Further details can be found in 'errors'.</v>
      </c>
      <c r="G103" s="64" t="str">
        <v>#ERROR: One or more elements of the request were invalid. Please check that all supplied identifiers are valid and of the correct format, and that all provided data is correctly structured. Further details can be found in 'errors'.</v>
      </c>
      <c r="H103" s="2"/>
      <c r="I103" s="64" t="s">
        <v>227</v>
      </c>
      <c r="J103" s="72" t="s">
        <v>228</v>
      </c>
      <c r="K103" s="73"/>
      <c r="L103" s="73"/>
      <c r="M103" s="73"/>
      <c r="N103" s="2"/>
    </row>
    <row r="104" spans="2:14" x14ac:dyDescent="0.25">
      <c r="B104" s="12"/>
      <c r="C104" s="2"/>
      <c r="D104" s="2"/>
      <c r="E104" s="69" t="str">
        <v>#ERROR: One or more elements of the request were invalid. Please check that all supplied identifiers are valid and of the correct format, and that all provided data is correctly structured. Further details can be found in 'errors'.</v>
      </c>
      <c r="F104" s="70" t="str">
        <v>#ERROR: One or more elements of the request were invalid. Please check that all supplied identifiers are valid and of the correct format, and that all provided data is correctly structured. Further details can be found in 'errors'.</v>
      </c>
      <c r="G104" s="71" t="str">
        <v>#ERROR: One or more elements of the request were invalid. Please check that all supplied identifiers are valid and of the correct format, and that all provided data is correctly structured. Further details can be found in 'errors'.</v>
      </c>
      <c r="H104" s="2"/>
      <c r="I104" s="29" t="s">
        <v>242</v>
      </c>
      <c r="J104" s="54"/>
      <c r="K104" s="56"/>
      <c r="L104" s="56"/>
      <c r="M104" s="56"/>
      <c r="N104" s="2"/>
    </row>
    <row r="105" spans="2:14" x14ac:dyDescent="0.25">
      <c r="B105" s="12"/>
      <c r="C105" s="2"/>
      <c r="D105" s="2"/>
      <c r="E105" s="69" t="str">
        <v>#ERROR: One or more elements of the request were invalid. Please check that all supplied identifiers are valid and of the correct format, and that all provided data is correctly structured. Further details can be found in 'errors'.</v>
      </c>
      <c r="F105" s="70" t="str">
        <v>#ERROR: One or more elements of the request were invalid. Please check that all supplied identifiers are valid and of the correct format, and that all provided data is correctly structured. Further details can be found in 'errors'.</v>
      </c>
      <c r="G105" s="71" t="str">
        <v>#ERROR: One or more elements of the request were invalid. Please check that all supplied identifiers are valid and of the correct format, and that all provided data is correctly structured. Further details can be found in 'errors'.</v>
      </c>
      <c r="H105" s="2"/>
      <c r="I105" s="29" t="s">
        <v>243</v>
      </c>
      <c r="J105" s="54"/>
      <c r="K105" s="56"/>
      <c r="L105" s="56"/>
      <c r="M105" s="56"/>
      <c r="N105" s="2"/>
    </row>
    <row r="106" spans="2:14" x14ac:dyDescent="0.25">
      <c r="B106" s="12"/>
      <c r="C106" s="2"/>
      <c r="D106" s="2"/>
      <c r="E106" s="69" t="str">
        <v>#ERROR: One or more elements of the request were invalid. Please check that all supplied identifiers are valid and of the correct format, and that all provided data is correctly structured. Further details can be found in 'errors'.</v>
      </c>
      <c r="F106" s="70" t="str">
        <v>#ERROR: One or more elements of the request were invalid. Please check that all supplied identifiers are valid and of the correct format, and that all provided data is correctly structured. Further details can be found in 'errors'.</v>
      </c>
      <c r="G106" s="71" t="str">
        <v>#ERROR: One or more elements of the request were invalid. Please check that all supplied identifiers are valid and of the correct format, and that all provided data is correctly structured. Further details can be found in 'errors'.</v>
      </c>
      <c r="H106" s="2"/>
      <c r="I106" s="29" t="s">
        <v>244</v>
      </c>
      <c r="J106" s="55">
        <f>F96</f>
        <v>43831</v>
      </c>
      <c r="K106" s="57"/>
      <c r="L106" s="57"/>
      <c r="M106" s="57"/>
      <c r="N106" s="2"/>
    </row>
    <row r="107" spans="2:14" x14ac:dyDescent="0.25">
      <c r="B107" s="12"/>
      <c r="C107" s="2"/>
      <c r="D107" s="2"/>
      <c r="E107" s="69" t="str">
        <v>#ERROR: One or more elements of the request were invalid. Please check that all supplied identifiers are valid and of the correct format, and that all provided data is correctly structured. Further details can be found in 'errors'.</v>
      </c>
      <c r="F107" s="70" t="str">
        <v>#ERROR: One or more elements of the request were invalid. Please check that all supplied identifiers are valid and of the correct format, and that all provided data is correctly structured. Further details can be found in 'errors'.</v>
      </c>
      <c r="G107" s="71" t="str">
        <v>#ERROR: One or more elements of the request were invalid. Please check that all supplied identifiers are valid and of the correct format, and that all provided data is correctly structured. Further details can be found in 'errors'.</v>
      </c>
      <c r="H107" s="2"/>
      <c r="I107" s="29" t="s">
        <v>245</v>
      </c>
      <c r="J107" s="54" t="s">
        <v>255</v>
      </c>
      <c r="K107" s="56"/>
      <c r="L107" s="56"/>
      <c r="M107" s="56"/>
      <c r="N107" s="2"/>
    </row>
    <row r="108" spans="2:14" x14ac:dyDescent="0.25">
      <c r="B108" s="12"/>
      <c r="C108" s="2"/>
      <c r="D108" s="2"/>
      <c r="E108" s="69" t="str">
        <v>#ERROR: One or more elements of the request were invalid. Please check that all supplied identifiers are valid and of the correct format, and that all provided data is correctly structured. Further details can be found in 'errors'.</v>
      </c>
      <c r="F108" s="70" t="str">
        <v>#ERROR: One or more elements of the request were invalid. Please check that all supplied identifiers are valid and of the correct format, and that all provided data is correctly structured. Further details can be found in 'errors'.</v>
      </c>
      <c r="G108" s="71" t="str">
        <v>#ERROR: One or more elements of the request were invalid. Please check that all supplied identifiers are valid and of the correct format, and that all provided data is correctly structured. Further details can be found in 'errors'.</v>
      </c>
      <c r="H108" s="2"/>
      <c r="I108" s="29" t="s">
        <v>246</v>
      </c>
      <c r="J108" s="54" t="s">
        <v>256</v>
      </c>
      <c r="K108" s="56"/>
      <c r="L108" s="56"/>
      <c r="M108" s="56"/>
      <c r="N108" s="2"/>
    </row>
    <row r="109" spans="2:14" x14ac:dyDescent="0.25">
      <c r="B109" s="12"/>
      <c r="C109" s="2"/>
      <c r="D109" s="2"/>
      <c r="E109" s="69" t="str">
        <v>#ERROR: One or more elements of the request were invalid. Please check that all supplied identifiers are valid and of the correct format, and that all provided data is correctly structured. Further details can be found in 'errors'.</v>
      </c>
      <c r="F109" s="70" t="str">
        <v>#ERROR: One or more elements of the request were invalid. Please check that all supplied identifiers are valid and of the correct format, and that all provided data is correctly structured. Further details can be found in 'errors'.</v>
      </c>
      <c r="G109" s="71" t="str">
        <v>#ERROR: One or more elements of the request were invalid. Please check that all supplied identifiers are valid and of the correct format, and that all provided data is correctly structured. Further details can be found in 'errors'.</v>
      </c>
      <c r="H109" s="2"/>
      <c r="I109" s="29" t="s">
        <v>247</v>
      </c>
      <c r="J109" s="54"/>
      <c r="K109" s="56"/>
      <c r="L109" s="56"/>
      <c r="M109" s="56"/>
      <c r="N109" s="2"/>
    </row>
    <row r="110" spans="2:14" x14ac:dyDescent="0.25">
      <c r="B110" s="12"/>
      <c r="C110" s="2"/>
      <c r="D110" s="2"/>
      <c r="E110" s="69" t="str">
        <v>#ERROR: One or more elements of the request were invalid. Please check that all supplied identifiers are valid and of the correct format, and that all provided data is correctly structured. Further details can be found in 'errors'.</v>
      </c>
      <c r="F110" s="70" t="str">
        <v>#ERROR: One or more elements of the request were invalid. Please check that all supplied identifiers are valid and of the correct format, and that all provided data is correctly structured. Further details can be found in 'errors'.</v>
      </c>
      <c r="G110" s="71" t="str">
        <v>#ERROR: One or more elements of the request were invalid. Please check that all supplied identifiers are valid and of the correct format, and that all provided data is correctly structured. Further details can be found in 'errors'.</v>
      </c>
      <c r="H110" s="2"/>
      <c r="I110" s="29" t="s">
        <v>271</v>
      </c>
      <c r="J110" s="91" t="s">
        <v>361</v>
      </c>
      <c r="K110" s="92"/>
      <c r="L110" s="92"/>
      <c r="M110" s="92"/>
      <c r="N110" s="2"/>
    </row>
    <row r="111" spans="2:14" x14ac:dyDescent="0.25">
      <c r="B111" s="12"/>
      <c r="C111" s="2"/>
      <c r="D111" s="2"/>
      <c r="E111" s="69" t="str">
        <v>#ERROR: One or more elements of the request were invalid. Please check that all supplied identifiers are valid and of the correct format, and that all provided data is correctly structured. Further details can be found in 'errors'.</v>
      </c>
      <c r="F111" s="70" t="str">
        <v>#ERROR: One or more elements of the request were invalid. Please check that all supplied identifiers are valid and of the correct format, and that all provided data is correctly structured. Further details can be found in 'errors'.</v>
      </c>
      <c r="G111" s="71" t="str">
        <v>#ERROR: One or more elements of the request were invalid. Please check that all supplied identifiers are valid and of the correct format, and that all provided data is correctly structured. Further details can be found in 'errors'.</v>
      </c>
      <c r="H111" s="2"/>
      <c r="I111" s="29"/>
      <c r="J111" s="91"/>
      <c r="K111" s="92"/>
      <c r="L111" s="92"/>
      <c r="M111" s="92"/>
      <c r="N111" s="2"/>
    </row>
    <row r="112" spans="2:14" x14ac:dyDescent="0.25">
      <c r="B112" s="12"/>
      <c r="C112" s="2"/>
      <c r="D112" s="2"/>
      <c r="E112" s="69" t="str">
        <v>#ERROR: One or more elements of the request were invalid. Please check that all supplied identifiers are valid and of the correct format, and that all provided data is correctly structured. Further details can be found in 'errors'.</v>
      </c>
      <c r="F112" s="70" t="str">
        <v>#ERROR: One or more elements of the request were invalid. Please check that all supplied identifiers are valid and of the correct format, and that all provided data is correctly structured. Further details can be found in 'errors'.</v>
      </c>
      <c r="G112" s="71" t="str">
        <v>#ERROR: One or more elements of the request were invalid. Please check that all supplied identifiers are valid and of the correct format, and that all provided data is correctly structured. Further details can be found in 'errors'.</v>
      </c>
      <c r="H112" s="2"/>
      <c r="I112" s="29"/>
      <c r="J112" s="91"/>
      <c r="K112" s="92"/>
      <c r="L112" s="92"/>
      <c r="M112" s="92"/>
      <c r="N112" s="2"/>
    </row>
    <row r="113" spans="2:14" x14ac:dyDescent="0.25">
      <c r="B113" s="12"/>
      <c r="C113" s="2"/>
      <c r="D113" s="2"/>
      <c r="E113" s="69" t="str">
        <v>#ERROR: One or more elements of the request were invalid. Please check that all supplied identifiers are valid and of the correct format, and that all provided data is correctly structured. Further details can be found in 'errors'.</v>
      </c>
      <c r="F113" s="70" t="str">
        <v>#ERROR: One or more elements of the request were invalid. Please check that all supplied identifiers are valid and of the correct format, and that all provided data is correctly structured. Further details can be found in 'errors'.</v>
      </c>
      <c r="G113" s="71" t="str">
        <v>#ERROR: One or more elements of the request were invalid. Please check that all supplied identifiers are valid and of the correct format, and that all provided data is correctly structured. Further details can be found in 'errors'.</v>
      </c>
      <c r="H113" s="2"/>
      <c r="I113" s="29"/>
      <c r="J113" s="91"/>
      <c r="K113" s="92"/>
      <c r="L113" s="92"/>
      <c r="M113" s="92"/>
      <c r="N113" s="2"/>
    </row>
    <row r="114" spans="2:14" x14ac:dyDescent="0.25">
      <c r="B114" s="12"/>
      <c r="C114" s="2"/>
      <c r="D114" s="2"/>
      <c r="E114" s="69" t="str">
        <v>#ERROR: One or more elements of the request were invalid. Please check that all supplied identifiers are valid and of the correct format, and that all provided data is correctly structured. Further details can be found in 'errors'.</v>
      </c>
      <c r="F114" s="70" t="str">
        <v>#ERROR: One or more elements of the request were invalid. Please check that all supplied identifiers are valid and of the correct format, and that all provided data is correctly structured. Further details can be found in 'errors'.</v>
      </c>
      <c r="G114" s="71" t="str">
        <v>#ERROR: One or more elements of the request were invalid. Please check that all supplied identifiers are valid and of the correct format, and that all provided data is correctly structured. Further details can be found in 'errors'.</v>
      </c>
      <c r="H114" s="2"/>
      <c r="I114" s="29"/>
      <c r="J114" s="91"/>
      <c r="K114" s="92"/>
      <c r="L114" s="92"/>
      <c r="M114" s="92"/>
      <c r="N114" s="2"/>
    </row>
    <row r="115" spans="2:14" x14ac:dyDescent="0.25">
      <c r="B115" s="12"/>
      <c r="C115" s="2"/>
      <c r="D115" s="2"/>
      <c r="E115" s="69" t="str">
        <v>#ERROR: One or more elements of the request were invalid. Please check that all supplied identifiers are valid and of the correct format, and that all provided data is correctly structured. Further details can be found in 'errors'.</v>
      </c>
      <c r="F115" s="70" t="str">
        <v>#ERROR: One or more elements of the request were invalid. Please check that all supplied identifiers are valid and of the correct format, and that all provided data is correctly structured. Further details can be found in 'errors'.</v>
      </c>
      <c r="G115" s="71" t="str">
        <v>#ERROR: One or more elements of the request were invalid. Please check that all supplied identifiers are valid and of the correct format, and that all provided data is correctly structured. Further details can be found in 'errors'.</v>
      </c>
      <c r="H115" s="2"/>
      <c r="I115" s="29"/>
      <c r="J115" s="91"/>
      <c r="K115" s="92"/>
      <c r="L115" s="92"/>
      <c r="M115" s="92"/>
      <c r="N115" s="2"/>
    </row>
    <row r="116" spans="2:14" x14ac:dyDescent="0.25">
      <c r="B116" s="12"/>
      <c r="C116" s="2"/>
      <c r="D116" s="2"/>
      <c r="E116" s="69" t="str">
        <v>#ERROR: One or more elements of the request were invalid. Please check that all supplied identifiers are valid and of the correct format, and that all provided data is correctly structured. Further details can be found in 'errors'.</v>
      </c>
      <c r="F116" s="70" t="str">
        <v>#ERROR: One or more elements of the request were invalid. Please check that all supplied identifiers are valid and of the correct format, and that all provided data is correctly structured. Further details can be found in 'errors'.</v>
      </c>
      <c r="G116" s="71" t="str">
        <v>#ERROR: One or more elements of the request were invalid. Please check that all supplied identifiers are valid and of the correct format, and that all provided data is correctly structured. Further details can be found in 'errors'.</v>
      </c>
      <c r="H116" s="2"/>
      <c r="I116" s="29"/>
      <c r="J116" s="91"/>
      <c r="K116" s="92"/>
      <c r="L116" s="92"/>
      <c r="M116" s="92"/>
      <c r="N116" s="2"/>
    </row>
    <row r="117" spans="2:14" x14ac:dyDescent="0.25">
      <c r="B117" s="12"/>
      <c r="C117" s="2"/>
      <c r="D117" s="2"/>
      <c r="E117" s="69" t="str">
        <v>#ERROR: One or more elements of the request were invalid. Please check that all supplied identifiers are valid and of the correct format, and that all provided data is correctly structured. Further details can be found in 'errors'.</v>
      </c>
      <c r="F117" s="70" t="str">
        <v>#ERROR: One or more elements of the request were invalid. Please check that all supplied identifiers are valid and of the correct format, and that all provided data is correctly structured. Further details can be found in 'errors'.</v>
      </c>
      <c r="G117" s="71" t="str">
        <v>#ERROR: One or more elements of the request were invalid. Please check that all supplied identifiers are valid and of the correct format, and that all provided data is correctly structured. Further details can be found in 'errors'.</v>
      </c>
      <c r="H117" s="2"/>
      <c r="I117" s="29"/>
      <c r="J117" s="91"/>
      <c r="K117" s="92"/>
      <c r="L117" s="92"/>
      <c r="M117" s="92"/>
      <c r="N117" s="2"/>
    </row>
    <row r="118" spans="2:14" x14ac:dyDescent="0.25">
      <c r="B118" s="2"/>
      <c r="C118" s="2"/>
      <c r="D118" s="2"/>
      <c r="E118" s="69" t="str">
        <v>#ERROR: One or more elements of the request were invalid. Please check that all supplied identifiers are valid and of the correct format, and that all provided data is correctly structured. Further details can be found in 'errors'.</v>
      </c>
      <c r="F118" s="70" t="str">
        <v>#ERROR: One or more elements of the request were invalid. Please check that all supplied identifiers are valid and of the correct format, and that all provided data is correctly structured. Further details can be found in 'errors'.</v>
      </c>
      <c r="G118" s="71" t="str">
        <v>#ERROR: One or more elements of the request were invalid. Please check that all supplied identifiers are valid and of the correct format, and that all provided data is correctly structured. Further details can be found in 'errors'.</v>
      </c>
      <c r="H118" s="2"/>
      <c r="I118" s="2"/>
      <c r="J118" s="2"/>
      <c r="K118" s="2"/>
      <c r="L118" s="2"/>
      <c r="M118" s="2"/>
      <c r="N118" s="2"/>
    </row>
    <row r="119" spans="2:14" x14ac:dyDescent="0.25">
      <c r="B119" s="2"/>
      <c r="C119" s="2"/>
      <c r="D119" s="2"/>
      <c r="E119" s="69" t="str">
        <v>#ERROR: One or more elements of the request were invalid. Please check that all supplied identifiers are valid and of the correct format, and that all provided data is correctly structured. Further details can be found in 'errors'.</v>
      </c>
      <c r="F119" s="70" t="str">
        <v>#ERROR: One or more elements of the request were invalid. Please check that all supplied identifiers are valid and of the correct format, and that all provided data is correctly structured. Further details can be found in 'errors'.</v>
      </c>
      <c r="G119" s="71" t="str">
        <v>#ERROR: One or more elements of the request were invalid. Please check that all supplied identifiers are valid and of the correct format, and that all provided data is correctly structured. Further details can be found in 'errors'.</v>
      </c>
      <c r="H119" s="2"/>
      <c r="I119" s="2"/>
      <c r="J119" s="2"/>
      <c r="K119" s="2"/>
      <c r="L119" s="2"/>
      <c r="M119" s="2"/>
      <c r="N119" s="2"/>
    </row>
    <row r="120" spans="2:14" x14ac:dyDescent="0.25">
      <c r="B120" s="2"/>
      <c r="C120" s="2"/>
      <c r="D120" s="2"/>
      <c r="E120" s="69" t="str">
        <v>#ERROR: One or more elements of the request were invalid. Please check that all supplied identifiers are valid and of the correct format, and that all provided data is correctly structured. Further details can be found in 'errors'.</v>
      </c>
      <c r="F120" s="70" t="str">
        <v>#ERROR: One or more elements of the request were invalid. Please check that all supplied identifiers are valid and of the correct format, and that all provided data is correctly structured. Further details can be found in 'errors'.</v>
      </c>
      <c r="G120" s="71" t="str">
        <v>#ERROR: One or more elements of the request were invalid. Please check that all supplied identifiers are valid and of the correct format, and that all provided data is correctly structured. Further details can be found in 'errors'.</v>
      </c>
      <c r="H120" s="2"/>
      <c r="I120" s="2"/>
      <c r="J120" s="2"/>
      <c r="K120" s="2"/>
      <c r="L120" s="2"/>
      <c r="M120" s="2"/>
      <c r="N120" s="2"/>
    </row>
    <row r="121" spans="2:14" x14ac:dyDescent="0.25">
      <c r="B121" s="2"/>
      <c r="C121" s="2"/>
      <c r="D121" s="2"/>
      <c r="E121" s="69" t="str">
        <v>#ERROR: One or more elements of the request were invalid. Please check that all supplied identifiers are valid and of the correct format, and that all provided data is correctly structured. Further details can be found in 'errors'.</v>
      </c>
      <c r="F121" s="70" t="str">
        <v>#ERROR: One or more elements of the request were invalid. Please check that all supplied identifiers are valid and of the correct format, and that all provided data is correctly structured. Further details can be found in 'errors'.</v>
      </c>
      <c r="G121" s="71" t="str">
        <v>#ERROR: One or more elements of the request were invalid. Please check that all supplied identifiers are valid and of the correct format, and that all provided data is correctly structured. Further details can be found in 'errors'.</v>
      </c>
      <c r="H121" s="2"/>
      <c r="I121" s="2"/>
      <c r="J121" s="2"/>
      <c r="K121" s="2"/>
      <c r="L121" s="2"/>
      <c r="M121" s="2"/>
      <c r="N121" s="2"/>
    </row>
    <row r="122" spans="2:14" x14ac:dyDescent="0.25">
      <c r="B122" s="2"/>
      <c r="C122" s="2"/>
      <c r="D122" s="2"/>
      <c r="E122" s="69" t="str">
        <v>#ERROR: One or more elements of the request were invalid. Please check that all supplied identifiers are valid and of the correct format, and that all provided data is correctly structured. Further details can be found in 'errors'.</v>
      </c>
      <c r="F122" s="70" t="str">
        <v>#ERROR: One or more elements of the request were invalid. Please check that all supplied identifiers are valid and of the correct format, and that all provided data is correctly structured. Further details can be found in 'errors'.</v>
      </c>
      <c r="G122" s="71" t="str">
        <v>#ERROR: One or more elements of the request were invalid. Please check that all supplied identifiers are valid and of the correct format, and that all provided data is correctly structured. Further details can be found in 'errors'.</v>
      </c>
      <c r="H122" s="2"/>
      <c r="I122" s="2"/>
      <c r="J122" s="2"/>
      <c r="K122" s="2"/>
      <c r="L122" s="2"/>
      <c r="M122" s="2"/>
      <c r="N122" s="2"/>
    </row>
    <row r="123" spans="2:14" x14ac:dyDescent="0.25">
      <c r="B123" s="2"/>
      <c r="C123" s="2"/>
      <c r="D123" s="2"/>
      <c r="E123" s="69" t="str">
        <v>#ERROR: One or more elements of the request were invalid. Please check that all supplied identifiers are valid and of the correct format, and that all provided data is correctly structured. Further details can be found in 'errors'.</v>
      </c>
      <c r="F123" s="70" t="str">
        <v>#ERROR: One or more elements of the request were invalid. Please check that all supplied identifiers are valid and of the correct format, and that all provided data is correctly structured. Further details can be found in 'errors'.</v>
      </c>
      <c r="G123" s="71" t="str">
        <v>#ERROR: One or more elements of the request were invalid. Please check that all supplied identifiers are valid and of the correct format, and that all provided data is correctly structured. Further details can be found in 'errors'.</v>
      </c>
      <c r="H123" s="2"/>
      <c r="I123" s="2"/>
      <c r="J123" s="2"/>
      <c r="K123" s="2"/>
      <c r="L123" s="2"/>
      <c r="M123" s="2"/>
      <c r="N123" s="2"/>
    </row>
    <row r="124" spans="2:14" x14ac:dyDescent="0.25">
      <c r="B124" s="2"/>
      <c r="C124" s="2"/>
      <c r="D124" s="2"/>
      <c r="E124" s="69" t="str">
        <v>#ERROR: One or more elements of the request were invalid. Please check that all supplied identifiers are valid and of the correct format, and that all provided data is correctly structured. Further details can be found in 'errors'.</v>
      </c>
      <c r="F124" s="70" t="str">
        <v>#ERROR: One or more elements of the request were invalid. Please check that all supplied identifiers are valid and of the correct format, and that all provided data is correctly structured. Further details can be found in 'errors'.</v>
      </c>
      <c r="G124" s="71" t="str">
        <v>#ERROR: One or more elements of the request were invalid. Please check that all supplied identifiers are valid and of the correct format, and that all provided data is correctly structured. Further details can be found in 'errors'.</v>
      </c>
      <c r="H124" s="2"/>
      <c r="I124" s="2"/>
      <c r="J124" s="2"/>
      <c r="K124" s="2"/>
      <c r="L124" s="2"/>
      <c r="M124" s="2"/>
      <c r="N124" s="2"/>
    </row>
    <row r="125" spans="2:14" x14ac:dyDescent="0.25">
      <c r="B125" s="2"/>
      <c r="C125" s="2"/>
      <c r="D125" s="2"/>
      <c r="E125" s="69" t="str">
        <v>#ERROR: One or more elements of the request were invalid. Please check that all supplied identifiers are valid and of the correct format, and that all provided data is correctly structured. Further details can be found in 'errors'.</v>
      </c>
      <c r="F125" s="70" t="str">
        <v>#ERROR: One or more elements of the request were invalid. Please check that all supplied identifiers are valid and of the correct format, and that all provided data is correctly structured. Further details can be found in 'errors'.</v>
      </c>
      <c r="G125" s="71" t="str">
        <v>#ERROR: One or more elements of the request were invalid. Please check that all supplied identifiers are valid and of the correct format, and that all provided data is correctly structured. Further details can be found in 'errors'.</v>
      </c>
      <c r="H125" s="2"/>
      <c r="I125" s="2"/>
      <c r="J125" s="2"/>
      <c r="K125" s="2"/>
      <c r="L125" s="2"/>
      <c r="M125" s="2"/>
      <c r="N125" s="2"/>
    </row>
    <row r="126" spans="2:14" x14ac:dyDescent="0.25">
      <c r="B126" s="2"/>
      <c r="C126" s="2"/>
      <c r="D126" s="2"/>
      <c r="E126" s="2" t="str">
        <v>#ERROR: One or more elements of the request were invalid. Please check that all supplied identifiers are valid and of the correct format, and that all provided data is correctly structured. Further details can be found in 'errors'.</v>
      </c>
      <c r="F126" s="2" t="str">
        <v>#ERROR: One or more elements of the request were invalid. Please check that all supplied identifiers are valid and of the correct format, and that all provided data is correctly structured. Further details can be found in 'errors'.</v>
      </c>
      <c r="G126" s="2" t="str">
        <v>#ERROR: One or more elements of the request were invalid. Please check that all supplied identifiers are valid and of the correct format, and that all provided data is correctly structured. Further details can be found in 'errors'.</v>
      </c>
      <c r="H126" s="2"/>
      <c r="I126" s="2"/>
      <c r="J126" s="2"/>
      <c r="K126" s="2"/>
      <c r="L126" s="2"/>
      <c r="M126" s="2"/>
      <c r="N126" s="2"/>
    </row>
  </sheetData>
  <mergeCells count="4">
    <mergeCell ref="J35:M42"/>
    <mergeCell ref="J110:M117"/>
    <mergeCell ref="J54:M61"/>
    <mergeCell ref="K73:N80"/>
  </mergeCells>
  <dataValidations disablePrompts="1" count="7">
    <dataValidation allowBlank="1" showInputMessage="1" showErrorMessage="1" prompt="Sort" sqref="O31" xr:uid="{E2C1CD1B-C419-4048-9522-718382CD5247}"/>
    <dataValidation allowBlank="1" showInputMessage="1" showErrorMessage="1" prompt="Group-by" sqref="O30" xr:uid="{1F62F8E8-546B-492B-AEFE-5AF4D3FC1804}"/>
    <dataValidation allowBlank="1" showInputMessage="1" showErrorMessage="1" prompt="Aggregation" sqref="O29" xr:uid="{785B430B-4F4F-4065-8627-F41C782DF8F4}"/>
    <dataValidation allowBlank="1" showInputMessage="1" showErrorMessage="1" prompt="Effective date" sqref="O28" xr:uid="{7E83EF1E-4E18-43AB-BE12-BF3492AA215E}"/>
    <dataValidation allowBlank="1" showInputMessage="1" showErrorMessage="1" prompt="Recipe key" sqref="O27" xr:uid="{541DB7F0-ADEE-4D7E-AD87-15AA3FAD1136}"/>
    <dataValidation allowBlank="1" showInputMessage="1" showErrorMessage="1" prompt="Recipe scope" sqref="O26" xr:uid="{A4170D60-DC1D-42F4-9A1C-9C1A2AC87462}"/>
    <dataValidation allowBlank="1" showInputMessage="1" showErrorMessage="1" sqref="O25:P25" xr:uid="{A6F0FA84-466C-44DF-B7CD-5607616B8367}"/>
  </dataValidations>
  <hyperlinks>
    <hyperlink ref="E7" r:id="rId1" xr:uid="{4A719496-17DC-448A-B35D-29932D1F4B10}"/>
    <hyperlink ref="E8" r:id="rId2" xr:uid="{F03889D1-CD99-4F90-BB5D-2D53F38EAD0A}"/>
    <hyperlink ref="E9" r:id="rId3" xr:uid="{321EB5A7-AD48-4650-B11D-B80CBE2CC30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3F7E23B2-903C-47A8-B51E-DE5A99E9A9E5}">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topLeftCell="A19"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42578125" bestFit="1" customWidth="1"/>
    <col min="6" max="6" width="32" bestFit="1" customWidth="1"/>
    <col min="7" max="7" width="7.7109375" bestFit="1" customWidth="1"/>
    <col min="8" max="8" width="10.140625" bestFit="1" customWidth="1"/>
    <col min="9" max="9" width="18.42578125" bestFit="1" customWidth="1"/>
    <col min="10" max="10" width="22.7109375" customWidth="1"/>
    <col min="11" max="11" width="14.28515625" bestFit="1" customWidth="1"/>
    <col min="12" max="12" width="14.140625" bestFit="1" customWidth="1"/>
    <col min="13" max="13" width="11.5703125" bestFit="1" customWidth="1"/>
    <col min="14" max="14" width="17" bestFit="1" customWidth="1"/>
    <col min="15" max="15" width="14.42578125" bestFit="1" customWidth="1"/>
    <col min="16" max="16" width="23.5703125" bestFit="1" customWidth="1"/>
    <col min="17" max="17" width="24" bestFit="1" customWidth="1"/>
    <col min="18" max="18" width="12.28515625" bestFit="1" customWidth="1"/>
    <col min="19" max="19" width="23.28515625" bestFit="1" customWidth="1"/>
    <col min="20" max="20" width="17.5703125" bestFit="1" customWidth="1"/>
    <col min="21" max="21" width="13.42578125" bestFit="1" customWidth="1"/>
    <col min="22" max="22" width="6.42578125" bestFit="1" customWidth="1"/>
    <col min="23" max="23" width="13.28515625" bestFit="1" customWidth="1"/>
    <col min="24" max="24" width="14.28515625" bestFit="1" customWidth="1"/>
    <col min="25" max="25" width="21.85546875" bestFit="1" customWidth="1"/>
    <col min="26" max="26" width="58.85546875" bestFit="1" customWidth="1"/>
    <col min="27" max="27" width="21.5703125" bestFit="1" customWidth="1"/>
    <col min="28" max="28" width="34.42578125" bestFit="1" customWidth="1"/>
    <col min="29" max="29" width="34.5703125" bestFit="1" customWidth="1"/>
    <col min="30" max="30" width="15.140625" bestFit="1" customWidth="1"/>
    <col min="31" max="31" width="21.5703125" bestFit="1" customWidth="1"/>
    <col min="32" max="32" width="19" bestFit="1" customWidth="1"/>
    <col min="33" max="33" width="21" bestFit="1" customWidth="1"/>
    <col min="34" max="34" width="22.28515625" bestFit="1" customWidth="1"/>
    <col min="35" max="35" width="11.710937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279</v>
      </c>
      <c r="E6" s="1"/>
      <c r="F6" s="1"/>
      <c r="G6" s="1"/>
      <c r="H6" s="1"/>
      <c r="I6" s="1"/>
      <c r="J6" s="1"/>
      <c r="K6" s="1"/>
      <c r="L6" s="1"/>
      <c r="M6" s="1"/>
      <c r="N6" s="1"/>
      <c r="O6" s="1"/>
      <c r="P6" s="1"/>
      <c r="Q6" s="1"/>
      <c r="R6" s="1"/>
      <c r="S6" s="1"/>
    </row>
    <row r="7" spans="2:19" x14ac:dyDescent="0.25">
      <c r="B7" s="1"/>
      <c r="C7" s="1"/>
      <c r="D7" s="1"/>
      <c r="E7" s="63" t="s">
        <v>276</v>
      </c>
      <c r="F7" s="1"/>
      <c r="G7" s="1"/>
      <c r="H7" s="1"/>
      <c r="I7" s="1"/>
      <c r="J7" s="1"/>
      <c r="K7" s="1"/>
      <c r="L7" s="1"/>
      <c r="M7" s="1"/>
      <c r="N7" s="1"/>
      <c r="O7" s="1"/>
      <c r="P7" s="1"/>
      <c r="Q7" s="1"/>
      <c r="R7" s="1"/>
      <c r="S7" s="1"/>
    </row>
    <row r="8" spans="2:19" x14ac:dyDescent="0.25">
      <c r="B8" s="1"/>
      <c r="C8" s="1"/>
      <c r="D8" s="1"/>
      <c r="E8" s="63" t="s">
        <v>277</v>
      </c>
      <c r="F8" s="1"/>
      <c r="G8" s="1"/>
      <c r="H8" s="1"/>
      <c r="I8" s="1"/>
      <c r="J8" s="1"/>
      <c r="K8" s="1"/>
      <c r="L8" s="1"/>
      <c r="M8" s="1"/>
      <c r="N8" s="1"/>
      <c r="O8" s="1"/>
      <c r="P8" s="1"/>
      <c r="Q8" s="1"/>
      <c r="R8" s="1"/>
      <c r="S8" s="1"/>
    </row>
    <row r="9" spans="2:19" x14ac:dyDescent="0.25">
      <c r="B9" s="1"/>
      <c r="C9" s="1"/>
      <c r="D9" s="1"/>
      <c r="E9" s="63" t="s">
        <v>278</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282</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309</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345</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352</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I53">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SourcePortfolioId</v>
      </c>
      <c r="Z33" s="10" t="str">
        <v>Exchange rate from the transaction currency to the portfolio currency.</v>
      </c>
      <c r="AA33" s="10" t="str">
        <v>Original Transaction Date</v>
      </c>
      <c r="AB33" s="10" t="str">
        <v>Net holding as a result of the transaction</v>
      </c>
      <c r="AC33" s="10" t="str">
        <v>SourcePortfolioScope</v>
      </c>
      <c r="AD33" s="10" t="str">
        <v>Original Settlement Date</v>
      </c>
      <c r="AE33" s="10" t="str">
        <v>CostPortfolioCcy Amount</v>
      </c>
      <c r="AF33" s="10" t="str">
        <v>RealisedTotal Amount</v>
      </c>
      <c r="AG33" s="10" t="str">
        <v>RealisedMarket Amount</v>
      </c>
      <c r="AH33" s="10" t="str">
        <v>RealisedCurrency Amount</v>
      </c>
      <c r="AI33" s="10" t="str">
        <v/>
      </c>
      <c r="AJ33" s="2"/>
    </row>
    <row r="34" spans="2:36" x14ac:dyDescent="0.25">
      <c r="B34" s="2"/>
      <c r="C34" s="2"/>
      <c r="D34" s="12">
        <v>1</v>
      </c>
      <c r="E34" s="15" t="str">
        <v>Active</v>
      </c>
      <c r="F34" s="16" t="str">
        <v>2019-01-01T00:00:00.0000000+00:00</v>
      </c>
      <c r="G34" s="29" t="str">
        <v>AdjustmentIncrease</v>
      </c>
      <c r="H34" s="16" t="str">
        <v>Increase Adjustment</v>
      </c>
      <c r="I34" s="31" t="str">
        <v>LusidInstrumentId:LUID_P51ADRAW</v>
      </c>
      <c r="J34" s="31" t="str">
        <v>LUID_P51ADRAW</v>
      </c>
      <c r="K34" s="81">
        <v>43466</v>
      </c>
      <c r="L34" s="76">
        <v>43466</v>
      </c>
      <c r="M34" s="78">
        <v>80500</v>
      </c>
      <c r="N34" s="27">
        <v>231437.5</v>
      </c>
      <c r="O34" s="59">
        <v>2.875</v>
      </c>
      <c r="P34" s="78">
        <v>231437.5</v>
      </c>
      <c r="Q34" s="22" t="str">
        <v>GBP</v>
      </c>
      <c r="R34" s="16">
        <v>1</v>
      </c>
      <c r="S34" s="80">
        <v>1</v>
      </c>
      <c r="T34" s="80" t="str">
        <v>GBP</v>
      </c>
      <c r="U34" s="80">
        <v>0</v>
      </c>
      <c r="V34" s="80" t="str">
        <v/>
      </c>
      <c r="W34" s="82">
        <v>43873.761178379631</v>
      </c>
      <c r="X34" s="82">
        <v>0</v>
      </c>
      <c r="Y34" s="80">
        <v>0</v>
      </c>
      <c r="Z34" s="80">
        <v>1</v>
      </c>
      <c r="AA34" s="80" t="str">
        <v>2019-04-15T00:00:00.0000000+00:00</v>
      </c>
      <c r="AB34" s="83">
        <v>80500</v>
      </c>
      <c r="AC34" s="83">
        <v>0</v>
      </c>
      <c r="AD34" s="78" t="str">
        <v>2019-04-17T00:00:00.0000000+00:00</v>
      </c>
      <c r="AE34" s="78">
        <v>0</v>
      </c>
      <c r="AF34" s="78">
        <v>0</v>
      </c>
      <c r="AG34" s="78">
        <v>0</v>
      </c>
      <c r="AH34" s="78">
        <v>0</v>
      </c>
      <c r="AI34" s="80" t="str">
        <v/>
      </c>
      <c r="AJ34" s="2"/>
    </row>
    <row r="35" spans="2:36" x14ac:dyDescent="0.25">
      <c r="B35" s="2"/>
      <c r="C35" s="2"/>
      <c r="D35" s="12">
        <v>2</v>
      </c>
      <c r="E35" s="15" t="str">
        <v>Active</v>
      </c>
      <c r="F35" s="15" t="str">
        <v>2019-01-01T00:00:00.0000000+00:00</v>
      </c>
      <c r="G35" s="29" t="str">
        <v>AdjustmentIncrease</v>
      </c>
      <c r="H35" s="16" t="str">
        <v>Increase Adjustment</v>
      </c>
      <c r="I35" s="31" t="str">
        <v>LusidInstrumentId:LUID_2QQAUIKO</v>
      </c>
      <c r="J35" s="31" t="str">
        <v>LUID_2QQAUIKO</v>
      </c>
      <c r="K35" s="81">
        <v>43466</v>
      </c>
      <c r="L35" s="76">
        <v>43466</v>
      </c>
      <c r="M35" s="78">
        <v>65440</v>
      </c>
      <c r="N35" s="27">
        <v>174070.39999999999</v>
      </c>
      <c r="O35" s="59">
        <v>2.66</v>
      </c>
      <c r="P35" s="78">
        <v>174070.40000000002</v>
      </c>
      <c r="Q35" s="16" t="str">
        <v>GBP</v>
      </c>
      <c r="R35" s="16">
        <v>1</v>
      </c>
      <c r="S35" s="80">
        <v>1</v>
      </c>
      <c r="T35" s="80" t="str">
        <v>GBP</v>
      </c>
      <c r="U35" s="80">
        <v>0</v>
      </c>
      <c r="V35" s="80" t="str">
        <v/>
      </c>
      <c r="W35" s="82">
        <v>43873.761178379631</v>
      </c>
      <c r="X35" s="82">
        <v>0</v>
      </c>
      <c r="Y35" s="80">
        <v>0</v>
      </c>
      <c r="Z35" s="80">
        <v>1</v>
      </c>
      <c r="AA35" s="80" t="str">
        <v>2019-04-15T00:00:00.0000000+00:00</v>
      </c>
      <c r="AB35" s="83">
        <v>65440</v>
      </c>
      <c r="AC35" s="83">
        <v>0</v>
      </c>
      <c r="AD35" s="78" t="str">
        <v>2019-04-17T00:00:00.0000000+00:00</v>
      </c>
      <c r="AE35" s="78">
        <v>0</v>
      </c>
      <c r="AF35" s="78">
        <v>0</v>
      </c>
      <c r="AG35" s="78">
        <v>0</v>
      </c>
      <c r="AH35" s="78">
        <v>0</v>
      </c>
      <c r="AI35" s="80" t="str">
        <v/>
      </c>
      <c r="AJ35" s="2"/>
    </row>
    <row r="36" spans="2:36" x14ac:dyDescent="0.25">
      <c r="B36" s="2"/>
      <c r="C36" s="2"/>
      <c r="D36" s="12">
        <v>3</v>
      </c>
      <c r="E36" s="15" t="str">
        <v>Active</v>
      </c>
      <c r="F36" s="15" t="str">
        <v>2019-01-01T00:00:00.0000000+00:00</v>
      </c>
      <c r="G36" s="29" t="str">
        <v>AdjustmentIncrease</v>
      </c>
      <c r="H36" s="16" t="str">
        <v>Increase Adjustment</v>
      </c>
      <c r="I36" s="31" t="str">
        <v>LusidInstrumentId:LUID_RMTIB4MT</v>
      </c>
      <c r="J36" s="31" t="str">
        <v>LUID_RMTIB4MT</v>
      </c>
      <c r="K36" s="81">
        <v>43466</v>
      </c>
      <c r="L36" s="76">
        <v>43466</v>
      </c>
      <c r="M36" s="78">
        <v>50000</v>
      </c>
      <c r="N36" s="27">
        <v>94825</v>
      </c>
      <c r="O36" s="59">
        <v>1.8965000000000001</v>
      </c>
      <c r="P36" s="78">
        <v>94825</v>
      </c>
      <c r="Q36" s="16" t="str">
        <v>GBP</v>
      </c>
      <c r="R36" s="16">
        <v>1</v>
      </c>
      <c r="S36" s="80">
        <v>1</v>
      </c>
      <c r="T36" s="80" t="str">
        <v>GBP</v>
      </c>
      <c r="U36" s="80">
        <v>0</v>
      </c>
      <c r="V36" s="80" t="str">
        <v/>
      </c>
      <c r="W36" s="82">
        <v>43873.761178379631</v>
      </c>
      <c r="X36" s="82">
        <v>0</v>
      </c>
      <c r="Y36" s="80">
        <v>0</v>
      </c>
      <c r="Z36" s="80">
        <v>1</v>
      </c>
      <c r="AA36" s="80" t="str">
        <v>2019-04-15T00:00:00.0000000+00:00</v>
      </c>
      <c r="AB36" s="83">
        <v>50000</v>
      </c>
      <c r="AC36" s="83">
        <v>0</v>
      </c>
      <c r="AD36" s="78" t="str">
        <v>2019-04-17T00:00:00.0000000+00:00</v>
      </c>
      <c r="AE36" s="78">
        <v>0</v>
      </c>
      <c r="AF36" s="78">
        <v>0</v>
      </c>
      <c r="AG36" s="78">
        <v>0</v>
      </c>
      <c r="AH36" s="78">
        <v>0</v>
      </c>
      <c r="AI36" s="80" t="str">
        <v/>
      </c>
      <c r="AJ36" s="2"/>
    </row>
    <row r="37" spans="2:36" x14ac:dyDescent="0.25">
      <c r="B37" s="2"/>
      <c r="C37" s="2"/>
      <c r="D37" s="12">
        <v>4</v>
      </c>
      <c r="E37" s="15" t="str">
        <v>Active</v>
      </c>
      <c r="F37" s="15" t="str">
        <v>2019-01-01T00:00:00.0000000+00:00</v>
      </c>
      <c r="G37" s="29" t="str">
        <v>AdjustmentIncrease</v>
      </c>
      <c r="H37" s="16" t="str">
        <v>Increase Adjustment</v>
      </c>
      <c r="I37" s="31" t="str">
        <v>LusidInstrumentId:LUID_0GHU6DD4</v>
      </c>
      <c r="J37" s="31" t="str">
        <v>LUID_0GHU6DD4</v>
      </c>
      <c r="K37" s="81">
        <v>43466</v>
      </c>
      <c r="L37" s="76">
        <v>43466</v>
      </c>
      <c r="M37" s="78">
        <v>8000</v>
      </c>
      <c r="N37" s="27">
        <v>386800</v>
      </c>
      <c r="O37" s="59">
        <v>48.35</v>
      </c>
      <c r="P37" s="78">
        <v>386800</v>
      </c>
      <c r="Q37" s="16" t="str">
        <v>GBP</v>
      </c>
      <c r="R37" s="16">
        <v>1</v>
      </c>
      <c r="S37" s="80">
        <v>1</v>
      </c>
      <c r="T37" s="80" t="str">
        <v>GBP</v>
      </c>
      <c r="U37" s="80">
        <v>0</v>
      </c>
      <c r="V37" s="80" t="str">
        <v/>
      </c>
      <c r="W37" s="82">
        <v>43873.761178379631</v>
      </c>
      <c r="X37" s="82">
        <v>0</v>
      </c>
      <c r="Y37" s="80">
        <v>0</v>
      </c>
      <c r="Z37" s="80">
        <v>1</v>
      </c>
      <c r="AA37" s="80" t="str">
        <v>2019-04-15T00:00:00.0000000+00:00</v>
      </c>
      <c r="AB37" s="83">
        <v>8000</v>
      </c>
      <c r="AC37" s="83">
        <v>0</v>
      </c>
      <c r="AD37" s="78" t="str">
        <v>2019-04-17T00:00:00.0000000+00:00</v>
      </c>
      <c r="AE37" s="78">
        <v>0</v>
      </c>
      <c r="AF37" s="78">
        <v>0</v>
      </c>
      <c r="AG37" s="78">
        <v>0</v>
      </c>
      <c r="AH37" s="78">
        <v>0</v>
      </c>
      <c r="AI37" s="80" t="str">
        <v/>
      </c>
      <c r="AJ37" s="2"/>
    </row>
    <row r="38" spans="2:36" x14ac:dyDescent="0.25">
      <c r="B38" s="2"/>
      <c r="C38" s="2"/>
      <c r="D38" s="12">
        <v>5</v>
      </c>
      <c r="E38" s="15" t="str">
        <v>Active</v>
      </c>
      <c r="F38" s="15" t="str">
        <v>2019-01-01T00:00:00.0000000+00:00</v>
      </c>
      <c r="G38" s="29" t="str">
        <v>AdjustmentIncrease</v>
      </c>
      <c r="H38" s="16" t="str">
        <v>Increase Adjustment</v>
      </c>
      <c r="I38" s="31" t="str">
        <v>LusidInstrumentId:LUID_14R6XKE5</v>
      </c>
      <c r="J38" s="31" t="str">
        <v>LUID_14R6XKE5</v>
      </c>
      <c r="K38" s="81">
        <v>43466</v>
      </c>
      <c r="L38" s="76">
        <v>43466</v>
      </c>
      <c r="M38" s="78">
        <v>20500</v>
      </c>
      <c r="N38" s="27">
        <v>134459.5</v>
      </c>
      <c r="O38" s="59">
        <v>6.5590000000000002</v>
      </c>
      <c r="P38" s="78">
        <v>134459.5</v>
      </c>
      <c r="Q38" s="16" t="str">
        <v>GBP</v>
      </c>
      <c r="R38" s="16">
        <v>1</v>
      </c>
      <c r="S38" s="80">
        <v>1</v>
      </c>
      <c r="T38" s="80" t="str">
        <v>GBP</v>
      </c>
      <c r="U38" s="80">
        <v>0</v>
      </c>
      <c r="V38" s="80" t="str">
        <v/>
      </c>
      <c r="W38" s="82">
        <v>43873.761178379631</v>
      </c>
      <c r="X38" s="82">
        <v>0</v>
      </c>
      <c r="Y38" s="80">
        <v>0</v>
      </c>
      <c r="Z38" s="80">
        <v>1</v>
      </c>
      <c r="AA38" s="80" t="str">
        <v>2019-04-15T00:00:00.0000000+00:00</v>
      </c>
      <c r="AB38" s="83">
        <v>20500</v>
      </c>
      <c r="AC38" s="83">
        <v>0</v>
      </c>
      <c r="AD38" s="78" t="str">
        <v>2019-04-17T00:00:00.0000000+00:00</v>
      </c>
      <c r="AE38" s="78">
        <v>0</v>
      </c>
      <c r="AF38" s="78">
        <v>0</v>
      </c>
      <c r="AG38" s="78">
        <v>0</v>
      </c>
      <c r="AH38" s="78">
        <v>0</v>
      </c>
      <c r="AI38" s="80" t="str">
        <v/>
      </c>
      <c r="AJ38" s="2"/>
    </row>
    <row r="39" spans="2:36" x14ac:dyDescent="0.25">
      <c r="B39" s="2"/>
      <c r="C39" s="2"/>
      <c r="D39" s="12">
        <v>6</v>
      </c>
      <c r="E39" s="15" t="str">
        <v>Active</v>
      </c>
      <c r="F39" s="15" t="str">
        <v>2019-01-01T00:00:00.0000000+00:00</v>
      </c>
      <c r="G39" s="29" t="str">
        <v>AdjustmentIncrease</v>
      </c>
      <c r="H39" s="16" t="str">
        <v>Increase Adjustment</v>
      </c>
      <c r="I39" s="31" t="str">
        <v>LusidInstrumentId:LUID_AUZOX8G4</v>
      </c>
      <c r="J39" s="31" t="str">
        <v>LUID_AUZOX8G4</v>
      </c>
      <c r="K39" s="81">
        <v>43466</v>
      </c>
      <c r="L39" s="76">
        <v>43466</v>
      </c>
      <c r="M39" s="78">
        <v>12500</v>
      </c>
      <c r="N39" s="27">
        <v>71237.5</v>
      </c>
      <c r="O39" s="59">
        <v>5.6989999999999998</v>
      </c>
      <c r="P39" s="78">
        <v>71237.5</v>
      </c>
      <c r="Q39" s="16" t="str">
        <v>GBP</v>
      </c>
      <c r="R39" s="16">
        <v>1</v>
      </c>
      <c r="S39" s="80">
        <v>1</v>
      </c>
      <c r="T39" s="80" t="str">
        <v>GBP</v>
      </c>
      <c r="U39" s="80">
        <v>0</v>
      </c>
      <c r="V39" s="80" t="str">
        <v/>
      </c>
      <c r="W39" s="82">
        <v>43873.761178379631</v>
      </c>
      <c r="X39" s="82">
        <v>0</v>
      </c>
      <c r="Y39" s="80">
        <v>0</v>
      </c>
      <c r="Z39" s="80">
        <v>1</v>
      </c>
      <c r="AA39" s="80" t="str">
        <v>2019-04-15T00:00:00.0000000+00:00</v>
      </c>
      <c r="AB39" s="83">
        <v>12500</v>
      </c>
      <c r="AC39" s="83">
        <v>0</v>
      </c>
      <c r="AD39" s="78" t="str">
        <v>2019-04-17T00:00:00.0000000+00:00</v>
      </c>
      <c r="AE39" s="78">
        <v>0</v>
      </c>
      <c r="AF39" s="78">
        <v>0</v>
      </c>
      <c r="AG39" s="78">
        <v>0</v>
      </c>
      <c r="AH39" s="78">
        <v>0</v>
      </c>
      <c r="AI39" s="80" t="str">
        <v/>
      </c>
      <c r="AJ39" s="2"/>
    </row>
    <row r="40" spans="2:36" x14ac:dyDescent="0.25">
      <c r="B40" s="2"/>
      <c r="C40" s="2"/>
      <c r="D40" s="12">
        <v>7</v>
      </c>
      <c r="E40" s="15" t="str">
        <v>Active</v>
      </c>
      <c r="F40" s="75" t="str">
        <v>2019-01-01T00:00:00.0000000+00:00</v>
      </c>
      <c r="G40" s="29" t="str">
        <v>AdjustmentIncrease</v>
      </c>
      <c r="H40" s="16" t="str">
        <v>Increase Adjustment</v>
      </c>
      <c r="I40" s="31" t="str">
        <v>LusidInstrumentId:LUID_B69SIVD5</v>
      </c>
      <c r="J40" s="31" t="str">
        <v>LUID_B69SIVD5</v>
      </c>
      <c r="K40" s="81">
        <v>43466</v>
      </c>
      <c r="L40" s="76">
        <v>43466</v>
      </c>
      <c r="M40" s="78">
        <v>95440</v>
      </c>
      <c r="N40" s="27">
        <v>5720673.5999999996</v>
      </c>
      <c r="O40" s="59">
        <v>59.94</v>
      </c>
      <c r="P40" s="78">
        <v>5720673.5999999996</v>
      </c>
      <c r="Q40" s="16" t="str">
        <v>GBP</v>
      </c>
      <c r="R40" s="16">
        <v>1</v>
      </c>
      <c r="S40" s="80">
        <v>1</v>
      </c>
      <c r="T40" s="80" t="str">
        <v>GBP</v>
      </c>
      <c r="U40" s="80">
        <v>0</v>
      </c>
      <c r="V40" s="80" t="str">
        <v/>
      </c>
      <c r="W40" s="82">
        <v>43873.761178379631</v>
      </c>
      <c r="X40" s="82">
        <v>0</v>
      </c>
      <c r="Y40" s="80">
        <v>0</v>
      </c>
      <c r="Z40" s="80">
        <v>1</v>
      </c>
      <c r="AA40" s="80" t="str">
        <v>2019-04-15T00:00:00.0000000+00:00</v>
      </c>
      <c r="AB40" s="83">
        <v>95440</v>
      </c>
      <c r="AC40" s="83">
        <v>0</v>
      </c>
      <c r="AD40" s="78" t="str">
        <v>2019-04-17T00:00:00.0000000+00:00</v>
      </c>
      <c r="AE40" s="78">
        <v>0</v>
      </c>
      <c r="AF40" s="78">
        <v>0</v>
      </c>
      <c r="AG40" s="78">
        <v>0</v>
      </c>
      <c r="AH40" s="78">
        <v>0</v>
      </c>
      <c r="AI40" s="80" t="str">
        <v/>
      </c>
      <c r="AJ40" s="2"/>
    </row>
    <row r="41" spans="2:36" x14ac:dyDescent="0.25">
      <c r="B41" s="2"/>
      <c r="C41" s="2"/>
      <c r="D41" s="12">
        <v>8</v>
      </c>
      <c r="E41" s="15" t="str">
        <v>Active</v>
      </c>
      <c r="F41" s="15" t="str">
        <v>2019-01-01T00:00:00.0000000+00:00</v>
      </c>
      <c r="G41" s="29" t="str">
        <v>AdjustmentIncrease</v>
      </c>
      <c r="H41" s="16" t="str">
        <v>Increase Adjustment</v>
      </c>
      <c r="I41" s="31" t="str">
        <v>LusidInstrumentId:LUID_NJKL7IL7</v>
      </c>
      <c r="J41" s="31" t="str">
        <v>LUID_NJKL7IL7</v>
      </c>
      <c r="K41" s="81">
        <v>43466</v>
      </c>
      <c r="L41" s="76">
        <v>43466</v>
      </c>
      <c r="M41" s="78">
        <v>55050</v>
      </c>
      <c r="N41" s="27">
        <v>2663869.5</v>
      </c>
      <c r="O41" s="59">
        <v>48.39</v>
      </c>
      <c r="P41" s="78">
        <v>2663869.5</v>
      </c>
      <c r="Q41" s="16" t="str">
        <v>GBP</v>
      </c>
      <c r="R41" s="16">
        <v>1</v>
      </c>
      <c r="S41" s="80">
        <v>1</v>
      </c>
      <c r="T41" s="80" t="str">
        <v>GBP</v>
      </c>
      <c r="U41" s="80">
        <v>0</v>
      </c>
      <c r="V41" s="80" t="str">
        <v/>
      </c>
      <c r="W41" s="82">
        <v>43873.761178379631</v>
      </c>
      <c r="X41" s="82">
        <v>0</v>
      </c>
      <c r="Y41" s="80">
        <v>0</v>
      </c>
      <c r="Z41" s="80">
        <v>1</v>
      </c>
      <c r="AA41" s="80" t="str">
        <v>2019-04-15T00:00:00.0000000+00:00</v>
      </c>
      <c r="AB41" s="83">
        <v>55050</v>
      </c>
      <c r="AC41" s="83">
        <v>0</v>
      </c>
      <c r="AD41" s="78" t="str">
        <v>2019-04-17T00:00:00.0000000+00:00</v>
      </c>
      <c r="AE41" s="78">
        <v>0</v>
      </c>
      <c r="AF41" s="78">
        <v>0</v>
      </c>
      <c r="AG41" s="78">
        <v>0</v>
      </c>
      <c r="AH41" s="78">
        <v>0</v>
      </c>
      <c r="AI41" s="80" t="str">
        <v/>
      </c>
      <c r="AJ41" s="2"/>
    </row>
    <row r="42" spans="2:36" x14ac:dyDescent="0.25">
      <c r="B42" s="2"/>
      <c r="C42" s="2"/>
      <c r="D42" s="12">
        <v>9</v>
      </c>
      <c r="E42" s="15" t="str">
        <v>Active</v>
      </c>
      <c r="F42" s="15" t="str">
        <v>2019-01-01T00:00:00.0000000+00:00</v>
      </c>
      <c r="G42" s="29" t="str">
        <v>AdjustmentIncrease</v>
      </c>
      <c r="H42" s="16" t="str">
        <v>Increase Adjustment</v>
      </c>
      <c r="I42" s="31" t="str">
        <v>LusidInstrumentId:LUID_M4K3HG7R</v>
      </c>
      <c r="J42" s="31" t="str">
        <v>LUID_M4K3HG7R</v>
      </c>
      <c r="K42" s="81">
        <v>43466</v>
      </c>
      <c r="L42" s="76">
        <v>43466</v>
      </c>
      <c r="M42" s="78">
        <v>120000</v>
      </c>
      <c r="N42" s="27">
        <v>171000</v>
      </c>
      <c r="O42" s="59">
        <v>1.425</v>
      </c>
      <c r="P42" s="78">
        <v>171000</v>
      </c>
      <c r="Q42" s="16" t="str">
        <v>GBP</v>
      </c>
      <c r="R42" s="16">
        <v>1</v>
      </c>
      <c r="S42" s="80">
        <v>1</v>
      </c>
      <c r="T42" s="80" t="str">
        <v>GBP</v>
      </c>
      <c r="U42" s="80">
        <v>0</v>
      </c>
      <c r="V42" s="80" t="str">
        <v/>
      </c>
      <c r="W42" s="82">
        <v>43873.761178379631</v>
      </c>
      <c r="X42" s="82">
        <v>0</v>
      </c>
      <c r="Y42" s="80">
        <v>0</v>
      </c>
      <c r="Z42" s="80">
        <v>1</v>
      </c>
      <c r="AA42" s="80" t="str">
        <v>2019-04-15T00:00:00.0000000+00:00</v>
      </c>
      <c r="AB42" s="83">
        <v>120000</v>
      </c>
      <c r="AC42" s="83">
        <v>0</v>
      </c>
      <c r="AD42" s="78" t="str">
        <v>2019-04-17T00:00:00.0000000+00:00</v>
      </c>
      <c r="AE42" s="78">
        <v>0</v>
      </c>
      <c r="AF42" s="78">
        <v>0</v>
      </c>
      <c r="AG42" s="78">
        <v>0</v>
      </c>
      <c r="AH42" s="78">
        <v>0</v>
      </c>
      <c r="AI42" s="80" t="str">
        <v/>
      </c>
      <c r="AJ42" s="2"/>
    </row>
    <row r="43" spans="2:36" x14ac:dyDescent="0.25">
      <c r="B43" s="2"/>
      <c r="C43" s="2"/>
      <c r="D43" s="12">
        <v>10</v>
      </c>
      <c r="E43" s="15" t="str">
        <v>Active</v>
      </c>
      <c r="F43" s="15" t="str">
        <v>2019-01-01T00:00:00.0000000+00:00</v>
      </c>
      <c r="G43" s="29" t="str">
        <v>AdjustmentIncrease</v>
      </c>
      <c r="H43" s="16" t="str">
        <v>Increase Adjustment</v>
      </c>
      <c r="I43" s="31" t="str">
        <v>LusidInstrumentId:LUID_3YNQOQT2</v>
      </c>
      <c r="J43" s="31" t="str">
        <v>LUID_3YNQOQT2</v>
      </c>
      <c r="K43" s="81">
        <v>43466</v>
      </c>
      <c r="L43" s="76">
        <v>43466</v>
      </c>
      <c r="M43" s="78">
        <v>35000</v>
      </c>
      <c r="N43" s="27">
        <v>287140</v>
      </c>
      <c r="O43" s="59">
        <v>8.2040000000000006</v>
      </c>
      <c r="P43" s="78">
        <v>287140</v>
      </c>
      <c r="Q43" s="16" t="str">
        <v>GBP</v>
      </c>
      <c r="R43" s="16">
        <v>1</v>
      </c>
      <c r="S43" s="80">
        <v>1</v>
      </c>
      <c r="T43" s="80" t="str">
        <v>GBP</v>
      </c>
      <c r="U43" s="80">
        <v>0</v>
      </c>
      <c r="V43" s="80" t="str">
        <v/>
      </c>
      <c r="W43" s="82">
        <v>43873.761178379631</v>
      </c>
      <c r="X43" s="82">
        <v>0</v>
      </c>
      <c r="Y43" s="80">
        <v>0</v>
      </c>
      <c r="Z43" s="80">
        <v>1</v>
      </c>
      <c r="AA43" s="80" t="str">
        <v>2019-04-15T00:00:00.0000000+00:00</v>
      </c>
      <c r="AB43" s="83">
        <v>35000</v>
      </c>
      <c r="AC43" s="83">
        <v>0</v>
      </c>
      <c r="AD43" s="78" t="str">
        <v>2019-04-17T00:00:00.0000000+00:00</v>
      </c>
      <c r="AE43" s="78">
        <v>0</v>
      </c>
      <c r="AF43" s="78">
        <v>0</v>
      </c>
      <c r="AG43" s="78">
        <v>0</v>
      </c>
      <c r="AH43" s="78">
        <v>0</v>
      </c>
      <c r="AI43" s="80" t="str">
        <v/>
      </c>
      <c r="AJ43" s="2"/>
    </row>
    <row r="44" spans="2:36" x14ac:dyDescent="0.25">
      <c r="B44" s="2"/>
      <c r="C44" s="2"/>
      <c r="D44" s="12">
        <v>11</v>
      </c>
      <c r="E44" s="15" t="str">
        <v>Active</v>
      </c>
      <c r="F44" s="15" t="str">
        <v>UKEQTY100011</v>
      </c>
      <c r="G44" s="29" t="str">
        <v>Sell</v>
      </c>
      <c r="H44" s="16" t="str">
        <v>Sale</v>
      </c>
      <c r="I44" s="31" t="str">
        <v>Figi:BBG000C0YGB0</v>
      </c>
      <c r="J44" s="31" t="str">
        <v>LUID_B69SIVD5</v>
      </c>
      <c r="K44" s="81">
        <v>43570</v>
      </c>
      <c r="L44" s="76">
        <v>43602</v>
      </c>
      <c r="M44" s="78">
        <v>2807.0588235294117</v>
      </c>
      <c r="N44" s="27">
        <v>168255.11</v>
      </c>
      <c r="O44" s="59">
        <v>59.94</v>
      </c>
      <c r="P44" s="78">
        <v>168255.10588235295</v>
      </c>
      <c r="Q44" s="16" t="str">
        <v>GBP</v>
      </c>
      <c r="R44" s="16">
        <v>1</v>
      </c>
      <c r="S44" s="80">
        <v>0</v>
      </c>
      <c r="T44" s="80" t="str">
        <v>GBP</v>
      </c>
      <c r="U44" s="80">
        <v>0</v>
      </c>
      <c r="V44" s="80" t="str">
        <v>Client</v>
      </c>
      <c r="W44" s="82">
        <v>43873.761195648149</v>
      </c>
      <c r="X44" s="82">
        <v>0</v>
      </c>
      <c r="Y44" s="80" t="str">
        <v>97fe44c3-0dd1-4b41-b954-76cc11c609e4</v>
      </c>
      <c r="Z44" s="80">
        <v>0</v>
      </c>
      <c r="AA44" s="80">
        <v>0</v>
      </c>
      <c r="AB44" s="83">
        <v>92632.941176470587</v>
      </c>
      <c r="AC44" s="83" t="str">
        <v>Finbourne-Examples</v>
      </c>
      <c r="AD44" s="78">
        <v>0</v>
      </c>
      <c r="AE44" s="78">
        <v>168255.11</v>
      </c>
      <c r="AF44" s="78">
        <v>-168255.11</v>
      </c>
      <c r="AG44" s="78">
        <v>0</v>
      </c>
      <c r="AH44" s="78">
        <v>-168255.11</v>
      </c>
      <c r="AI44" s="80" t="str">
        <v/>
      </c>
      <c r="AJ44" s="2"/>
    </row>
    <row r="45" spans="2:36" x14ac:dyDescent="0.25">
      <c r="B45" s="2"/>
      <c r="C45" s="2"/>
      <c r="D45" s="12">
        <v>12</v>
      </c>
      <c r="E45" s="15" t="str">
        <v>Active</v>
      </c>
      <c r="F45" s="15" t="str">
        <v>UKEQTY100012</v>
      </c>
      <c r="G45" s="29" t="str">
        <v>Sell</v>
      </c>
      <c r="H45" s="16" t="str">
        <v>Sale</v>
      </c>
      <c r="I45" s="31" t="str">
        <v>Figi:BBG000C059M6</v>
      </c>
      <c r="J45" s="31" t="str">
        <v>LUID_AUZOX8G4</v>
      </c>
      <c r="K45" s="81">
        <v>43570</v>
      </c>
      <c r="L45" s="76">
        <v>43602</v>
      </c>
      <c r="M45" s="78">
        <v>367.64705882352939</v>
      </c>
      <c r="N45" s="27">
        <v>2095.2199999999998</v>
      </c>
      <c r="O45" s="59">
        <v>5.6989999999999998</v>
      </c>
      <c r="P45" s="78">
        <v>2095.2205882352941</v>
      </c>
      <c r="Q45" s="16" t="str">
        <v>GBP</v>
      </c>
      <c r="R45" s="16">
        <v>1</v>
      </c>
      <c r="S45" s="80">
        <v>0</v>
      </c>
      <c r="T45" s="80" t="str">
        <v>GBP</v>
      </c>
      <c r="U45" s="80">
        <v>0</v>
      </c>
      <c r="V45" s="80" t="str">
        <v>Client</v>
      </c>
      <c r="W45" s="82">
        <v>43873.761195648149</v>
      </c>
      <c r="X45" s="82">
        <v>0</v>
      </c>
      <c r="Y45" s="80" t="str">
        <v>97fe44c3-0dd1-4b41-b954-76cc11c609e4</v>
      </c>
      <c r="Z45" s="80">
        <v>0</v>
      </c>
      <c r="AA45" s="80">
        <v>0</v>
      </c>
      <c r="AB45" s="83">
        <v>12132.35294117647</v>
      </c>
      <c r="AC45" s="83" t="str">
        <v>Finbourne-Examples</v>
      </c>
      <c r="AD45" s="78">
        <v>0</v>
      </c>
      <c r="AE45" s="78">
        <v>2095.2199999999998</v>
      </c>
      <c r="AF45" s="78">
        <v>-2095.2199999999998</v>
      </c>
      <c r="AG45" s="78">
        <v>0</v>
      </c>
      <c r="AH45" s="78">
        <v>-2095.2199999999998</v>
      </c>
      <c r="AI45" s="80" t="str">
        <v/>
      </c>
      <c r="AJ45" s="2"/>
    </row>
    <row r="46" spans="2:36" x14ac:dyDescent="0.25">
      <c r="B46" s="2"/>
      <c r="C46" s="2"/>
      <c r="D46" s="12">
        <v>13</v>
      </c>
      <c r="E46" s="15" t="str">
        <v>Active</v>
      </c>
      <c r="F46" s="15" t="str">
        <v>UKEQTY100013</v>
      </c>
      <c r="G46" s="29" t="str">
        <v>Sell</v>
      </c>
      <c r="H46" s="16" t="str">
        <v>Sale</v>
      </c>
      <c r="I46" s="31" t="str">
        <v>Figi:BBG000C2C436</v>
      </c>
      <c r="J46" s="31" t="str">
        <v>LUID_NJKL7IL7</v>
      </c>
      <c r="K46" s="81">
        <v>43570</v>
      </c>
      <c r="L46" s="76">
        <v>43602</v>
      </c>
      <c r="M46" s="78">
        <v>1619.1176470588234</v>
      </c>
      <c r="N46" s="27">
        <v>78349.100000000006</v>
      </c>
      <c r="O46" s="59">
        <v>48.39</v>
      </c>
      <c r="P46" s="78">
        <v>78349.102941176461</v>
      </c>
      <c r="Q46" s="16" t="str">
        <v>GBP</v>
      </c>
      <c r="R46" s="16">
        <v>1</v>
      </c>
      <c r="S46" s="80">
        <v>0</v>
      </c>
      <c r="T46" s="80" t="str">
        <v>GBP</v>
      </c>
      <c r="U46" s="80">
        <v>0</v>
      </c>
      <c r="V46" s="80" t="str">
        <v>Client</v>
      </c>
      <c r="W46" s="82">
        <v>43873.761195648149</v>
      </c>
      <c r="X46" s="82">
        <v>0</v>
      </c>
      <c r="Y46" s="80" t="str">
        <v>97fe44c3-0dd1-4b41-b954-76cc11c609e4</v>
      </c>
      <c r="Z46" s="80">
        <v>0</v>
      </c>
      <c r="AA46" s="80">
        <v>0</v>
      </c>
      <c r="AB46" s="83">
        <v>53430.882352941175</v>
      </c>
      <c r="AC46" s="83" t="str">
        <v>Finbourne-Examples</v>
      </c>
      <c r="AD46" s="78">
        <v>0</v>
      </c>
      <c r="AE46" s="78">
        <v>78349.100000000006</v>
      </c>
      <c r="AF46" s="78">
        <v>-78349.100000000006</v>
      </c>
      <c r="AG46" s="78">
        <v>0</v>
      </c>
      <c r="AH46" s="78">
        <v>-78349.100000000006</v>
      </c>
      <c r="AI46" s="80" t="str">
        <v/>
      </c>
      <c r="AJ46" s="2"/>
    </row>
    <row r="47" spans="2:36" x14ac:dyDescent="0.25">
      <c r="B47" s="2"/>
      <c r="C47" s="2"/>
      <c r="D47" s="12">
        <v>14</v>
      </c>
      <c r="E47" s="15" t="str">
        <v>Active</v>
      </c>
      <c r="F47" s="15" t="str">
        <v>UKEQTY100014</v>
      </c>
      <c r="G47" s="29" t="str">
        <v>Sell</v>
      </c>
      <c r="H47" s="16" t="str">
        <v>Sale</v>
      </c>
      <c r="I47" s="31" t="str">
        <v>Figi:BBG000BS1MT4</v>
      </c>
      <c r="J47" s="31" t="str">
        <v>LUID_14R6XKE5</v>
      </c>
      <c r="K47" s="81">
        <v>43570</v>
      </c>
      <c r="L47" s="76">
        <v>43602</v>
      </c>
      <c r="M47" s="78">
        <v>602.94117647058829</v>
      </c>
      <c r="N47" s="27">
        <v>3954.69</v>
      </c>
      <c r="O47" s="59">
        <v>6.5590000000000002</v>
      </c>
      <c r="P47" s="78">
        <v>3954.6911764705887</v>
      </c>
      <c r="Q47" s="16" t="str">
        <v>GBP</v>
      </c>
      <c r="R47" s="16">
        <v>1</v>
      </c>
      <c r="S47" s="80">
        <v>0</v>
      </c>
      <c r="T47" s="80" t="str">
        <v>GBP</v>
      </c>
      <c r="U47" s="80">
        <v>0</v>
      </c>
      <c r="V47" s="80" t="str">
        <v>Client</v>
      </c>
      <c r="W47" s="82">
        <v>43873.761195648149</v>
      </c>
      <c r="X47" s="82">
        <v>0</v>
      </c>
      <c r="Y47" s="80" t="str">
        <v>97fe44c3-0dd1-4b41-b954-76cc11c609e4</v>
      </c>
      <c r="Z47" s="80">
        <v>0</v>
      </c>
      <c r="AA47" s="80">
        <v>0</v>
      </c>
      <c r="AB47" s="83">
        <v>19897.058823529413</v>
      </c>
      <c r="AC47" s="83" t="str">
        <v>Finbourne-Examples</v>
      </c>
      <c r="AD47" s="78">
        <v>0</v>
      </c>
      <c r="AE47" s="78">
        <v>3954.69</v>
      </c>
      <c r="AF47" s="78">
        <v>-3954.69</v>
      </c>
      <c r="AG47" s="78">
        <v>0</v>
      </c>
      <c r="AH47" s="78">
        <v>-3954.69</v>
      </c>
      <c r="AI47" s="80" t="str">
        <v/>
      </c>
      <c r="AJ47" s="2"/>
    </row>
    <row r="48" spans="2:36" x14ac:dyDescent="0.25">
      <c r="B48" s="2"/>
      <c r="C48" s="2"/>
      <c r="D48" s="12">
        <v>15</v>
      </c>
      <c r="E48" s="15" t="str">
        <v>Active</v>
      </c>
      <c r="F48" s="15" t="str">
        <v>UKEQTY100015</v>
      </c>
      <c r="G48" s="29" t="str">
        <v>Buy</v>
      </c>
      <c r="H48" s="16" t="str">
        <v>Purchase</v>
      </c>
      <c r="I48" s="31" t="str">
        <v>Figi:BBG000BDQBV1</v>
      </c>
      <c r="J48" s="31" t="str">
        <v>LUID_P51ADRAW</v>
      </c>
      <c r="K48" s="81">
        <v>43570</v>
      </c>
      <c r="L48" s="76">
        <v>43602</v>
      </c>
      <c r="M48" s="78">
        <v>2367.6470588235293</v>
      </c>
      <c r="N48" s="27">
        <v>6806.99</v>
      </c>
      <c r="O48" s="59">
        <v>2.875</v>
      </c>
      <c r="P48" s="78">
        <v>6806.9852941176468</v>
      </c>
      <c r="Q48" s="16" t="str">
        <v>GBP</v>
      </c>
      <c r="R48" s="16">
        <v>1</v>
      </c>
      <c r="S48" s="80">
        <v>0</v>
      </c>
      <c r="T48" s="80" t="str">
        <v>GBP</v>
      </c>
      <c r="U48" s="80">
        <v>0</v>
      </c>
      <c r="V48" s="80" t="str">
        <v>Client</v>
      </c>
      <c r="W48" s="82">
        <v>43873.761195648149</v>
      </c>
      <c r="X48" s="82">
        <v>0</v>
      </c>
      <c r="Y48" s="80" t="str">
        <v>97fe44c3-0dd1-4b41-b954-76cc11c609e4</v>
      </c>
      <c r="Z48" s="80">
        <v>0</v>
      </c>
      <c r="AA48" s="80">
        <v>0</v>
      </c>
      <c r="AB48" s="83">
        <v>82867.647058823524</v>
      </c>
      <c r="AC48" s="83" t="str">
        <v>Finbourne-Examples</v>
      </c>
      <c r="AD48" s="78">
        <v>0</v>
      </c>
      <c r="AE48" s="78">
        <v>0</v>
      </c>
      <c r="AF48" s="78">
        <v>0</v>
      </c>
      <c r="AG48" s="78">
        <v>0</v>
      </c>
      <c r="AH48" s="78">
        <v>0</v>
      </c>
      <c r="AI48" s="80" t="str">
        <v/>
      </c>
      <c r="AJ48" s="2"/>
    </row>
    <row r="49" spans="2:36" x14ac:dyDescent="0.25">
      <c r="B49" s="2"/>
      <c r="C49" s="2"/>
      <c r="D49" s="12">
        <v>16</v>
      </c>
      <c r="E49" s="15" t="str">
        <v>Active</v>
      </c>
      <c r="F49" s="15" t="str">
        <v>UKEQTY100016</v>
      </c>
      <c r="G49" s="29" t="str">
        <v>Buy</v>
      </c>
      <c r="H49" s="16" t="str">
        <v>Purchase</v>
      </c>
      <c r="I49" s="31" t="str">
        <v>Figi:BBG000BDTRH9</v>
      </c>
      <c r="J49" s="31" t="str">
        <v>LUID_2QQAUIKO</v>
      </c>
      <c r="K49" s="81">
        <v>43570</v>
      </c>
      <c r="L49" s="76">
        <v>43602</v>
      </c>
      <c r="M49" s="78">
        <v>1924.7058823529412</v>
      </c>
      <c r="N49" s="27">
        <v>5119.72</v>
      </c>
      <c r="O49" s="59">
        <v>2.66</v>
      </c>
      <c r="P49" s="78">
        <v>5119.7176470588238</v>
      </c>
      <c r="Q49" s="16" t="str">
        <v>GBP</v>
      </c>
      <c r="R49" s="16">
        <v>1</v>
      </c>
      <c r="S49" s="80">
        <v>0</v>
      </c>
      <c r="T49" s="80" t="str">
        <v>GBP</v>
      </c>
      <c r="U49" s="80">
        <v>0</v>
      </c>
      <c r="V49" s="80" t="str">
        <v>Client</v>
      </c>
      <c r="W49" s="82">
        <v>43873.761195648149</v>
      </c>
      <c r="X49" s="82">
        <v>0</v>
      </c>
      <c r="Y49" s="80" t="str">
        <v>97fe44c3-0dd1-4b41-b954-76cc11c609e4</v>
      </c>
      <c r="Z49" s="80">
        <v>0</v>
      </c>
      <c r="AA49" s="80">
        <v>0</v>
      </c>
      <c r="AB49" s="83">
        <v>67364.705882352951</v>
      </c>
      <c r="AC49" s="83" t="str">
        <v>Finbourne-Examples</v>
      </c>
      <c r="AD49" s="78">
        <v>0</v>
      </c>
      <c r="AE49" s="78">
        <v>0</v>
      </c>
      <c r="AF49" s="78">
        <v>0</v>
      </c>
      <c r="AG49" s="78">
        <v>0</v>
      </c>
      <c r="AH49" s="78">
        <v>0</v>
      </c>
      <c r="AI49" s="80" t="str">
        <v/>
      </c>
      <c r="AJ49" s="2"/>
    </row>
    <row r="50" spans="2:36" x14ac:dyDescent="0.25">
      <c r="B50" s="2"/>
      <c r="C50" s="2"/>
      <c r="D50" s="12">
        <v>17</v>
      </c>
      <c r="E50" s="15" t="str">
        <v>Active</v>
      </c>
      <c r="F50" s="15" t="str">
        <v>UKEQTY100017</v>
      </c>
      <c r="G50" s="29" t="str">
        <v>Buy</v>
      </c>
      <c r="H50" s="16" t="str">
        <v>Purchase</v>
      </c>
      <c r="I50" s="31" t="str">
        <v>Figi:BBG000FV67D8</v>
      </c>
      <c r="J50" s="31" t="str">
        <v>LUID_3YNQOQT2</v>
      </c>
      <c r="K50" s="81">
        <v>43570</v>
      </c>
      <c r="L50" s="76">
        <v>43602</v>
      </c>
      <c r="M50" s="78">
        <v>1029.4117647058824</v>
      </c>
      <c r="N50" s="27">
        <v>8445.2900000000009</v>
      </c>
      <c r="O50" s="59">
        <v>8.2040000000000006</v>
      </c>
      <c r="P50" s="78">
        <v>8445.2941176470595</v>
      </c>
      <c r="Q50" s="16" t="str">
        <v>GBP</v>
      </c>
      <c r="R50" s="16">
        <v>1</v>
      </c>
      <c r="S50" s="80">
        <v>0</v>
      </c>
      <c r="T50" s="80" t="str">
        <v>GBP</v>
      </c>
      <c r="U50" s="80">
        <v>0</v>
      </c>
      <c r="V50" s="80" t="str">
        <v>Client</v>
      </c>
      <c r="W50" s="82">
        <v>43873.761195648149</v>
      </c>
      <c r="X50" s="82">
        <v>0</v>
      </c>
      <c r="Y50" s="80" t="str">
        <v>97fe44c3-0dd1-4b41-b954-76cc11c609e4</v>
      </c>
      <c r="Z50" s="80">
        <v>0</v>
      </c>
      <c r="AA50" s="80">
        <v>0</v>
      </c>
      <c r="AB50" s="83">
        <v>36029.411764705881</v>
      </c>
      <c r="AC50" s="83" t="str">
        <v>Finbourne-Examples</v>
      </c>
      <c r="AD50" s="78">
        <v>0</v>
      </c>
      <c r="AE50" s="78">
        <v>0</v>
      </c>
      <c r="AF50" s="78">
        <v>0</v>
      </c>
      <c r="AG50" s="78">
        <v>0</v>
      </c>
      <c r="AH50" s="78">
        <v>0</v>
      </c>
      <c r="AI50" s="80" t="str">
        <v/>
      </c>
      <c r="AJ50" s="2"/>
    </row>
    <row r="51" spans="2:36" x14ac:dyDescent="0.25">
      <c r="B51" s="2"/>
      <c r="C51" s="2"/>
      <c r="D51" s="12">
        <v>18</v>
      </c>
      <c r="E51" s="15" t="str">
        <v>Active</v>
      </c>
      <c r="F51" s="15" t="str">
        <v>UKEQTY100018</v>
      </c>
      <c r="G51" s="29" t="str">
        <v>Buy</v>
      </c>
      <c r="H51" s="16" t="str">
        <v>Purchase</v>
      </c>
      <c r="I51" s="31" t="str">
        <v>Figi:BBG000BF4HM7</v>
      </c>
      <c r="J51" s="31" t="str">
        <v>LUID_RMTIB4MT</v>
      </c>
      <c r="K51" s="81">
        <v>43570</v>
      </c>
      <c r="L51" s="76">
        <v>43602</v>
      </c>
      <c r="M51" s="78">
        <v>1470.5882352941176</v>
      </c>
      <c r="N51" s="27">
        <v>2788.97</v>
      </c>
      <c r="O51" s="59">
        <v>1.8965000000000001</v>
      </c>
      <c r="P51" s="78">
        <v>2788.9705882352941</v>
      </c>
      <c r="Q51" s="16" t="str">
        <v>GBP</v>
      </c>
      <c r="R51" s="16">
        <v>1</v>
      </c>
      <c r="S51" s="80">
        <v>0</v>
      </c>
      <c r="T51" s="80" t="str">
        <v>GBP</v>
      </c>
      <c r="U51" s="80">
        <v>0</v>
      </c>
      <c r="V51" s="80" t="str">
        <v>Client</v>
      </c>
      <c r="W51" s="82">
        <v>43873.761195648149</v>
      </c>
      <c r="X51" s="82">
        <v>0</v>
      </c>
      <c r="Y51" s="80" t="str">
        <v>97fe44c3-0dd1-4b41-b954-76cc11c609e4</v>
      </c>
      <c r="Z51" s="80">
        <v>0</v>
      </c>
      <c r="AA51" s="80">
        <v>0</v>
      </c>
      <c r="AB51" s="83">
        <v>51470.588235294119</v>
      </c>
      <c r="AC51" s="83" t="str">
        <v>Finbourne-Examples</v>
      </c>
      <c r="AD51" s="78">
        <v>0</v>
      </c>
      <c r="AE51" s="78">
        <v>0</v>
      </c>
      <c r="AF51" s="78">
        <v>0</v>
      </c>
      <c r="AG51" s="78">
        <v>0</v>
      </c>
      <c r="AH51" s="78">
        <v>0</v>
      </c>
      <c r="AI51" s="80" t="str">
        <v/>
      </c>
      <c r="AJ51" s="2"/>
    </row>
    <row r="52" spans="2:36" x14ac:dyDescent="0.25">
      <c r="B52" s="2"/>
      <c r="C52" s="2"/>
      <c r="D52" s="12">
        <v>19</v>
      </c>
      <c r="E52" s="15" t="str">
        <v/>
      </c>
      <c r="F52" s="15" t="str">
        <v/>
      </c>
      <c r="G52" s="29" t="str">
        <v/>
      </c>
      <c r="H52" s="80" t="str">
        <v/>
      </c>
      <c r="I52" s="31" t="str">
        <v/>
      </c>
      <c r="J52" s="31" t="str">
        <v/>
      </c>
      <c r="K52" s="81" t="str">
        <v/>
      </c>
      <c r="L52" s="76" t="str">
        <v/>
      </c>
      <c r="M52" s="78" t="str">
        <v/>
      </c>
      <c r="N52" s="27" t="str">
        <v/>
      </c>
      <c r="O52" s="59" t="str">
        <v/>
      </c>
      <c r="P52" s="78" t="str">
        <v/>
      </c>
      <c r="Q52" s="80" t="str">
        <v/>
      </c>
      <c r="R52" s="80" t="str">
        <v/>
      </c>
      <c r="S52" s="80" t="str">
        <v/>
      </c>
      <c r="T52" s="80" t="str">
        <v/>
      </c>
      <c r="U52" s="80" t="str">
        <v/>
      </c>
      <c r="V52" s="80" t="str">
        <v/>
      </c>
      <c r="W52" s="82" t="str">
        <v/>
      </c>
      <c r="X52" s="82" t="str">
        <v/>
      </c>
      <c r="Y52" s="80" t="str">
        <v/>
      </c>
      <c r="Z52" s="80" t="str">
        <v/>
      </c>
      <c r="AA52" s="80" t="str">
        <v/>
      </c>
      <c r="AB52" s="83" t="str">
        <v/>
      </c>
      <c r="AC52" s="83" t="str">
        <v/>
      </c>
      <c r="AD52" s="78" t="str">
        <v/>
      </c>
      <c r="AE52" s="78" t="str">
        <v/>
      </c>
      <c r="AF52" s="78" t="str">
        <v/>
      </c>
      <c r="AG52" s="78" t="str">
        <v/>
      </c>
      <c r="AH52" s="78" t="str">
        <v/>
      </c>
      <c r="AI52" s="80" t="str">
        <v/>
      </c>
      <c r="AJ52" s="2"/>
    </row>
    <row r="53" spans="2:36" x14ac:dyDescent="0.25">
      <c r="B53" s="2"/>
      <c r="C53" s="2"/>
      <c r="D53" s="2"/>
      <c r="E53" s="2" t="str">
        <v/>
      </c>
      <c r="F53" s="2" t="str">
        <v/>
      </c>
      <c r="G53" s="2" t="str">
        <v/>
      </c>
      <c r="H53" s="2" t="str">
        <v/>
      </c>
      <c r="I53" s="2" t="str">
        <v/>
      </c>
      <c r="J53" s="2" t="str">
        <v/>
      </c>
      <c r="K53" s="2" t="str">
        <v/>
      </c>
      <c r="L53" s="2" t="str">
        <v/>
      </c>
      <c r="M53" s="2" t="str">
        <v/>
      </c>
      <c r="N53" s="2" t="str">
        <v/>
      </c>
      <c r="O53" s="2" t="str">
        <v/>
      </c>
      <c r="P53" s="2" t="str">
        <v/>
      </c>
      <c r="Q53" s="2" t="str">
        <v/>
      </c>
      <c r="R53" s="2" t="str">
        <v/>
      </c>
      <c r="S53" s="2" t="str">
        <v/>
      </c>
      <c r="T53" s="2" t="str">
        <v/>
      </c>
      <c r="U53" s="2" t="str">
        <v/>
      </c>
      <c r="V53" s="2" t="str">
        <v/>
      </c>
      <c r="W53" s="2" t="str">
        <v/>
      </c>
      <c r="X53" s="2" t="str">
        <v/>
      </c>
      <c r="Y53" s="2" t="str">
        <v/>
      </c>
      <c r="Z53" s="2" t="str">
        <v/>
      </c>
      <c r="AA53" s="2" t="str">
        <v/>
      </c>
      <c r="AB53" s="2" t="str">
        <v/>
      </c>
      <c r="AC53" s="2" t="str">
        <v/>
      </c>
      <c r="AD53" s="2" t="str">
        <v/>
      </c>
      <c r="AE53" s="2" t="str">
        <v/>
      </c>
      <c r="AF53" s="2" t="str">
        <v/>
      </c>
      <c r="AG53" s="2" t="str">
        <v/>
      </c>
      <c r="AH53" s="2" t="str">
        <v/>
      </c>
      <c r="AI53" s="2" t="str">
        <v/>
      </c>
      <c r="AJ53" s="2"/>
    </row>
    <row r="56" spans="2:36" x14ac:dyDescent="0.25">
      <c r="E56" s="32"/>
      <c r="G56" s="32"/>
      <c r="H56" s="32"/>
      <c r="I56" s="32"/>
      <c r="J56" s="32"/>
      <c r="K56" s="32"/>
      <c r="L56" s="32"/>
      <c r="M56" s="32"/>
      <c r="N56" s="32"/>
      <c r="O56" s="32"/>
      <c r="P56" s="32"/>
      <c r="Q56" s="32"/>
    </row>
    <row r="57" spans="2:36" x14ac:dyDescent="0.25">
      <c r="B57" s="2"/>
      <c r="C57" s="2"/>
      <c r="D57" s="2"/>
      <c r="E57" s="2"/>
      <c r="F57" s="2"/>
      <c r="G57" s="2"/>
      <c r="H57" s="2"/>
      <c r="I57" s="2"/>
      <c r="J57" s="2"/>
      <c r="K57" s="2"/>
      <c r="L57" s="2"/>
      <c r="M57" s="2"/>
      <c r="N57" s="2"/>
      <c r="O57" s="2"/>
      <c r="P57" s="2"/>
      <c r="Q57" s="2"/>
      <c r="R57" s="2"/>
      <c r="S57" s="2"/>
      <c r="T57" s="2"/>
    </row>
    <row r="58" spans="2:36" ht="21" x14ac:dyDescent="0.35">
      <c r="B58" s="2"/>
      <c r="C58" s="13" t="s">
        <v>351</v>
      </c>
      <c r="D58" s="2"/>
      <c r="E58" s="2"/>
      <c r="F58" s="2"/>
      <c r="G58" s="2"/>
      <c r="H58" s="2"/>
      <c r="I58" s="2"/>
      <c r="J58" s="2"/>
      <c r="K58" s="2"/>
      <c r="L58" s="2"/>
      <c r="M58" s="2"/>
      <c r="N58" s="2"/>
      <c r="O58" s="2"/>
      <c r="P58" s="2"/>
      <c r="Q58" s="2"/>
      <c r="R58" s="2"/>
      <c r="S58" s="2"/>
      <c r="T58" s="2"/>
    </row>
    <row r="59" spans="2:36" x14ac:dyDescent="0.25">
      <c r="B59" s="2"/>
      <c r="C59" s="2"/>
      <c r="D59" s="2"/>
      <c r="E59" s="2"/>
      <c r="F59" s="2"/>
      <c r="G59" s="2"/>
      <c r="H59" s="2"/>
      <c r="I59" s="2"/>
      <c r="J59" s="2"/>
      <c r="K59" s="2"/>
      <c r="L59" s="2"/>
      <c r="M59" s="2"/>
      <c r="N59" s="2"/>
      <c r="O59" s="2"/>
      <c r="P59" s="2"/>
      <c r="Q59" s="2"/>
      <c r="R59" s="2"/>
      <c r="S59" s="2"/>
      <c r="T59" s="2"/>
    </row>
    <row r="60" spans="2:36" x14ac:dyDescent="0.25">
      <c r="B60" s="2"/>
      <c r="C60" s="2"/>
      <c r="D60" s="2"/>
      <c r="E60" s="2"/>
      <c r="F60" s="2"/>
      <c r="G60" s="2"/>
      <c r="H60" s="2"/>
      <c r="I60" s="2"/>
      <c r="J60" s="2"/>
      <c r="K60" s="2"/>
      <c r="L60" s="2"/>
      <c r="M60" s="2"/>
      <c r="N60" s="2"/>
      <c r="O60" s="2"/>
      <c r="P60" s="2"/>
      <c r="Q60" s="2"/>
      <c r="R60" s="2"/>
      <c r="S60" s="2"/>
      <c r="T60" s="2"/>
    </row>
    <row r="61" spans="2:36" x14ac:dyDescent="0.25">
      <c r="E61" s="8" t="s">
        <v>353</v>
      </c>
      <c r="F61" s="10" t="s">
        <v>299</v>
      </c>
      <c r="G61" s="10" t="s">
        <v>186</v>
      </c>
      <c r="H61" s="10" t="s">
        <v>1</v>
      </c>
      <c r="I61" s="20" t="s">
        <v>354</v>
      </c>
      <c r="J61" s="8" t="s">
        <v>355</v>
      </c>
      <c r="K61" s="7" t="s">
        <v>300</v>
      </c>
      <c r="L61" s="10" t="s">
        <v>301</v>
      </c>
      <c r="M61" s="10" t="s">
        <v>192</v>
      </c>
      <c r="N61" s="7" t="s">
        <v>356</v>
      </c>
      <c r="O61" s="10" t="s">
        <v>302</v>
      </c>
      <c r="P61" s="10" t="s">
        <v>357</v>
      </c>
      <c r="Q61" s="10" t="s">
        <v>358</v>
      </c>
      <c r="R61" s="10" t="s">
        <v>304</v>
      </c>
      <c r="S61" s="10" t="s">
        <v>359</v>
      </c>
    </row>
    <row r="62" spans="2:36" x14ac:dyDescent="0.25">
      <c r="E62" s="15" t="str">
        <f t="array" ref="E62:S81">_xll.flTransactionsGet(F17,F19,F23,F25,,,F27,E61:S61)</f>
        <v>Active</v>
      </c>
      <c r="F62" s="80" t="str">
        <v>2019-01-01T00:00:00.0000000+00:00</v>
      </c>
      <c r="G62" s="29" t="str">
        <v>AdjustmentIncrease</v>
      </c>
      <c r="H62" s="80" t="str">
        <v>Increase Adjustment</v>
      </c>
      <c r="I62" s="31" t="str">
        <v>LusidInstrumentId:LUID_P51ADRAW</v>
      </c>
      <c r="J62" s="31" t="str">
        <v>LUID_P51ADRAW</v>
      </c>
      <c r="K62" s="81">
        <v>43466</v>
      </c>
      <c r="L62" s="76">
        <v>43466</v>
      </c>
      <c r="M62" s="78">
        <v>80500</v>
      </c>
      <c r="N62" s="27">
        <v>231437.5</v>
      </c>
      <c r="O62" s="59">
        <v>2.875</v>
      </c>
      <c r="P62" s="78">
        <v>231437.5</v>
      </c>
      <c r="Q62" s="22" t="str">
        <v>GBP</v>
      </c>
      <c r="R62" s="80">
        <v>1</v>
      </c>
      <c r="S62" s="80" t="str">
        <v/>
      </c>
    </row>
    <row r="63" spans="2:36" x14ac:dyDescent="0.25">
      <c r="E63" s="15" t="str">
        <v>Active</v>
      </c>
      <c r="F63" s="15" t="str">
        <v>2019-01-01T00:00:00.0000000+00:00</v>
      </c>
      <c r="G63" s="29" t="str">
        <v>AdjustmentIncrease</v>
      </c>
      <c r="H63" s="80" t="str">
        <v>Increase Adjustment</v>
      </c>
      <c r="I63" s="31" t="str">
        <v>LusidInstrumentId:LUID_2QQAUIKO</v>
      </c>
      <c r="J63" s="31" t="str">
        <v>LUID_2QQAUIKO</v>
      </c>
      <c r="K63" s="81">
        <v>43466</v>
      </c>
      <c r="L63" s="76">
        <v>43466</v>
      </c>
      <c r="M63" s="78">
        <v>65440</v>
      </c>
      <c r="N63" s="27">
        <v>174070.39999999999</v>
      </c>
      <c r="O63" s="59">
        <v>2.66</v>
      </c>
      <c r="P63" s="78">
        <v>174070.40000000002</v>
      </c>
      <c r="Q63" s="80" t="str">
        <v>GBP</v>
      </c>
      <c r="R63" s="80">
        <v>1</v>
      </c>
      <c r="S63" s="80" t="str">
        <v/>
      </c>
    </row>
    <row r="64" spans="2:36" x14ac:dyDescent="0.25">
      <c r="E64" s="15" t="str">
        <v>Active</v>
      </c>
      <c r="F64" s="15" t="str">
        <v>2019-01-01T00:00:00.0000000+00:00</v>
      </c>
      <c r="G64" s="29" t="str">
        <v>AdjustmentIncrease</v>
      </c>
      <c r="H64" s="80" t="str">
        <v>Increase Adjustment</v>
      </c>
      <c r="I64" s="31" t="str">
        <v>LusidInstrumentId:LUID_RMTIB4MT</v>
      </c>
      <c r="J64" s="31" t="str">
        <v>LUID_RMTIB4MT</v>
      </c>
      <c r="K64" s="81">
        <v>43466</v>
      </c>
      <c r="L64" s="76">
        <v>43466</v>
      </c>
      <c r="M64" s="78">
        <v>50000</v>
      </c>
      <c r="N64" s="27">
        <v>94825</v>
      </c>
      <c r="O64" s="59">
        <v>1.8965000000000001</v>
      </c>
      <c r="P64" s="78">
        <v>94825</v>
      </c>
      <c r="Q64" s="80" t="str">
        <v>GBP</v>
      </c>
      <c r="R64" s="80">
        <v>1</v>
      </c>
      <c r="S64" s="80" t="str">
        <v/>
      </c>
    </row>
    <row r="65" spans="5:19" x14ac:dyDescent="0.25">
      <c r="E65" s="15" t="str">
        <v>Active</v>
      </c>
      <c r="F65" s="15" t="str">
        <v>2019-01-01T00:00:00.0000000+00:00</v>
      </c>
      <c r="G65" s="29" t="str">
        <v>AdjustmentIncrease</v>
      </c>
      <c r="H65" s="80" t="str">
        <v>Increase Adjustment</v>
      </c>
      <c r="I65" s="31" t="str">
        <v>LusidInstrumentId:LUID_0GHU6DD4</v>
      </c>
      <c r="J65" s="31" t="str">
        <v>LUID_0GHU6DD4</v>
      </c>
      <c r="K65" s="81">
        <v>43466</v>
      </c>
      <c r="L65" s="76">
        <v>43466</v>
      </c>
      <c r="M65" s="78">
        <v>8000</v>
      </c>
      <c r="N65" s="27">
        <v>386800</v>
      </c>
      <c r="O65" s="59">
        <v>48.35</v>
      </c>
      <c r="P65" s="78">
        <v>386800</v>
      </c>
      <c r="Q65" s="80" t="str">
        <v>GBP</v>
      </c>
      <c r="R65" s="80">
        <v>1</v>
      </c>
      <c r="S65" s="80" t="str">
        <v/>
      </c>
    </row>
    <row r="66" spans="5:19" x14ac:dyDescent="0.25">
      <c r="E66" s="15" t="str">
        <v>Active</v>
      </c>
      <c r="F66" s="15" t="str">
        <v>2019-01-01T00:00:00.0000000+00:00</v>
      </c>
      <c r="G66" s="29" t="str">
        <v>AdjustmentIncrease</v>
      </c>
      <c r="H66" s="80" t="str">
        <v>Increase Adjustment</v>
      </c>
      <c r="I66" s="31" t="str">
        <v>LusidInstrumentId:LUID_14R6XKE5</v>
      </c>
      <c r="J66" s="31" t="str">
        <v>LUID_14R6XKE5</v>
      </c>
      <c r="K66" s="81">
        <v>43466</v>
      </c>
      <c r="L66" s="76">
        <v>43466</v>
      </c>
      <c r="M66" s="78">
        <v>20500</v>
      </c>
      <c r="N66" s="27">
        <v>134459.5</v>
      </c>
      <c r="O66" s="59">
        <v>6.5590000000000002</v>
      </c>
      <c r="P66" s="78">
        <v>134459.5</v>
      </c>
      <c r="Q66" s="80" t="str">
        <v>GBP</v>
      </c>
      <c r="R66" s="80">
        <v>1</v>
      </c>
      <c r="S66" s="80" t="str">
        <v/>
      </c>
    </row>
    <row r="67" spans="5:19" x14ac:dyDescent="0.25">
      <c r="E67" s="15" t="str">
        <v>Active</v>
      </c>
      <c r="F67" s="15" t="str">
        <v>2019-01-01T00:00:00.0000000+00:00</v>
      </c>
      <c r="G67" s="29" t="str">
        <v>AdjustmentIncrease</v>
      </c>
      <c r="H67" s="80" t="str">
        <v>Increase Adjustment</v>
      </c>
      <c r="I67" s="31" t="str">
        <v>LusidInstrumentId:LUID_AUZOX8G4</v>
      </c>
      <c r="J67" s="31" t="str">
        <v>LUID_AUZOX8G4</v>
      </c>
      <c r="K67" s="81">
        <v>43466</v>
      </c>
      <c r="L67" s="76">
        <v>43466</v>
      </c>
      <c r="M67" s="78">
        <v>12500</v>
      </c>
      <c r="N67" s="27">
        <v>71237.5</v>
      </c>
      <c r="O67" s="59">
        <v>5.6989999999999998</v>
      </c>
      <c r="P67" s="78">
        <v>71237.5</v>
      </c>
      <c r="Q67" s="80" t="str">
        <v>GBP</v>
      </c>
      <c r="R67" s="80">
        <v>1</v>
      </c>
      <c r="S67" s="80" t="str">
        <v/>
      </c>
    </row>
    <row r="68" spans="5:19" x14ac:dyDescent="0.25">
      <c r="E68" s="15" t="str">
        <v>Active</v>
      </c>
      <c r="F68" s="75" t="str">
        <v>2019-01-01T00:00:00.0000000+00:00</v>
      </c>
      <c r="G68" s="29" t="str">
        <v>AdjustmentIncrease</v>
      </c>
      <c r="H68" s="80" t="str">
        <v>Increase Adjustment</v>
      </c>
      <c r="I68" s="31" t="str">
        <v>LusidInstrumentId:LUID_B69SIVD5</v>
      </c>
      <c r="J68" s="31" t="str">
        <v>LUID_B69SIVD5</v>
      </c>
      <c r="K68" s="81">
        <v>43466</v>
      </c>
      <c r="L68" s="76">
        <v>43466</v>
      </c>
      <c r="M68" s="78">
        <v>95440</v>
      </c>
      <c r="N68" s="27">
        <v>5720673.5999999996</v>
      </c>
      <c r="O68" s="59">
        <v>59.94</v>
      </c>
      <c r="P68" s="78">
        <v>5720673.5999999996</v>
      </c>
      <c r="Q68" s="80" t="str">
        <v>GBP</v>
      </c>
      <c r="R68" s="80">
        <v>1</v>
      </c>
      <c r="S68" s="80" t="str">
        <v/>
      </c>
    </row>
    <row r="69" spans="5:19" x14ac:dyDescent="0.25">
      <c r="E69" s="15" t="str">
        <v>Active</v>
      </c>
      <c r="F69" s="15" t="str">
        <v>2019-01-01T00:00:00.0000000+00:00</v>
      </c>
      <c r="G69" s="29" t="str">
        <v>AdjustmentIncrease</v>
      </c>
      <c r="H69" s="80" t="str">
        <v>Increase Adjustment</v>
      </c>
      <c r="I69" s="31" t="str">
        <v>LusidInstrumentId:LUID_NJKL7IL7</v>
      </c>
      <c r="J69" s="31" t="str">
        <v>LUID_NJKL7IL7</v>
      </c>
      <c r="K69" s="81">
        <v>43466</v>
      </c>
      <c r="L69" s="76">
        <v>43466</v>
      </c>
      <c r="M69" s="78">
        <v>55050</v>
      </c>
      <c r="N69" s="27">
        <v>2663869.5</v>
      </c>
      <c r="O69" s="59">
        <v>48.39</v>
      </c>
      <c r="P69" s="78">
        <v>2663869.5</v>
      </c>
      <c r="Q69" s="80" t="str">
        <v>GBP</v>
      </c>
      <c r="R69" s="80">
        <v>1</v>
      </c>
      <c r="S69" s="80" t="str">
        <v/>
      </c>
    </row>
    <row r="70" spans="5:19" x14ac:dyDescent="0.25">
      <c r="E70" s="15" t="str">
        <v>Active</v>
      </c>
      <c r="F70" s="15" t="str">
        <v>2019-01-01T00:00:00.0000000+00:00</v>
      </c>
      <c r="G70" s="29" t="str">
        <v>AdjustmentIncrease</v>
      </c>
      <c r="H70" s="80" t="str">
        <v>Increase Adjustment</v>
      </c>
      <c r="I70" s="31" t="str">
        <v>LusidInstrumentId:LUID_M4K3HG7R</v>
      </c>
      <c r="J70" s="31" t="str">
        <v>LUID_M4K3HG7R</v>
      </c>
      <c r="K70" s="81">
        <v>43466</v>
      </c>
      <c r="L70" s="76">
        <v>43466</v>
      </c>
      <c r="M70" s="78">
        <v>120000</v>
      </c>
      <c r="N70" s="27">
        <v>171000</v>
      </c>
      <c r="O70" s="59">
        <v>1.425</v>
      </c>
      <c r="P70" s="78">
        <v>171000</v>
      </c>
      <c r="Q70" s="80" t="str">
        <v>GBP</v>
      </c>
      <c r="R70" s="80">
        <v>1</v>
      </c>
      <c r="S70" s="80" t="str">
        <v/>
      </c>
    </row>
    <row r="71" spans="5:19" x14ac:dyDescent="0.25">
      <c r="E71" s="15" t="str">
        <v>Active</v>
      </c>
      <c r="F71" s="15" t="str">
        <v>2019-01-01T00:00:00.0000000+00:00</v>
      </c>
      <c r="G71" s="29" t="str">
        <v>AdjustmentIncrease</v>
      </c>
      <c r="H71" s="80" t="str">
        <v>Increase Adjustment</v>
      </c>
      <c r="I71" s="31" t="str">
        <v>LusidInstrumentId:LUID_3YNQOQT2</v>
      </c>
      <c r="J71" s="31" t="str">
        <v>LUID_3YNQOQT2</v>
      </c>
      <c r="K71" s="81">
        <v>43466</v>
      </c>
      <c r="L71" s="76">
        <v>43466</v>
      </c>
      <c r="M71" s="78">
        <v>35000</v>
      </c>
      <c r="N71" s="27">
        <v>287140</v>
      </c>
      <c r="O71" s="59">
        <v>8.2040000000000006</v>
      </c>
      <c r="P71" s="78">
        <v>287140</v>
      </c>
      <c r="Q71" s="80" t="str">
        <v>GBP</v>
      </c>
      <c r="R71" s="80">
        <v>1</v>
      </c>
      <c r="S71" s="80" t="str">
        <v/>
      </c>
    </row>
    <row r="72" spans="5:19" x14ac:dyDescent="0.25">
      <c r="E72" s="15" t="str">
        <v>Active</v>
      </c>
      <c r="F72" s="15" t="str">
        <v>UKEQTY100011</v>
      </c>
      <c r="G72" s="29" t="str">
        <v>Sell</v>
      </c>
      <c r="H72" s="80" t="str">
        <v>Sale</v>
      </c>
      <c r="I72" s="31" t="str">
        <v>Figi:BBG000C0YGB0</v>
      </c>
      <c r="J72" s="31" t="str">
        <v>LUID_B69SIVD5</v>
      </c>
      <c r="K72" s="81">
        <v>43570</v>
      </c>
      <c r="L72" s="76">
        <v>43602</v>
      </c>
      <c r="M72" s="78">
        <v>2807.0588235294117</v>
      </c>
      <c r="N72" s="27">
        <v>168255.11</v>
      </c>
      <c r="O72" s="59">
        <v>59.94</v>
      </c>
      <c r="P72" s="78">
        <v>168255.10588235295</v>
      </c>
      <c r="Q72" s="80" t="str">
        <v>GBP</v>
      </c>
      <c r="R72" s="80">
        <v>1</v>
      </c>
      <c r="S72" s="80" t="str">
        <v/>
      </c>
    </row>
    <row r="73" spans="5:19" x14ac:dyDescent="0.25">
      <c r="E73" s="15" t="str">
        <v>Active</v>
      </c>
      <c r="F73" s="15" t="str">
        <v>UKEQTY100012</v>
      </c>
      <c r="G73" s="29" t="str">
        <v>Sell</v>
      </c>
      <c r="H73" s="80" t="str">
        <v>Sale</v>
      </c>
      <c r="I73" s="31" t="str">
        <v>Figi:BBG000C059M6</v>
      </c>
      <c r="J73" s="31" t="str">
        <v>LUID_AUZOX8G4</v>
      </c>
      <c r="K73" s="81">
        <v>43570</v>
      </c>
      <c r="L73" s="76">
        <v>43602</v>
      </c>
      <c r="M73" s="78">
        <v>367.64705882352939</v>
      </c>
      <c r="N73" s="27">
        <v>2095.2199999999998</v>
      </c>
      <c r="O73" s="59">
        <v>5.6989999999999998</v>
      </c>
      <c r="P73" s="78">
        <v>2095.2205882352941</v>
      </c>
      <c r="Q73" s="80" t="str">
        <v>GBP</v>
      </c>
      <c r="R73" s="80">
        <v>1</v>
      </c>
      <c r="S73" s="80" t="str">
        <v/>
      </c>
    </row>
    <row r="74" spans="5:19" x14ac:dyDescent="0.25">
      <c r="E74" s="15" t="str">
        <v>Active</v>
      </c>
      <c r="F74" s="15" t="str">
        <v>UKEQTY100013</v>
      </c>
      <c r="G74" s="29" t="str">
        <v>Sell</v>
      </c>
      <c r="H74" s="80" t="str">
        <v>Sale</v>
      </c>
      <c r="I74" s="31" t="str">
        <v>Figi:BBG000C2C436</v>
      </c>
      <c r="J74" s="31" t="str">
        <v>LUID_NJKL7IL7</v>
      </c>
      <c r="K74" s="81">
        <v>43570</v>
      </c>
      <c r="L74" s="76">
        <v>43602</v>
      </c>
      <c r="M74" s="78">
        <v>1619.1176470588234</v>
      </c>
      <c r="N74" s="27">
        <v>78349.100000000006</v>
      </c>
      <c r="O74" s="59">
        <v>48.39</v>
      </c>
      <c r="P74" s="78">
        <v>78349.102941176461</v>
      </c>
      <c r="Q74" s="80" t="str">
        <v>GBP</v>
      </c>
      <c r="R74" s="80">
        <v>1</v>
      </c>
      <c r="S74" s="80" t="str">
        <v/>
      </c>
    </row>
    <row r="75" spans="5:19" x14ac:dyDescent="0.25">
      <c r="E75" s="15" t="str">
        <v>Active</v>
      </c>
      <c r="F75" s="15" t="str">
        <v>UKEQTY100014</v>
      </c>
      <c r="G75" s="29" t="str">
        <v>Sell</v>
      </c>
      <c r="H75" s="80" t="str">
        <v>Sale</v>
      </c>
      <c r="I75" s="31" t="str">
        <v>Figi:BBG000BS1MT4</v>
      </c>
      <c r="J75" s="31" t="str">
        <v>LUID_14R6XKE5</v>
      </c>
      <c r="K75" s="81">
        <v>43570</v>
      </c>
      <c r="L75" s="76">
        <v>43602</v>
      </c>
      <c r="M75" s="78">
        <v>602.94117647058829</v>
      </c>
      <c r="N75" s="27">
        <v>3954.69</v>
      </c>
      <c r="O75" s="59">
        <v>6.5590000000000002</v>
      </c>
      <c r="P75" s="78">
        <v>3954.6911764705887</v>
      </c>
      <c r="Q75" s="80" t="str">
        <v>GBP</v>
      </c>
      <c r="R75" s="80">
        <v>1</v>
      </c>
      <c r="S75" s="80" t="str">
        <v/>
      </c>
    </row>
    <row r="76" spans="5:19" x14ac:dyDescent="0.25">
      <c r="E76" s="15" t="str">
        <v>Active</v>
      </c>
      <c r="F76" s="15" t="str">
        <v>UKEQTY100015</v>
      </c>
      <c r="G76" s="29" t="str">
        <v>Buy</v>
      </c>
      <c r="H76" s="80" t="str">
        <v>Purchase</v>
      </c>
      <c r="I76" s="31" t="str">
        <v>Figi:BBG000BDQBV1</v>
      </c>
      <c r="J76" s="31" t="str">
        <v>LUID_P51ADRAW</v>
      </c>
      <c r="K76" s="81">
        <v>43570</v>
      </c>
      <c r="L76" s="76">
        <v>43602</v>
      </c>
      <c r="M76" s="78">
        <v>2367.6470588235293</v>
      </c>
      <c r="N76" s="27">
        <v>6806.99</v>
      </c>
      <c r="O76" s="59">
        <v>2.875</v>
      </c>
      <c r="P76" s="78">
        <v>6806.9852941176468</v>
      </c>
      <c r="Q76" s="80" t="str">
        <v>GBP</v>
      </c>
      <c r="R76" s="80">
        <v>1</v>
      </c>
      <c r="S76" s="80" t="str">
        <v/>
      </c>
    </row>
    <row r="77" spans="5:19" x14ac:dyDescent="0.25">
      <c r="E77" s="15" t="str">
        <v>Active</v>
      </c>
      <c r="F77" s="15" t="str">
        <v>UKEQTY100016</v>
      </c>
      <c r="G77" s="29" t="str">
        <v>Buy</v>
      </c>
      <c r="H77" s="80" t="str">
        <v>Purchase</v>
      </c>
      <c r="I77" s="31" t="str">
        <v>Figi:BBG000BDTRH9</v>
      </c>
      <c r="J77" s="31" t="str">
        <v>LUID_2QQAUIKO</v>
      </c>
      <c r="K77" s="81">
        <v>43570</v>
      </c>
      <c r="L77" s="76">
        <v>43602</v>
      </c>
      <c r="M77" s="78">
        <v>1924.7058823529412</v>
      </c>
      <c r="N77" s="27">
        <v>5119.72</v>
      </c>
      <c r="O77" s="59">
        <v>2.66</v>
      </c>
      <c r="P77" s="78">
        <v>5119.7176470588238</v>
      </c>
      <c r="Q77" s="80" t="str">
        <v>GBP</v>
      </c>
      <c r="R77" s="80">
        <v>1</v>
      </c>
      <c r="S77" s="80" t="str">
        <v/>
      </c>
    </row>
    <row r="78" spans="5:19" x14ac:dyDescent="0.25">
      <c r="E78" s="15" t="str">
        <v>Active</v>
      </c>
      <c r="F78" s="15" t="str">
        <v>UKEQTY100017</v>
      </c>
      <c r="G78" s="29" t="str">
        <v>Buy</v>
      </c>
      <c r="H78" s="80" t="str">
        <v>Purchase</v>
      </c>
      <c r="I78" s="31" t="str">
        <v>Figi:BBG000FV67D8</v>
      </c>
      <c r="J78" s="31" t="str">
        <v>LUID_3YNQOQT2</v>
      </c>
      <c r="K78" s="81">
        <v>43570</v>
      </c>
      <c r="L78" s="76">
        <v>43602</v>
      </c>
      <c r="M78" s="78">
        <v>1029.4117647058824</v>
      </c>
      <c r="N78" s="27">
        <v>8445.2900000000009</v>
      </c>
      <c r="O78" s="59">
        <v>8.2040000000000006</v>
      </c>
      <c r="P78" s="78">
        <v>8445.2941176470595</v>
      </c>
      <c r="Q78" s="80" t="str">
        <v>GBP</v>
      </c>
      <c r="R78" s="80">
        <v>1</v>
      </c>
      <c r="S78" s="80" t="str">
        <v/>
      </c>
    </row>
    <row r="79" spans="5:19" x14ac:dyDescent="0.25">
      <c r="E79" s="15" t="str">
        <v>Active</v>
      </c>
      <c r="F79" s="15" t="str">
        <v>UKEQTY100018</v>
      </c>
      <c r="G79" s="29" t="str">
        <v>Buy</v>
      </c>
      <c r="H79" s="80" t="str">
        <v>Purchase</v>
      </c>
      <c r="I79" s="31" t="str">
        <v>Figi:BBG000BF4HM7</v>
      </c>
      <c r="J79" s="31" t="str">
        <v>LUID_RMTIB4MT</v>
      </c>
      <c r="K79" s="81">
        <v>43570</v>
      </c>
      <c r="L79" s="76">
        <v>43602</v>
      </c>
      <c r="M79" s="78">
        <v>1470.5882352941176</v>
      </c>
      <c r="N79" s="27">
        <v>2788.97</v>
      </c>
      <c r="O79" s="59">
        <v>1.8965000000000001</v>
      </c>
      <c r="P79" s="78">
        <v>2788.9705882352941</v>
      </c>
      <c r="Q79" s="80" t="str">
        <v>GBP</v>
      </c>
      <c r="R79" s="80">
        <v>1</v>
      </c>
      <c r="S79" s="80" t="str">
        <v/>
      </c>
    </row>
    <row r="80" spans="5:19" x14ac:dyDescent="0.25">
      <c r="E80" s="15" t="e">
        <v>#N/A</v>
      </c>
      <c r="F80" s="15" t="e">
        <v>#N/A</v>
      </c>
      <c r="G80" s="29" t="e">
        <v>#N/A</v>
      </c>
      <c r="H80" s="80" t="e">
        <v>#N/A</v>
      </c>
      <c r="I80" s="31" t="e">
        <v>#N/A</v>
      </c>
      <c r="J80" s="31" t="e">
        <v>#N/A</v>
      </c>
      <c r="K80" s="81" t="e">
        <v>#N/A</v>
      </c>
      <c r="L80" s="76" t="e">
        <v>#N/A</v>
      </c>
      <c r="M80" s="78" t="e">
        <v>#N/A</v>
      </c>
      <c r="N80" s="27" t="e">
        <v>#N/A</v>
      </c>
      <c r="O80" s="59" t="e">
        <v>#N/A</v>
      </c>
      <c r="P80" s="78" t="e">
        <v>#N/A</v>
      </c>
      <c r="Q80" s="80" t="e">
        <v>#N/A</v>
      </c>
      <c r="R80" s="80" t="e">
        <v>#N/A</v>
      </c>
      <c r="S80" s="80" t="e">
        <v>#N/A</v>
      </c>
    </row>
    <row r="81" spans="5:19" x14ac:dyDescent="0.25">
      <c r="E81" s="2" t="e">
        <v>#N/A</v>
      </c>
      <c r="F81" s="2" t="e">
        <v>#N/A</v>
      </c>
      <c r="G81" s="2" t="e">
        <v>#N/A</v>
      </c>
      <c r="H81" s="2" t="e">
        <v>#N/A</v>
      </c>
      <c r="I81" s="2" t="e">
        <v>#N/A</v>
      </c>
      <c r="J81" s="2" t="e">
        <v>#N/A</v>
      </c>
      <c r="K81" s="2" t="e">
        <v>#N/A</v>
      </c>
      <c r="L81" s="2" t="e">
        <v>#N/A</v>
      </c>
      <c r="M81" s="2" t="e">
        <v>#N/A</v>
      </c>
      <c r="N81" s="2" t="e">
        <v>#N/A</v>
      </c>
      <c r="O81" s="2" t="e">
        <v>#N/A</v>
      </c>
      <c r="P81" s="2" t="e">
        <v>#N/A</v>
      </c>
      <c r="Q81" s="2" t="e">
        <v>#N/A</v>
      </c>
      <c r="R81" s="2" t="e">
        <v>#N/A</v>
      </c>
      <c r="S81" s="2" t="e">
        <v>#N/A</v>
      </c>
    </row>
    <row r="82" spans="5:19" x14ac:dyDescent="0.25">
      <c r="G82" s="38"/>
      <c r="H82" s="33"/>
      <c r="I82" s="33"/>
      <c r="J82" s="36"/>
      <c r="M82" s="37"/>
      <c r="N82" s="36"/>
      <c r="O82" s="40"/>
    </row>
    <row r="83" spans="5:19" x14ac:dyDescent="0.25">
      <c r="G83" s="38"/>
      <c r="H83" s="33"/>
      <c r="I83" s="33"/>
      <c r="J83" s="36"/>
      <c r="M83" s="37"/>
      <c r="N83" s="36"/>
      <c r="O83" s="40"/>
    </row>
    <row r="84" spans="5:19" x14ac:dyDescent="0.25">
      <c r="G84" s="38"/>
      <c r="H84" s="33"/>
      <c r="I84" s="33"/>
      <c r="J84" s="36"/>
      <c r="M84" s="37"/>
      <c r="N84" s="36"/>
      <c r="O84" s="40"/>
    </row>
    <row r="85" spans="5:19" x14ac:dyDescent="0.25">
      <c r="G85" s="38"/>
      <c r="H85" s="33"/>
      <c r="I85" s="33"/>
      <c r="J85" s="36"/>
      <c r="M85" s="37"/>
      <c r="N85" s="36"/>
      <c r="O85" s="40"/>
    </row>
    <row r="86" spans="5:19" x14ac:dyDescent="0.25">
      <c r="G86" s="38"/>
      <c r="H86" s="33"/>
      <c r="I86" s="33"/>
      <c r="J86" s="36"/>
      <c r="M86" s="37"/>
      <c r="N86" s="36"/>
    </row>
    <row r="93" spans="5:19" x14ac:dyDescent="0.25">
      <c r="H93" s="33"/>
      <c r="I93" s="33"/>
      <c r="M93" s="39"/>
    </row>
    <row r="94" spans="5:19" x14ac:dyDescent="0.25">
      <c r="H94" s="33"/>
      <c r="I94" s="33"/>
      <c r="M94" s="39"/>
    </row>
    <row r="95" spans="5:19" x14ac:dyDescent="0.25">
      <c r="H95" s="33"/>
      <c r="I95" s="33"/>
      <c r="M95" s="39"/>
    </row>
    <row r="96" spans="5:19"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election activeCell="H28" sqref="H28"/>
    </sheetView>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265</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266</v>
      </c>
      <c r="E5" s="1"/>
      <c r="F5" s="1"/>
      <c r="G5" s="1"/>
      <c r="H5" s="1"/>
      <c r="I5" s="1"/>
      <c r="J5" s="1"/>
      <c r="K5" s="1"/>
      <c r="L5" s="1"/>
      <c r="M5" s="1"/>
      <c r="N5" s="1"/>
    </row>
    <row r="6" spans="2:15" x14ac:dyDescent="0.25">
      <c r="B6" s="1"/>
      <c r="C6" s="1"/>
      <c r="D6" s="3" t="s">
        <v>279</v>
      </c>
      <c r="E6" s="1"/>
      <c r="F6" s="1"/>
      <c r="G6" s="1"/>
      <c r="H6" s="1"/>
      <c r="I6" s="1"/>
      <c r="J6" s="1"/>
      <c r="K6" s="1"/>
      <c r="L6" s="1"/>
      <c r="M6" s="1"/>
      <c r="N6" s="1"/>
    </row>
    <row r="7" spans="2:15" x14ac:dyDescent="0.25">
      <c r="B7" s="1"/>
      <c r="C7" s="1"/>
      <c r="D7" s="1"/>
      <c r="E7" s="63" t="s">
        <v>276</v>
      </c>
      <c r="F7" s="1"/>
      <c r="G7" s="1"/>
      <c r="H7" s="1"/>
      <c r="I7" s="1"/>
      <c r="J7" s="1"/>
      <c r="K7" s="1"/>
      <c r="L7" s="1"/>
      <c r="M7" s="1"/>
      <c r="N7" s="1"/>
    </row>
    <row r="8" spans="2:15" x14ac:dyDescent="0.25">
      <c r="B8" s="1"/>
      <c r="C8" s="1"/>
      <c r="D8" s="1"/>
      <c r="E8" s="63" t="s">
        <v>277</v>
      </c>
      <c r="F8" s="1"/>
      <c r="G8" s="1"/>
      <c r="H8" s="1"/>
      <c r="I8" s="1"/>
      <c r="J8" s="1"/>
      <c r="K8" s="1"/>
      <c r="L8" s="1"/>
      <c r="M8" s="1"/>
      <c r="N8" s="1"/>
    </row>
    <row r="9" spans="2:15" x14ac:dyDescent="0.25">
      <c r="B9" s="1"/>
      <c r="C9" s="1"/>
      <c r="D9" s="1"/>
      <c r="E9" s="63" t="s">
        <v>278</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307</v>
      </c>
      <c r="D14" s="13"/>
      <c r="E14" s="2"/>
      <c r="F14" s="2"/>
      <c r="G14" s="2"/>
      <c r="H14" s="2"/>
      <c r="I14" s="2"/>
      <c r="J14" s="2"/>
      <c r="K14" s="2"/>
      <c r="L14" s="2"/>
      <c r="M14" s="2"/>
      <c r="N14" s="2"/>
      <c r="O14" s="2"/>
    </row>
    <row r="15" spans="2:15" x14ac:dyDescent="0.25">
      <c r="B15" s="2"/>
      <c r="C15" s="2" t="s">
        <v>334</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c r="D17" s="13"/>
      <c r="E17" s="2"/>
      <c r="F17" s="2"/>
      <c r="G17" s="2"/>
      <c r="H17" s="2"/>
      <c r="I17" s="2"/>
      <c r="J17" s="2"/>
      <c r="K17" s="2"/>
      <c r="L17" s="2"/>
      <c r="M17" s="2"/>
      <c r="N17" s="2"/>
      <c r="O17" s="2"/>
    </row>
    <row r="18" spans="2:15" x14ac:dyDescent="0.25">
      <c r="B18" s="2"/>
      <c r="C18" s="2"/>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335</v>
      </c>
      <c r="D20" s="13"/>
      <c r="E20" s="2"/>
      <c r="F20" s="2"/>
      <c r="G20" s="2"/>
      <c r="H20" s="2"/>
      <c r="I20" s="2"/>
      <c r="J20" s="2"/>
      <c r="K20" s="2"/>
      <c r="L20" s="2"/>
      <c r="M20" s="2"/>
      <c r="N20" s="2"/>
      <c r="O20" s="2"/>
    </row>
    <row r="21" spans="2:15" x14ac:dyDescent="0.25">
      <c r="B21" s="2"/>
      <c r="C21" s="2" t="s">
        <v>308</v>
      </c>
      <c r="D21" s="2"/>
      <c r="E21" s="2"/>
      <c r="F21" s="2"/>
      <c r="G21" s="2"/>
      <c r="H21" s="2"/>
      <c r="I21" s="2"/>
      <c r="J21" s="2"/>
      <c r="K21" s="2"/>
      <c r="L21" s="2"/>
      <c r="M21" s="2"/>
      <c r="N21" s="2"/>
      <c r="O21" s="2"/>
    </row>
    <row r="22" spans="2:15" ht="14.25" customHeight="1" x14ac:dyDescent="0.25">
      <c r="B22" s="2"/>
      <c r="C22" s="2" t="s">
        <v>336</v>
      </c>
      <c r="D22" s="2"/>
      <c r="E22" s="2"/>
      <c r="F22" s="2"/>
      <c r="G22" s="2"/>
      <c r="H22" s="2"/>
      <c r="I22" s="2"/>
      <c r="J22" s="2"/>
      <c r="K22" s="2"/>
      <c r="L22" s="2"/>
      <c r="M22" s="2"/>
      <c r="N22" s="2"/>
      <c r="O22" s="2"/>
    </row>
    <row r="23" spans="2:15" ht="14.25" customHeight="1" x14ac:dyDescent="0.25">
      <c r="B23" s="2"/>
      <c r="C23" s="2"/>
      <c r="D23" s="2"/>
      <c r="E23" s="10" t="s">
        <v>227</v>
      </c>
      <c r="F23" s="10" t="s">
        <v>228</v>
      </c>
      <c r="G23" s="2"/>
      <c r="H23" s="2"/>
      <c r="I23" s="2"/>
      <c r="J23" s="2"/>
      <c r="K23" s="2"/>
      <c r="L23" s="2"/>
      <c r="M23" s="2"/>
      <c r="N23" s="2"/>
      <c r="O23" s="2"/>
    </row>
    <row r="24" spans="2:15" ht="15.75" thickBot="1" x14ac:dyDescent="0.3">
      <c r="B24" s="2"/>
      <c r="C24" s="2"/>
      <c r="D24" s="2"/>
      <c r="E24" s="16" t="s">
        <v>257</v>
      </c>
      <c r="F24" s="16" t="s">
        <v>309</v>
      </c>
      <c r="G24" s="2"/>
      <c r="H24" s="2"/>
      <c r="I24" s="2"/>
      <c r="J24" s="2"/>
      <c r="K24" s="2"/>
      <c r="L24" s="2"/>
      <c r="M24" s="2"/>
      <c r="N24" s="2"/>
      <c r="O24" s="2"/>
    </row>
    <row r="25" spans="2:15" ht="14.25" customHeight="1" thickBot="1" x14ac:dyDescent="0.3">
      <c r="B25" s="2"/>
      <c r="C25" s="2"/>
      <c r="D25" s="2"/>
      <c r="E25" s="16" t="s">
        <v>258</v>
      </c>
      <c r="F25" s="19" t="s">
        <v>229</v>
      </c>
      <c r="G25" s="2"/>
      <c r="H25" s="2"/>
      <c r="I25" s="2"/>
      <c r="J25" s="2"/>
      <c r="K25" s="2"/>
      <c r="L25" s="2"/>
      <c r="M25" s="2"/>
      <c r="N25" s="2"/>
      <c r="O25" s="2"/>
    </row>
    <row r="26" spans="2:15" ht="14.25" customHeight="1" x14ac:dyDescent="0.25">
      <c r="B26" s="2"/>
      <c r="C26" s="2"/>
      <c r="D26" s="2"/>
      <c r="E26" s="16" t="s">
        <v>259</v>
      </c>
      <c r="F26" s="61">
        <v>43570</v>
      </c>
      <c r="G26" s="2"/>
      <c r="H26" s="2"/>
      <c r="I26" s="2"/>
      <c r="J26" s="2"/>
      <c r="K26" s="2"/>
      <c r="L26" s="2"/>
      <c r="M26" s="2"/>
      <c r="N26" s="2"/>
      <c r="O26" s="2"/>
    </row>
    <row r="27" spans="2:15" ht="14.25" customHeight="1" x14ac:dyDescent="0.25">
      <c r="B27" s="2"/>
      <c r="C27" s="2"/>
      <c r="D27" s="2"/>
      <c r="E27" s="16" t="s">
        <v>260</v>
      </c>
      <c r="F27" s="84">
        <f ca="1">NOW()</f>
        <v>43908.887660879627</v>
      </c>
      <c r="G27" s="2"/>
      <c r="H27" s="2"/>
      <c r="I27" s="2"/>
      <c r="J27" s="2"/>
      <c r="K27" s="2"/>
      <c r="L27" s="2"/>
      <c r="M27" s="2"/>
      <c r="N27" s="2"/>
      <c r="O27" s="2"/>
    </row>
    <row r="28" spans="2:15" ht="15.75" thickBot="1" x14ac:dyDescent="0.3">
      <c r="B28" s="2"/>
      <c r="C28" s="2"/>
      <c r="D28" s="2"/>
      <c r="E28" s="16" t="s">
        <v>261</v>
      </c>
      <c r="F28" s="80" t="s">
        <v>309</v>
      </c>
      <c r="G28" s="2"/>
      <c r="H28" s="2"/>
      <c r="I28" s="2"/>
      <c r="J28" s="2"/>
      <c r="K28" s="2"/>
      <c r="L28" s="2"/>
      <c r="M28" s="2"/>
      <c r="N28" s="2"/>
      <c r="O28" s="2"/>
    </row>
    <row r="29" spans="2:15" ht="14.25" customHeight="1" thickBot="1" x14ac:dyDescent="0.3">
      <c r="B29" s="2"/>
      <c r="C29" s="2"/>
      <c r="D29" s="2"/>
      <c r="E29" s="16" t="s">
        <v>262</v>
      </c>
      <c r="F29" s="19" t="s">
        <v>229</v>
      </c>
      <c r="G29" s="2"/>
      <c r="H29" s="2"/>
      <c r="I29" s="2"/>
      <c r="J29" s="2"/>
      <c r="K29" s="2"/>
      <c r="L29" s="2"/>
      <c r="M29" s="2"/>
      <c r="N29" s="2"/>
      <c r="O29" s="2"/>
    </row>
    <row r="30" spans="2:15" ht="14.25" customHeight="1" x14ac:dyDescent="0.25">
      <c r="B30" s="2"/>
      <c r="C30" s="2"/>
      <c r="D30" s="2"/>
      <c r="E30" s="16" t="s">
        <v>263</v>
      </c>
      <c r="F30" s="61">
        <v>43570</v>
      </c>
      <c r="G30" s="2"/>
      <c r="H30" s="2"/>
      <c r="I30" s="2"/>
      <c r="J30" s="2"/>
      <c r="K30" s="2"/>
      <c r="L30" s="2"/>
      <c r="M30" s="2"/>
      <c r="N30" s="2"/>
      <c r="O30" s="2"/>
    </row>
    <row r="31" spans="2:15" x14ac:dyDescent="0.25">
      <c r="B31" s="2"/>
      <c r="C31" s="2"/>
      <c r="D31" s="2"/>
      <c r="E31" s="16" t="s">
        <v>264</v>
      </c>
      <c r="F31" s="84">
        <f ca="1">F27-5/1440</f>
        <v>43908.884188657408</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337</v>
      </c>
      <c r="D35" s="2"/>
      <c r="E35" s="2"/>
      <c r="F35" s="2"/>
      <c r="G35" s="2"/>
      <c r="H35" s="2"/>
      <c r="I35" s="2"/>
      <c r="J35" s="2"/>
      <c r="K35" s="2"/>
      <c r="L35" s="2"/>
      <c r="M35" s="2"/>
      <c r="N35" s="2"/>
      <c r="O35" s="2"/>
    </row>
    <row r="36" spans="2:19" x14ac:dyDescent="0.25">
      <c r="B36" s="2"/>
      <c r="C36" s="2"/>
      <c r="D36" s="2" t="s">
        <v>272</v>
      </c>
      <c r="E36" s="2"/>
      <c r="F36" s="2"/>
      <c r="G36" s="2"/>
      <c r="H36" s="2"/>
      <c r="I36" s="2"/>
      <c r="J36" s="2"/>
      <c r="K36" s="2"/>
      <c r="L36" s="2"/>
      <c r="M36" s="2"/>
      <c r="N36" s="2"/>
      <c r="O36" s="2"/>
    </row>
    <row r="37" spans="2:19" x14ac:dyDescent="0.25">
      <c r="B37" s="2"/>
      <c r="C37" s="2"/>
      <c r="D37" s="2" t="s">
        <v>338</v>
      </c>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
      </c>
      <c r="F40" s="50" t="str">
        <f ca="1"/>
        <v/>
      </c>
      <c r="G40" s="50" t="str">
        <f ca="1"/>
        <v/>
      </c>
      <c r="H40" s="50" t="str">
        <f ca="1"/>
        <v/>
      </c>
      <c r="I40" s="50" t="str">
        <f ca="1"/>
        <v/>
      </c>
      <c r="J40" s="16" t="str">
        <f ca="1"/>
        <v/>
      </c>
      <c r="K40" s="50" t="str">
        <f ca="1"/>
        <v/>
      </c>
      <c r="L40" s="16" t="str">
        <f ca="1"/>
        <v/>
      </c>
      <c r="M40" s="50" t="str">
        <f ca="1"/>
        <v/>
      </c>
      <c r="N40" s="16" t="str">
        <f ca="1"/>
        <v/>
      </c>
      <c r="O40" s="16" t="str">
        <f ca="1"/>
        <v/>
      </c>
    </row>
    <row r="41" spans="2:19" x14ac:dyDescent="0.25">
      <c r="B41" s="2"/>
      <c r="C41" s="2"/>
      <c r="D41" s="12"/>
      <c r="E41" s="16" t="str">
        <f ca="1"/>
        <v/>
      </c>
      <c r="F41" s="50" t="str">
        <f ca="1"/>
        <v/>
      </c>
      <c r="G41" s="50" t="str">
        <f ca="1"/>
        <v/>
      </c>
      <c r="H41" s="87" t="str">
        <f ca="1"/>
        <v/>
      </c>
      <c r="I41" s="50" t="str">
        <f ca="1"/>
        <v/>
      </c>
      <c r="J41" s="16" t="str">
        <f ca="1"/>
        <v/>
      </c>
      <c r="K41" s="50" t="str">
        <f ca="1"/>
        <v/>
      </c>
      <c r="L41" s="16" t="str">
        <f ca="1"/>
        <v/>
      </c>
      <c r="M41" s="85" t="str">
        <f ca="1"/>
        <v/>
      </c>
      <c r="N41" s="16" t="str">
        <f ca="1"/>
        <v/>
      </c>
      <c r="O41" s="16" t="str">
        <f ca="1"/>
        <v/>
      </c>
    </row>
    <row r="42" spans="2:19" x14ac:dyDescent="0.25">
      <c r="B42" s="2"/>
      <c r="C42" s="2"/>
      <c r="D42" s="12"/>
      <c r="E42" s="16" t="str">
        <f ca="1"/>
        <v/>
      </c>
      <c r="F42" s="50" t="str">
        <f ca="1"/>
        <v/>
      </c>
      <c r="G42" s="50" t="str">
        <f ca="1"/>
        <v/>
      </c>
      <c r="H42" s="50" t="str">
        <f ca="1"/>
        <v/>
      </c>
      <c r="I42" s="50" t="str">
        <f ca="1"/>
        <v/>
      </c>
      <c r="J42" s="16" t="str">
        <f ca="1"/>
        <v/>
      </c>
      <c r="K42" s="50" t="str">
        <f ca="1"/>
        <v/>
      </c>
      <c r="L42" s="16" t="str">
        <f ca="1"/>
        <v/>
      </c>
      <c r="M42" s="50" t="str">
        <f ca="1"/>
        <v/>
      </c>
      <c r="N42" s="16" t="str">
        <f ca="1"/>
        <v/>
      </c>
      <c r="O42" s="16" t="str">
        <f ca="1"/>
        <v/>
      </c>
    </row>
    <row r="43" spans="2:19" x14ac:dyDescent="0.25">
      <c r="B43" s="2"/>
      <c r="C43" s="2"/>
      <c r="D43" s="12"/>
      <c r="E43" s="16" t="str">
        <f ca="1"/>
        <v/>
      </c>
      <c r="F43" s="50" t="str">
        <f ca="1"/>
        <v/>
      </c>
      <c r="G43" s="50" t="str">
        <f ca="1"/>
        <v/>
      </c>
      <c r="H43" s="50" t="str">
        <f ca="1"/>
        <v/>
      </c>
      <c r="I43" s="50" t="str">
        <f ca="1"/>
        <v/>
      </c>
      <c r="J43" s="16" t="str">
        <f ca="1"/>
        <v/>
      </c>
      <c r="K43" s="50" t="str">
        <f ca="1"/>
        <v/>
      </c>
      <c r="L43" s="16" t="str">
        <f ca="1"/>
        <v/>
      </c>
      <c r="M43" s="50" t="str">
        <f ca="1"/>
        <v/>
      </c>
      <c r="N43" s="16" t="str">
        <f ca="1"/>
        <v/>
      </c>
      <c r="O43" s="16" t="str">
        <f ca="1"/>
        <v/>
      </c>
    </row>
    <row r="44" spans="2:19" x14ac:dyDescent="0.25">
      <c r="B44" s="2"/>
      <c r="C44" s="2"/>
      <c r="D44" s="12"/>
      <c r="E44" s="16" t="str">
        <f ca="1"/>
        <v/>
      </c>
      <c r="F44" s="50" t="str">
        <f ca="1"/>
        <v/>
      </c>
      <c r="G44" s="50" t="str">
        <f ca="1"/>
        <v/>
      </c>
      <c r="H44" s="50" t="str">
        <f ca="1"/>
        <v/>
      </c>
      <c r="I44" s="50" t="str">
        <f ca="1"/>
        <v/>
      </c>
      <c r="J44" s="16" t="str">
        <f ca="1"/>
        <v/>
      </c>
      <c r="K44" s="50" t="str">
        <f ca="1"/>
        <v/>
      </c>
      <c r="L44" s="16" t="str">
        <f ca="1"/>
        <v/>
      </c>
      <c r="M44" s="50" t="str">
        <f ca="1"/>
        <v/>
      </c>
      <c r="N44" s="16" t="str">
        <f ca="1"/>
        <v/>
      </c>
      <c r="O44" s="16" t="str">
        <f ca="1"/>
        <v/>
      </c>
    </row>
    <row r="45" spans="2:19" x14ac:dyDescent="0.25">
      <c r="B45" s="2"/>
      <c r="C45" s="2"/>
      <c r="D45" s="12"/>
      <c r="E45" s="16" t="str">
        <f ca="1"/>
        <v/>
      </c>
      <c r="F45" s="50" t="str">
        <f ca="1"/>
        <v/>
      </c>
      <c r="G45" s="50" t="str">
        <f ca="1"/>
        <v/>
      </c>
      <c r="H45" s="50" t="str">
        <f ca="1"/>
        <v/>
      </c>
      <c r="I45" s="50" t="str">
        <f ca="1"/>
        <v/>
      </c>
      <c r="J45" s="16" t="str">
        <f ca="1"/>
        <v/>
      </c>
      <c r="K45" s="50" t="str">
        <f ca="1"/>
        <v/>
      </c>
      <c r="L45" s="16" t="str">
        <f ca="1"/>
        <v/>
      </c>
      <c r="M45" s="50" t="str">
        <f ca="1"/>
        <v/>
      </c>
      <c r="N45" s="16" t="str">
        <f ca="1"/>
        <v/>
      </c>
      <c r="O45" s="16" t="str">
        <f ca="1"/>
        <v/>
      </c>
    </row>
    <row r="46" spans="2:19" x14ac:dyDescent="0.25">
      <c r="B46" s="2"/>
      <c r="C46" s="2"/>
      <c r="D46" s="12"/>
      <c r="E46" s="16" t="str">
        <f ca="1"/>
        <v/>
      </c>
      <c r="F46" s="50" t="str">
        <f ca="1"/>
        <v/>
      </c>
      <c r="G46" s="50" t="str">
        <f ca="1"/>
        <v/>
      </c>
      <c r="H46" s="50" t="str">
        <f ca="1"/>
        <v/>
      </c>
      <c r="I46" s="50" t="str">
        <f ca="1"/>
        <v/>
      </c>
      <c r="J46" s="16" t="str">
        <f ca="1"/>
        <v/>
      </c>
      <c r="K46" s="50" t="str">
        <f ca="1"/>
        <v/>
      </c>
      <c r="L46" s="16" t="str">
        <f ca="1"/>
        <v/>
      </c>
      <c r="M46" s="50" t="str">
        <f ca="1"/>
        <v/>
      </c>
      <c r="N46" s="16" t="str">
        <f ca="1"/>
        <v/>
      </c>
      <c r="O46" s="16" t="str">
        <f ca="1"/>
        <v/>
      </c>
    </row>
    <row r="47" spans="2:19" x14ac:dyDescent="0.25">
      <c r="B47" s="2"/>
      <c r="C47" s="2"/>
      <c r="D47" s="12"/>
      <c r="E47" s="16" t="str">
        <f ca="1"/>
        <v/>
      </c>
      <c r="F47" s="50" t="str">
        <f ca="1"/>
        <v/>
      </c>
      <c r="G47" s="50" t="str">
        <f ca="1"/>
        <v/>
      </c>
      <c r="H47" s="50" t="str">
        <f ca="1"/>
        <v/>
      </c>
      <c r="I47" s="50" t="str">
        <f ca="1"/>
        <v/>
      </c>
      <c r="J47" s="16" t="str">
        <f ca="1"/>
        <v/>
      </c>
      <c r="K47" s="50" t="str">
        <f ca="1"/>
        <v/>
      </c>
      <c r="L47" s="16" t="str">
        <f ca="1"/>
        <v/>
      </c>
      <c r="M47" s="50" t="str">
        <f ca="1"/>
        <v/>
      </c>
      <c r="N47" s="16" t="str">
        <f ca="1"/>
        <v/>
      </c>
      <c r="O47" s="16" t="str">
        <f ca="1"/>
        <v/>
      </c>
    </row>
    <row r="48" spans="2:19" x14ac:dyDescent="0.25">
      <c r="B48" s="2"/>
      <c r="C48" s="2"/>
      <c r="D48" s="12"/>
      <c r="E48" s="16" t="str">
        <f ca="1"/>
        <v/>
      </c>
      <c r="F48" s="50" t="str">
        <f ca="1"/>
        <v/>
      </c>
      <c r="G48" s="50" t="str">
        <f ca="1"/>
        <v/>
      </c>
      <c r="H48" s="50" t="str">
        <f ca="1"/>
        <v/>
      </c>
      <c r="I48" s="50" t="str">
        <f ca="1"/>
        <v/>
      </c>
      <c r="J48" s="16" t="str">
        <f ca="1"/>
        <v/>
      </c>
      <c r="K48" s="50" t="str">
        <f ca="1"/>
        <v/>
      </c>
      <c r="L48" s="16" t="str">
        <f ca="1"/>
        <v/>
      </c>
      <c r="M48" s="50" t="str">
        <f ca="1"/>
        <v/>
      </c>
      <c r="N48" s="16" t="str">
        <f ca="1"/>
        <v/>
      </c>
      <c r="O48" s="16" t="str">
        <f ca="1"/>
        <v/>
      </c>
    </row>
    <row r="49" spans="2:19" x14ac:dyDescent="0.25">
      <c r="B49" s="2"/>
      <c r="C49" s="2"/>
      <c r="D49" s="12"/>
      <c r="E49" s="16" t="str">
        <f ca="1"/>
        <v/>
      </c>
      <c r="F49" s="50" t="str">
        <f ca="1"/>
        <v/>
      </c>
      <c r="G49" s="50" t="str">
        <f ca="1"/>
        <v/>
      </c>
      <c r="H49" s="50" t="str">
        <f ca="1"/>
        <v/>
      </c>
      <c r="I49" s="50" t="str">
        <f ca="1"/>
        <v/>
      </c>
      <c r="J49" s="16" t="str">
        <f ca="1"/>
        <v/>
      </c>
      <c r="K49" s="50" t="str">
        <f ca="1"/>
        <v/>
      </c>
      <c r="L49" s="16" t="str">
        <f ca="1"/>
        <v/>
      </c>
      <c r="M49" s="50" t="str">
        <f ca="1"/>
        <v/>
      </c>
      <c r="N49" s="16" t="str">
        <f ca="1"/>
        <v/>
      </c>
      <c r="O49" s="16" t="str">
        <f ca="1"/>
        <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zoomScale="85" zoomScaleNormal="85" workbookViewId="0">
      <selection activeCell="E31" sqref="E31"/>
    </sheetView>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42.7109375" bestFit="1" customWidth="1"/>
    <col min="19" max="19" width="11" bestFit="1" customWidth="1"/>
    <col min="20" max="20" width="23.5703125"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188</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189</v>
      </c>
      <c r="E5" s="1"/>
      <c r="F5" s="1"/>
      <c r="G5" s="1"/>
      <c r="H5" s="1"/>
      <c r="I5" s="1"/>
      <c r="J5" s="1"/>
      <c r="K5" s="1"/>
      <c r="L5" s="1"/>
      <c r="M5" s="1"/>
      <c r="N5" s="1"/>
      <c r="O5" s="1"/>
      <c r="P5" s="1"/>
      <c r="Q5" s="1"/>
      <c r="R5" s="1"/>
      <c r="S5" s="1"/>
    </row>
    <row r="6" spans="2:19" x14ac:dyDescent="0.25">
      <c r="B6" s="1"/>
      <c r="C6" s="1"/>
      <c r="D6" s="3" t="s">
        <v>279</v>
      </c>
      <c r="E6" s="1"/>
      <c r="F6" s="1"/>
      <c r="G6" s="1"/>
      <c r="H6" s="1"/>
      <c r="I6" s="1"/>
      <c r="J6" s="1"/>
      <c r="K6" s="1"/>
      <c r="L6" s="1"/>
      <c r="M6" s="1"/>
      <c r="N6" s="1"/>
      <c r="O6" s="1"/>
      <c r="P6" s="1"/>
      <c r="Q6" s="1"/>
      <c r="R6" s="1"/>
      <c r="S6" s="1"/>
    </row>
    <row r="7" spans="2:19" x14ac:dyDescent="0.25">
      <c r="B7" s="1"/>
      <c r="C7" s="1"/>
      <c r="D7" s="1"/>
      <c r="E7" s="63" t="s">
        <v>276</v>
      </c>
      <c r="F7" s="1"/>
      <c r="G7" s="1"/>
      <c r="H7" s="1"/>
      <c r="I7" s="1"/>
      <c r="J7" s="1"/>
      <c r="K7" s="1"/>
      <c r="L7" s="1"/>
      <c r="M7" s="1"/>
      <c r="N7" s="1"/>
      <c r="O7" s="1"/>
      <c r="P7" s="1"/>
      <c r="Q7" s="1"/>
      <c r="R7" s="1"/>
      <c r="S7" s="1"/>
    </row>
    <row r="8" spans="2:19" x14ac:dyDescent="0.25">
      <c r="B8" s="1"/>
      <c r="C8" s="1"/>
      <c r="D8" s="1"/>
      <c r="E8" s="63" t="s">
        <v>277</v>
      </c>
      <c r="F8" s="1"/>
      <c r="G8" s="1"/>
      <c r="H8" s="1"/>
      <c r="I8" s="1"/>
      <c r="J8" s="1"/>
      <c r="K8" s="1"/>
      <c r="L8" s="1"/>
      <c r="M8" s="1"/>
      <c r="N8" s="1"/>
      <c r="O8" s="1"/>
      <c r="P8" s="1"/>
      <c r="Q8" s="1"/>
      <c r="R8" s="1"/>
      <c r="S8" s="1"/>
    </row>
    <row r="9" spans="2:19" x14ac:dyDescent="0.25">
      <c r="B9" s="1"/>
      <c r="C9" s="1"/>
      <c r="D9" s="1"/>
      <c r="E9" s="63" t="s">
        <v>278</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222</v>
      </c>
      <c r="D13" s="13"/>
      <c r="E13" s="2"/>
      <c r="F13" s="2"/>
      <c r="G13" s="2"/>
      <c r="H13" s="2"/>
      <c r="I13" s="2"/>
      <c r="J13" s="2"/>
      <c r="K13" s="2"/>
      <c r="L13" s="2"/>
      <c r="M13" s="2"/>
      <c r="N13" s="2"/>
      <c r="O13" s="2"/>
      <c r="P13" s="2"/>
      <c r="Q13" s="2"/>
      <c r="R13" s="2"/>
      <c r="S13" s="2"/>
    </row>
    <row r="14" spans="2:19" ht="15.75" thickBot="1" x14ac:dyDescent="0.3">
      <c r="B14" s="2"/>
      <c r="C14" s="2"/>
      <c r="D14" s="2"/>
      <c r="E14" s="2"/>
      <c r="F14" s="2"/>
      <c r="G14" s="2"/>
      <c r="H14" s="2"/>
      <c r="I14" s="2"/>
      <c r="J14" s="2"/>
      <c r="K14" s="2"/>
      <c r="L14" s="2"/>
      <c r="M14" s="2"/>
      <c r="N14" s="2"/>
      <c r="O14" s="2"/>
      <c r="P14" s="2"/>
      <c r="Q14" s="2"/>
      <c r="R14" s="2"/>
      <c r="S14" s="2"/>
    </row>
    <row r="15" spans="2:19" ht="15.75" thickBot="1" x14ac:dyDescent="0.3">
      <c r="B15" s="2"/>
      <c r="C15" s="2"/>
      <c r="D15" s="2"/>
      <c r="E15" s="12" t="s">
        <v>184</v>
      </c>
      <c r="F15" s="19" t="s">
        <v>309</v>
      </c>
      <c r="G15" s="2" t="s">
        <v>194</v>
      </c>
      <c r="H15" s="2"/>
      <c r="I15" s="2"/>
      <c r="J15" s="2"/>
      <c r="K15" s="2"/>
      <c r="L15" s="2"/>
      <c r="M15" s="2"/>
      <c r="N15" s="2"/>
      <c r="O15" s="2"/>
      <c r="P15" s="2"/>
      <c r="Q15" s="2"/>
      <c r="R15" s="2"/>
      <c r="S15" s="2"/>
    </row>
    <row r="16" spans="2:19" ht="5.25" customHeight="1" thickBot="1" x14ac:dyDescent="0.3">
      <c r="B16" s="2"/>
      <c r="C16" s="2"/>
      <c r="D16" s="2"/>
      <c r="E16" s="2"/>
      <c r="F16" s="2"/>
      <c r="G16" s="2"/>
      <c r="H16" s="2"/>
      <c r="I16" s="2"/>
      <c r="J16" s="2"/>
      <c r="K16" s="2"/>
      <c r="L16" s="2"/>
      <c r="M16" s="2"/>
      <c r="N16" s="2"/>
      <c r="O16" s="2"/>
      <c r="P16" s="2"/>
      <c r="Q16" s="2"/>
      <c r="R16" s="2"/>
      <c r="S16" s="2"/>
    </row>
    <row r="17" spans="2:19" ht="15.75" thickBot="1" x14ac:dyDescent="0.3">
      <c r="B17" s="2"/>
      <c r="C17" s="2"/>
      <c r="D17" s="2"/>
      <c r="E17" s="12" t="s">
        <v>190</v>
      </c>
      <c r="F17" s="19" t="s">
        <v>229</v>
      </c>
      <c r="G17" s="2" t="s">
        <v>195</v>
      </c>
      <c r="H17" s="2"/>
      <c r="I17" s="2"/>
      <c r="J17" s="2"/>
      <c r="K17" s="2"/>
      <c r="L17" s="2"/>
      <c r="M17" s="2"/>
      <c r="N17" s="2"/>
      <c r="O17" s="2"/>
      <c r="P17" s="2"/>
      <c r="Q17" s="2"/>
      <c r="R17" s="2"/>
      <c r="S17" s="2"/>
    </row>
    <row r="18" spans="2:19" x14ac:dyDescent="0.25">
      <c r="B18" s="2"/>
      <c r="C18" s="2"/>
      <c r="D18" s="2"/>
      <c r="E18" s="2" t="s">
        <v>316</v>
      </c>
      <c r="F18" s="2"/>
      <c r="G18" s="2"/>
      <c r="H18" s="2"/>
      <c r="I18" s="2"/>
      <c r="J18" s="2"/>
      <c r="K18" s="2"/>
      <c r="L18" s="2"/>
      <c r="M18" s="2"/>
      <c r="N18" s="2"/>
      <c r="O18" s="2"/>
      <c r="P18" s="2"/>
      <c r="Q18" s="2"/>
      <c r="R18" s="2" t="s">
        <v>360</v>
      </c>
      <c r="S18" s="2"/>
    </row>
    <row r="19" spans="2:19" x14ac:dyDescent="0.25">
      <c r="B19" s="2"/>
      <c r="C19" s="2"/>
      <c r="D19" s="2"/>
      <c r="E19" s="8" t="s">
        <v>299</v>
      </c>
      <c r="F19" s="10" t="s">
        <v>186</v>
      </c>
      <c r="G19" s="10" t="s">
        <v>312</v>
      </c>
      <c r="H19" s="10" t="s">
        <v>313</v>
      </c>
      <c r="I19" s="10" t="s">
        <v>300</v>
      </c>
      <c r="J19" s="20" t="s">
        <v>301</v>
      </c>
      <c r="K19" s="8" t="s">
        <v>192</v>
      </c>
      <c r="L19" s="7" t="s">
        <v>302</v>
      </c>
      <c r="M19" s="10" t="s">
        <v>303</v>
      </c>
      <c r="N19" s="10" t="s">
        <v>304</v>
      </c>
      <c r="O19" s="10" t="s">
        <v>305</v>
      </c>
      <c r="P19" s="10" t="s">
        <v>306</v>
      </c>
      <c r="Q19" s="10" t="s">
        <v>193</v>
      </c>
      <c r="R19" s="10" t="s">
        <v>350</v>
      </c>
      <c r="S19" s="2"/>
    </row>
    <row r="20" spans="2:19" x14ac:dyDescent="0.25">
      <c r="B20" s="2"/>
      <c r="C20" s="2"/>
      <c r="D20" s="12">
        <v>1</v>
      </c>
      <c r="E20" s="15" t="s">
        <v>273</v>
      </c>
      <c r="F20" s="15" t="s">
        <v>248</v>
      </c>
      <c r="G20" s="15" t="s">
        <v>269</v>
      </c>
      <c r="H20" s="16" t="s">
        <v>230</v>
      </c>
      <c r="I20" s="31">
        <v>43570</v>
      </c>
      <c r="J20" s="31">
        <v>43572</v>
      </c>
      <c r="K20" s="52">
        <v>780</v>
      </c>
      <c r="L20" s="79">
        <v>199.23</v>
      </c>
      <c r="M20" s="58">
        <f>L20*K20</f>
        <v>155399.4</v>
      </c>
      <c r="N20" s="60">
        <v>1.31</v>
      </c>
      <c r="O20" s="78" t="s">
        <v>10</v>
      </c>
      <c r="P20" s="62"/>
      <c r="Q20" s="22"/>
      <c r="R20" s="22" t="b">
        <v>1</v>
      </c>
      <c r="S20" s="2"/>
    </row>
    <row r="21" spans="2:19" x14ac:dyDescent="0.25">
      <c r="B21" s="2"/>
      <c r="C21" s="2"/>
      <c r="D21" s="12">
        <v>2</v>
      </c>
      <c r="E21" s="15"/>
      <c r="F21" s="15"/>
      <c r="G21" s="15"/>
      <c r="H21" s="80"/>
      <c r="I21" s="31"/>
      <c r="J21" s="31"/>
      <c r="K21" s="52"/>
      <c r="L21" s="79"/>
      <c r="M21" s="58"/>
      <c r="N21" s="60"/>
      <c r="O21" s="78"/>
      <c r="P21" s="62"/>
      <c r="Q21" s="77"/>
      <c r="R21" s="77"/>
      <c r="S21" s="2"/>
    </row>
    <row r="22" spans="2:19" x14ac:dyDescent="0.25">
      <c r="B22" s="2"/>
      <c r="C22" s="2"/>
      <c r="D22" s="12">
        <v>3</v>
      </c>
      <c r="E22" s="15"/>
      <c r="F22" s="15"/>
      <c r="G22" s="90"/>
      <c r="H22" s="90"/>
      <c r="I22" s="31"/>
      <c r="J22" s="31"/>
      <c r="K22" s="52"/>
      <c r="L22" s="79"/>
      <c r="M22" s="58"/>
      <c r="N22" s="77"/>
      <c r="O22" s="78"/>
      <c r="P22" s="77"/>
      <c r="Q22" s="77"/>
      <c r="R22" s="77"/>
      <c r="S22" s="2"/>
    </row>
    <row r="23" spans="2:19" x14ac:dyDescent="0.25">
      <c r="B23" s="2"/>
      <c r="C23" s="2"/>
      <c r="D23" s="12">
        <v>4</v>
      </c>
      <c r="E23" s="9"/>
      <c r="F23" s="11"/>
      <c r="G23" s="11"/>
      <c r="H23" s="16"/>
      <c r="I23" s="80"/>
      <c r="J23" s="80"/>
      <c r="K23" s="9"/>
      <c r="L23" s="5"/>
      <c r="M23" s="77"/>
      <c r="N23" s="77"/>
      <c r="O23" s="78"/>
      <c r="P23" s="77"/>
      <c r="Q23" s="77"/>
      <c r="R23" s="77"/>
      <c r="S23" s="2"/>
    </row>
    <row r="24" spans="2:19" x14ac:dyDescent="0.25">
      <c r="B24" s="2"/>
      <c r="C24" s="2"/>
      <c r="D24" s="12">
        <v>5</v>
      </c>
      <c r="E24" s="9"/>
      <c r="F24" s="11"/>
      <c r="G24" s="11"/>
      <c r="H24" s="16"/>
      <c r="I24" s="80"/>
      <c r="J24" s="80"/>
      <c r="K24" s="9"/>
      <c r="L24" s="5"/>
      <c r="M24" s="77"/>
      <c r="N24" s="77"/>
      <c r="O24" s="78"/>
      <c r="P24" s="77"/>
      <c r="Q24" s="77"/>
      <c r="R24" s="77"/>
      <c r="S24" s="2"/>
    </row>
    <row r="25" spans="2:19" x14ac:dyDescent="0.25">
      <c r="B25" s="2"/>
      <c r="C25" s="2"/>
      <c r="D25" s="12">
        <v>6</v>
      </c>
      <c r="E25" s="9"/>
      <c r="F25" s="11"/>
      <c r="G25" s="11"/>
      <c r="H25" s="16"/>
      <c r="I25" s="80"/>
      <c r="J25" s="80"/>
      <c r="K25" s="9"/>
      <c r="L25" s="5"/>
      <c r="M25" s="77"/>
      <c r="N25" s="77"/>
      <c r="O25" s="78"/>
      <c r="P25" s="77"/>
      <c r="Q25" s="77"/>
      <c r="R25" s="77"/>
      <c r="S25" s="2"/>
    </row>
    <row r="26" spans="2:19" x14ac:dyDescent="0.25">
      <c r="B26" s="2"/>
      <c r="C26" s="2"/>
      <c r="D26" s="12">
        <v>7</v>
      </c>
      <c r="E26" s="9"/>
      <c r="F26" s="11"/>
      <c r="G26" s="11"/>
      <c r="H26" s="16"/>
      <c r="I26" s="80"/>
      <c r="J26" s="80"/>
      <c r="K26" s="9"/>
      <c r="L26" s="5"/>
      <c r="M26" s="77"/>
      <c r="N26" s="77"/>
      <c r="O26" s="78"/>
      <c r="P26" s="77"/>
      <c r="Q26" s="77"/>
      <c r="R26" s="77"/>
      <c r="S26" s="2"/>
    </row>
    <row r="27" spans="2:19" x14ac:dyDescent="0.25">
      <c r="B27" s="2"/>
      <c r="C27" s="2"/>
      <c r="D27" s="12">
        <v>8</v>
      </c>
      <c r="E27" s="9"/>
      <c r="F27" s="11"/>
      <c r="G27" s="11"/>
      <c r="H27" s="16"/>
      <c r="I27" s="80"/>
      <c r="J27" s="80"/>
      <c r="K27" s="9"/>
      <c r="L27" s="5"/>
      <c r="M27" s="77"/>
      <c r="N27" s="77"/>
      <c r="O27" s="78"/>
      <c r="P27" s="77"/>
      <c r="Q27" s="77"/>
      <c r="R27" s="77"/>
      <c r="S27" s="2"/>
    </row>
    <row r="28" spans="2:19" x14ac:dyDescent="0.25">
      <c r="B28" s="2"/>
      <c r="C28" s="2"/>
      <c r="D28" s="12">
        <v>9</v>
      </c>
      <c r="E28" s="9"/>
      <c r="F28" s="11"/>
      <c r="G28" s="11"/>
      <c r="H28" s="16"/>
      <c r="I28" s="80"/>
      <c r="J28" s="80"/>
      <c r="K28" s="9"/>
      <c r="L28" s="5"/>
      <c r="M28" s="77"/>
      <c r="N28" s="77"/>
      <c r="O28" s="78"/>
      <c r="P28" s="77"/>
      <c r="Q28" s="77"/>
      <c r="R28" s="77"/>
      <c r="S28" s="2"/>
    </row>
    <row r="29" spans="2:19" x14ac:dyDescent="0.25">
      <c r="B29" s="2"/>
      <c r="C29" s="2"/>
      <c r="D29" s="12">
        <v>10</v>
      </c>
      <c r="E29" s="9"/>
      <c r="F29" s="11"/>
      <c r="G29" s="11"/>
      <c r="H29" s="16"/>
      <c r="I29" s="80"/>
      <c r="J29" s="80"/>
      <c r="K29" s="9"/>
      <c r="L29" s="5"/>
      <c r="M29" s="77"/>
      <c r="N29" s="77"/>
      <c r="O29" s="78"/>
      <c r="P29" s="77"/>
      <c r="Q29" s="77"/>
      <c r="R29" s="77"/>
      <c r="S29" s="2"/>
    </row>
    <row r="30" spans="2:19" x14ac:dyDescent="0.25">
      <c r="B30" s="2"/>
      <c r="C30" s="2"/>
      <c r="D30" s="2"/>
      <c r="E30" s="2"/>
      <c r="F30" s="2"/>
      <c r="G30" s="2"/>
      <c r="H30" s="2"/>
      <c r="I30" s="2"/>
      <c r="J30" s="2"/>
      <c r="K30" s="2"/>
      <c r="L30" s="2"/>
      <c r="M30" s="2"/>
      <c r="N30" s="2"/>
      <c r="O30" s="2"/>
      <c r="P30" s="2"/>
      <c r="Q30" s="2"/>
      <c r="R30" s="2"/>
      <c r="S30" s="2"/>
    </row>
    <row r="31" spans="2:19" x14ac:dyDescent="0.25">
      <c r="B31" s="2"/>
      <c r="C31" s="2"/>
      <c r="D31" s="2"/>
      <c r="E31" s="88" t="str">
        <f>_xll.flTransactionsAdd(F15,F17,E19:R22)</f>
        <v>Transactions added</v>
      </c>
      <c r="F31" s="2"/>
      <c r="G31" s="2"/>
      <c r="H31" s="2"/>
      <c r="I31" s="2"/>
      <c r="J31" s="2"/>
      <c r="K31" s="2"/>
      <c r="L31" s="2"/>
      <c r="M31" s="2"/>
      <c r="N31" s="2"/>
      <c r="O31" s="2"/>
      <c r="P31" s="2"/>
      <c r="Q31" s="2"/>
      <c r="R31" s="2"/>
      <c r="S31" s="2"/>
    </row>
    <row r="32" spans="2:19" ht="4.5" customHeight="1" x14ac:dyDescent="0.2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zoomScale="85" zoomScaleNormal="85" workbookViewId="0">
      <selection activeCell="E36" sqref="E36"/>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285</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287</v>
      </c>
      <c r="E5" s="1"/>
      <c r="F5" s="1"/>
      <c r="G5" s="1"/>
      <c r="H5" s="1"/>
      <c r="I5" s="1"/>
      <c r="J5" s="1"/>
      <c r="K5" s="1"/>
      <c r="L5" s="1"/>
      <c r="M5" s="1"/>
    </row>
    <row r="6" spans="2:13" x14ac:dyDescent="0.25">
      <c r="B6" s="1"/>
      <c r="C6" s="1"/>
      <c r="D6" s="3" t="s">
        <v>279</v>
      </c>
      <c r="E6" s="1"/>
      <c r="F6" s="1"/>
      <c r="G6" s="1"/>
      <c r="H6" s="1"/>
      <c r="I6" s="1"/>
      <c r="J6" s="1"/>
      <c r="K6" s="1"/>
      <c r="L6" s="1"/>
      <c r="M6" s="1"/>
    </row>
    <row r="7" spans="2:13" x14ac:dyDescent="0.25">
      <c r="B7" s="1"/>
      <c r="C7" s="1"/>
      <c r="D7" s="1"/>
      <c r="E7" s="63" t="s">
        <v>276</v>
      </c>
      <c r="F7" s="1"/>
      <c r="G7" s="1"/>
      <c r="H7" s="1"/>
      <c r="I7" s="1"/>
      <c r="J7" s="1"/>
      <c r="K7" s="1"/>
      <c r="L7" s="1"/>
      <c r="M7" s="1"/>
    </row>
    <row r="8" spans="2:13" x14ac:dyDescent="0.25">
      <c r="B8" s="1"/>
      <c r="C8" s="1"/>
      <c r="D8" s="1"/>
      <c r="E8" s="63" t="s">
        <v>277</v>
      </c>
      <c r="F8" s="1"/>
      <c r="G8" s="1"/>
      <c r="H8" s="1"/>
      <c r="I8" s="1"/>
      <c r="J8" s="1"/>
      <c r="K8" s="1"/>
      <c r="L8" s="1"/>
      <c r="M8" s="1"/>
    </row>
    <row r="9" spans="2:13" x14ac:dyDescent="0.25">
      <c r="B9" s="1"/>
      <c r="C9" s="1"/>
      <c r="D9" s="1"/>
      <c r="E9" s="63" t="s">
        <v>278</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288</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309</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229</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213</v>
      </c>
      <c r="F19" s="26">
        <v>43565</v>
      </c>
      <c r="G19" s="2" t="s">
        <v>289</v>
      </c>
      <c r="H19" s="2"/>
      <c r="I19" s="2"/>
      <c r="J19" s="2"/>
      <c r="K19" s="2"/>
      <c r="L19" s="2"/>
      <c r="M19" s="2"/>
    </row>
    <row r="20" spans="2:13" x14ac:dyDescent="0.25">
      <c r="B20" s="2"/>
      <c r="C20" s="2"/>
      <c r="D20" s="2"/>
      <c r="E20" s="2" t="s">
        <v>317</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312</v>
      </c>
      <c r="F22" s="10" t="s">
        <v>313</v>
      </c>
      <c r="G22" s="10" t="s">
        <v>192</v>
      </c>
      <c r="H22" s="8" t="s">
        <v>216</v>
      </c>
      <c r="I22" s="7" t="s">
        <v>223</v>
      </c>
      <c r="J22" s="10" t="s">
        <v>224</v>
      </c>
      <c r="K22" s="10" t="s">
        <v>225</v>
      </c>
      <c r="L22" s="7" t="s">
        <v>226</v>
      </c>
      <c r="M22" s="7" t="s">
        <v>191</v>
      </c>
    </row>
    <row r="23" spans="2:13" x14ac:dyDescent="0.25">
      <c r="B23" s="2"/>
      <c r="C23" s="2"/>
      <c r="D23" s="12">
        <v>1</v>
      </c>
      <c r="E23" s="16" t="s">
        <v>269</v>
      </c>
      <c r="F23" s="80" t="s">
        <v>230</v>
      </c>
      <c r="G23" s="78">
        <v>12000000</v>
      </c>
      <c r="H23" s="74">
        <v>2390760000</v>
      </c>
      <c r="I23" s="27" t="s">
        <v>10</v>
      </c>
      <c r="J23" s="74">
        <v>1822715423.9999998</v>
      </c>
      <c r="K23" s="75">
        <v>199.23</v>
      </c>
      <c r="L23" s="76">
        <v>43570</v>
      </c>
      <c r="M23" s="76">
        <v>43572</v>
      </c>
    </row>
    <row r="24" spans="2:13" x14ac:dyDescent="0.25">
      <c r="B24" s="2"/>
      <c r="C24" s="2"/>
      <c r="D24" s="12">
        <v>2</v>
      </c>
      <c r="E24" s="80" t="s">
        <v>269</v>
      </c>
      <c r="F24" s="80" t="s">
        <v>231</v>
      </c>
      <c r="G24" s="78">
        <v>21000000</v>
      </c>
      <c r="H24" s="74">
        <v>2308740000</v>
      </c>
      <c r="I24" s="27" t="s">
        <v>10</v>
      </c>
      <c r="J24" s="74">
        <v>1760183375.9999998</v>
      </c>
      <c r="K24" s="75">
        <v>109.94</v>
      </c>
      <c r="L24" s="76">
        <v>43570</v>
      </c>
      <c r="M24" s="76">
        <v>43572</v>
      </c>
    </row>
    <row r="25" spans="2:13" x14ac:dyDescent="0.25">
      <c r="B25" s="2"/>
      <c r="C25" s="2"/>
      <c r="D25" s="12">
        <v>3</v>
      </c>
      <c r="E25" s="80" t="s">
        <v>269</v>
      </c>
      <c r="F25" s="80" t="s">
        <v>232</v>
      </c>
      <c r="G25" s="78">
        <v>2320000</v>
      </c>
      <c r="H25" s="74">
        <v>1322168000</v>
      </c>
      <c r="I25" s="80" t="s">
        <v>71</v>
      </c>
      <c r="J25" s="74">
        <v>1322168000</v>
      </c>
      <c r="K25" s="75">
        <v>569.9</v>
      </c>
      <c r="L25" s="76">
        <v>43570</v>
      </c>
      <c r="M25" s="76">
        <v>43572</v>
      </c>
    </row>
    <row r="26" spans="2:13" x14ac:dyDescent="0.25">
      <c r="B26" s="2"/>
      <c r="C26" s="2"/>
      <c r="D26" s="12">
        <v>4</v>
      </c>
      <c r="E26" s="80" t="s">
        <v>269</v>
      </c>
      <c r="F26" s="80" t="s">
        <v>233</v>
      </c>
      <c r="G26" s="78">
        <v>15500000</v>
      </c>
      <c r="H26" s="74">
        <v>1218765000</v>
      </c>
      <c r="I26" s="80" t="s">
        <v>7</v>
      </c>
      <c r="J26" s="74">
        <v>1050759285.310415</v>
      </c>
      <c r="K26" s="75">
        <v>78.63</v>
      </c>
      <c r="L26" s="76">
        <v>43570</v>
      </c>
      <c r="M26" s="76">
        <v>43572</v>
      </c>
    </row>
    <row r="27" spans="2:13" x14ac:dyDescent="0.25">
      <c r="B27" s="2"/>
      <c r="C27" s="2"/>
      <c r="D27" s="12">
        <v>5</v>
      </c>
      <c r="E27" s="80" t="s">
        <v>269</v>
      </c>
      <c r="F27" s="80" t="s">
        <v>234</v>
      </c>
      <c r="G27" s="78">
        <v>10530700</v>
      </c>
      <c r="H27" s="74">
        <v>71935211700</v>
      </c>
      <c r="I27" s="80" t="s">
        <v>85</v>
      </c>
      <c r="J27" s="74">
        <v>489629528.96605468</v>
      </c>
      <c r="K27" s="75">
        <v>6831</v>
      </c>
      <c r="L27" s="76">
        <v>43570</v>
      </c>
      <c r="M27" s="76">
        <v>43572</v>
      </c>
    </row>
    <row r="28" spans="2:13" x14ac:dyDescent="0.25">
      <c r="B28" s="2"/>
      <c r="C28" s="2"/>
      <c r="D28" s="12">
        <v>6</v>
      </c>
      <c r="E28" s="80" t="s">
        <v>269</v>
      </c>
      <c r="F28" s="80" t="s">
        <v>235</v>
      </c>
      <c r="G28" s="78">
        <v>8700000</v>
      </c>
      <c r="H28" s="74">
        <v>1378950000</v>
      </c>
      <c r="I28" s="80" t="s">
        <v>7</v>
      </c>
      <c r="J28" s="74">
        <v>1188862919.8235893</v>
      </c>
      <c r="K28" s="75">
        <v>158.5</v>
      </c>
      <c r="L28" s="76">
        <v>43570</v>
      </c>
      <c r="M28" s="76">
        <v>43572</v>
      </c>
    </row>
    <row r="29" spans="2:13" x14ac:dyDescent="0.25">
      <c r="B29" s="2"/>
      <c r="C29" s="2"/>
      <c r="D29" s="12">
        <v>7</v>
      </c>
      <c r="E29" s="80" t="s">
        <v>269</v>
      </c>
      <c r="F29" s="80" t="s">
        <v>236</v>
      </c>
      <c r="G29" s="78">
        <v>730000</v>
      </c>
      <c r="H29" s="74">
        <v>478807000</v>
      </c>
      <c r="I29" s="80" t="s">
        <v>71</v>
      </c>
      <c r="J29" s="74">
        <v>478807000</v>
      </c>
      <c r="K29" s="75">
        <v>655.9</v>
      </c>
      <c r="L29" s="76">
        <v>43570</v>
      </c>
      <c r="M29" s="76">
        <v>43572</v>
      </c>
    </row>
    <row r="30" spans="2:13" x14ac:dyDescent="0.25">
      <c r="B30" s="2"/>
      <c r="C30" s="2"/>
      <c r="D30" s="12">
        <v>8</v>
      </c>
      <c r="E30" s="80" t="s">
        <v>269</v>
      </c>
      <c r="F30" s="80" t="s">
        <v>237</v>
      </c>
      <c r="G30" s="78">
        <v>-8170000</v>
      </c>
      <c r="H30" s="74">
        <v>-1078766800</v>
      </c>
      <c r="I30" s="80" t="s">
        <v>10</v>
      </c>
      <c r="J30" s="74">
        <v>-822451808.31999993</v>
      </c>
      <c r="K30" s="75">
        <v>132.04</v>
      </c>
      <c r="L30" s="76">
        <v>43570</v>
      </c>
      <c r="M30" s="76">
        <v>43572</v>
      </c>
    </row>
    <row r="31" spans="2:13" x14ac:dyDescent="0.25">
      <c r="B31" s="2"/>
      <c r="C31" s="2"/>
      <c r="D31" s="12">
        <v>9</v>
      </c>
      <c r="E31" s="80" t="s">
        <v>269</v>
      </c>
      <c r="F31" s="80" t="s">
        <v>238</v>
      </c>
      <c r="G31" s="78">
        <v>11100000</v>
      </c>
      <c r="H31" s="74">
        <v>1343655000</v>
      </c>
      <c r="I31" s="80" t="s">
        <v>10</v>
      </c>
      <c r="J31" s="74">
        <v>1024402571.9999999</v>
      </c>
      <c r="K31" s="75">
        <v>121.05</v>
      </c>
      <c r="L31" s="76">
        <v>43570</v>
      </c>
      <c r="M31" s="76">
        <v>43572</v>
      </c>
    </row>
    <row r="32" spans="2:13" x14ac:dyDescent="0.25">
      <c r="B32" s="2"/>
      <c r="C32" s="2"/>
      <c r="D32" s="12">
        <v>10</v>
      </c>
      <c r="E32" s="80" t="s">
        <v>269</v>
      </c>
      <c r="F32" s="80" t="s">
        <v>239</v>
      </c>
      <c r="G32" s="78">
        <v>8300000</v>
      </c>
      <c r="H32" s="74">
        <v>98147500000</v>
      </c>
      <c r="I32" s="80" t="s">
        <v>85</v>
      </c>
      <c r="J32" s="74">
        <v>668044384.08562922</v>
      </c>
      <c r="K32" s="75">
        <v>11825</v>
      </c>
      <c r="L32" s="76">
        <v>43570</v>
      </c>
      <c r="M32" s="76">
        <v>43572</v>
      </c>
    </row>
    <row r="33" spans="2:13" x14ac:dyDescent="0.25">
      <c r="B33" s="2"/>
      <c r="C33" s="2"/>
      <c r="D33" s="2"/>
      <c r="E33" s="2"/>
      <c r="F33" s="2"/>
      <c r="G33" s="2"/>
      <c r="H33" s="2"/>
      <c r="I33" s="2"/>
      <c r="J33" s="2"/>
      <c r="K33" s="2"/>
      <c r="L33" s="2"/>
      <c r="M33" s="2"/>
    </row>
    <row r="34" spans="2:13" x14ac:dyDescent="0.25">
      <c r="B34" s="2"/>
      <c r="C34" s="2"/>
      <c r="D34" s="2"/>
      <c r="E34" s="88" t="str">
        <f>_xll.flHoldingsAdjust(F15,F17,F19,E22:M32)</f>
        <v>Holdings set for portfolio code Global-Equity</v>
      </c>
      <c r="F34" s="88"/>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E31" sqref="E31"/>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40" customWidth="1"/>
    <col min="14" max="14" width="11.8554687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221</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286</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309</v>
      </c>
      <c r="G15" s="2" t="s">
        <v>283</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318</v>
      </c>
      <c r="F17" s="2"/>
      <c r="G17" s="2"/>
      <c r="H17" s="2"/>
      <c r="I17" s="12"/>
      <c r="J17" s="2"/>
      <c r="K17" s="2"/>
      <c r="L17" s="2"/>
      <c r="M17" s="2"/>
      <c r="N17" s="2"/>
    </row>
    <row r="18" spans="2:14" x14ac:dyDescent="0.25">
      <c r="B18" s="2"/>
      <c r="C18" s="2"/>
      <c r="D18" s="2"/>
      <c r="E18" s="8" t="s">
        <v>240</v>
      </c>
      <c r="F18" s="10" t="s">
        <v>1</v>
      </c>
      <c r="G18" s="10" t="s">
        <v>0</v>
      </c>
      <c r="H18" s="10" t="s">
        <v>241</v>
      </c>
      <c r="I18" s="8" t="s">
        <v>294</v>
      </c>
      <c r="J18" s="7" t="s">
        <v>295</v>
      </c>
      <c r="K18" s="10" t="s">
        <v>296</v>
      </c>
      <c r="L18" s="10" t="s">
        <v>297</v>
      </c>
      <c r="M18" s="10" t="s">
        <v>371</v>
      </c>
      <c r="N18" s="2"/>
    </row>
    <row r="19" spans="2:14" x14ac:dyDescent="0.25">
      <c r="B19" s="2"/>
      <c r="C19" s="2"/>
      <c r="D19" s="12">
        <v>1</v>
      </c>
      <c r="E19" s="15" t="s">
        <v>292</v>
      </c>
      <c r="F19" s="16" t="s">
        <v>298</v>
      </c>
      <c r="G19" s="16" t="s">
        <v>229</v>
      </c>
      <c r="H19" s="31">
        <v>43565</v>
      </c>
      <c r="I19" s="15" t="s">
        <v>71</v>
      </c>
      <c r="J19" s="18"/>
      <c r="K19" s="31"/>
      <c r="L19" s="16"/>
      <c r="M19" s="88" t="s">
        <v>372</v>
      </c>
      <c r="N19" s="2"/>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88" t="str">
        <f>_xll.flPortfoliosAdd(F15,E18:M19)</f>
        <v>Entity already exists</v>
      </c>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7">
    <dataValidation allowBlank="1" showInputMessage="1" showErrorMessage="1" prompt="Code" sqref="E34:E40 E18 F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9"/>
  <sheetViews>
    <sheetView showGridLines="0" zoomScale="85" zoomScaleNormal="85" workbookViewId="0">
      <selection activeCell="E20" sqref="E20"/>
    </sheetView>
  </sheetViews>
  <sheetFormatPr defaultRowHeight="15" x14ac:dyDescent="0.25"/>
  <cols>
    <col min="1" max="1" width="6.5703125" customWidth="1"/>
    <col min="2" max="2" width="2.5703125" customWidth="1"/>
    <col min="3" max="3" width="1" customWidth="1"/>
    <col min="4" max="4" width="3.28515625" customWidth="1"/>
    <col min="5" max="5" width="20.28515625" bestFit="1" customWidth="1"/>
    <col min="6" max="6" width="25.7109375" bestFit="1" customWidth="1"/>
    <col min="7" max="7" width="22" customWidth="1"/>
    <col min="8" max="8" width="33.7109375" bestFit="1" customWidth="1"/>
    <col min="9" max="9" width="35.42578125" customWidth="1"/>
    <col min="10" max="10" width="22" customWidth="1"/>
    <col min="11" max="11" width="25.42578125" customWidth="1"/>
    <col min="12" max="12" width="19.5703125" customWidth="1"/>
    <col min="13" max="13" width="17.140625" customWidth="1"/>
    <col min="14" max="14" width="11.7109375" bestFit="1"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330</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331</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332</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309</v>
      </c>
      <c r="G15" s="2"/>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318</v>
      </c>
      <c r="F17" s="2"/>
      <c r="G17" s="2"/>
      <c r="H17" s="2"/>
      <c r="I17" s="12"/>
      <c r="J17" s="2"/>
      <c r="K17" s="2"/>
      <c r="L17" s="2"/>
      <c r="M17" s="2"/>
      <c r="N17" s="2"/>
    </row>
    <row r="18" spans="2:14" x14ac:dyDescent="0.25">
      <c r="B18" s="2"/>
      <c r="C18" s="2"/>
      <c r="D18" s="2"/>
      <c r="E18" s="8" t="s">
        <v>0</v>
      </c>
      <c r="F18" s="10" t="s">
        <v>240</v>
      </c>
      <c r="G18" s="10" t="s">
        <v>241</v>
      </c>
      <c r="H18" s="10" t="s">
        <v>328</v>
      </c>
      <c r="I18" s="8" t="s">
        <v>1</v>
      </c>
      <c r="J18" s="7" t="s">
        <v>329</v>
      </c>
      <c r="K18" s="7" t="s">
        <v>363</v>
      </c>
      <c r="L18" s="10" t="s">
        <v>284</v>
      </c>
      <c r="M18" s="2"/>
      <c r="N18" s="2"/>
    </row>
    <row r="19" spans="2:14" x14ac:dyDescent="0.25">
      <c r="B19" s="2"/>
      <c r="C19" s="2"/>
      <c r="D19" s="12">
        <v>1</v>
      </c>
      <c r="E19" s="15" t="s">
        <v>339</v>
      </c>
      <c r="F19" s="80" t="s">
        <v>341</v>
      </c>
      <c r="G19" s="31">
        <f>'Create portfolio'!H19</f>
        <v>43565</v>
      </c>
      <c r="H19" s="80" t="s">
        <v>368</v>
      </c>
      <c r="I19" s="15"/>
      <c r="J19" s="18"/>
      <c r="K19" s="18"/>
      <c r="L19" s="88" t="str">
        <f t="array" ref="L19:L20">_xll.flGroupsAdd(F15,E18:K20)</f>
        <v>Could not set alternate ID due to an unexpected problem - please contact support. The id 'US-FI' is already in use by a different entity at effective date '2019-04-10 00:00:00+00'.</v>
      </c>
      <c r="M19" s="2"/>
      <c r="N19" s="17"/>
    </row>
    <row r="20" spans="2:14" x14ac:dyDescent="0.25">
      <c r="B20" s="2"/>
      <c r="C20" s="2"/>
      <c r="D20" s="12">
        <v>2</v>
      </c>
      <c r="E20" s="9" t="s">
        <v>340</v>
      </c>
      <c r="F20" s="77" t="s">
        <v>342</v>
      </c>
      <c r="G20" s="31">
        <f>G19</f>
        <v>43565</v>
      </c>
      <c r="H20" s="80" t="s">
        <v>367</v>
      </c>
      <c r="I20" s="9"/>
      <c r="J20" s="5" t="s">
        <v>366</v>
      </c>
      <c r="K20" s="5"/>
      <c r="L20" s="88" t="str">
        <v>Group with id US-FI in scope Finbourne-Examples does not exist at EffectiveAt: '2019-04-10T00:00:00.0000000+00:00' AsAt: 'AsAt=2020-02-04T09:31:03.2935200+00:00'</v>
      </c>
      <c r="M20" s="2"/>
      <c r="N20" s="2"/>
    </row>
    <row r="21" spans="2:14" x14ac:dyDescent="0.25">
      <c r="B21" s="2"/>
      <c r="C21" s="2"/>
      <c r="D21" s="12">
        <v>3</v>
      </c>
      <c r="E21" s="9"/>
      <c r="F21" s="77"/>
      <c r="G21" s="80"/>
      <c r="H21" s="80"/>
      <c r="I21" s="9"/>
      <c r="J21" s="5"/>
      <c r="K21" s="5"/>
      <c r="L21" s="77"/>
      <c r="M21" s="2"/>
      <c r="N21" s="2"/>
    </row>
    <row r="22" spans="2:14" x14ac:dyDescent="0.25">
      <c r="B22" s="2"/>
      <c r="C22" s="2"/>
      <c r="D22" s="12">
        <v>4</v>
      </c>
      <c r="E22" s="9"/>
      <c r="F22" s="77"/>
      <c r="G22" s="80"/>
      <c r="H22" s="80"/>
      <c r="I22" s="9"/>
      <c r="J22" s="5"/>
      <c r="K22" s="5"/>
      <c r="L22" s="77"/>
      <c r="M22" s="2"/>
      <c r="N22" s="2"/>
    </row>
    <row r="23" spans="2:14" x14ac:dyDescent="0.25">
      <c r="B23" s="2"/>
      <c r="C23" s="2"/>
      <c r="D23" s="12">
        <v>5</v>
      </c>
      <c r="E23" s="9"/>
      <c r="F23" s="77"/>
      <c r="G23" s="80"/>
      <c r="H23" s="80"/>
      <c r="I23" s="9"/>
      <c r="J23" s="5"/>
      <c r="K23" s="5"/>
      <c r="L23" s="77"/>
      <c r="M23" s="2"/>
      <c r="N23" s="2"/>
    </row>
    <row r="24" spans="2:14" x14ac:dyDescent="0.25">
      <c r="B24" s="2"/>
      <c r="C24" s="2"/>
      <c r="D24" s="12">
        <v>6</v>
      </c>
      <c r="E24" s="9"/>
      <c r="F24" s="77"/>
      <c r="G24" s="80"/>
      <c r="H24" s="80"/>
      <c r="I24" s="9"/>
      <c r="J24" s="5"/>
      <c r="K24" s="5"/>
      <c r="L24" s="77"/>
      <c r="M24" s="2"/>
      <c r="N24" s="2"/>
    </row>
    <row r="25" spans="2:14" x14ac:dyDescent="0.25">
      <c r="B25" s="2"/>
      <c r="C25" s="2"/>
      <c r="D25" s="12">
        <v>7</v>
      </c>
      <c r="E25" s="9"/>
      <c r="F25" s="77"/>
      <c r="G25" s="80"/>
      <c r="H25" s="80"/>
      <c r="I25" s="9"/>
      <c r="J25" s="5"/>
      <c r="K25" s="5"/>
      <c r="L25" s="77"/>
      <c r="M25" s="2"/>
      <c r="N25" s="2"/>
    </row>
    <row r="26" spans="2:14" x14ac:dyDescent="0.25">
      <c r="B26" s="2"/>
      <c r="C26" s="2"/>
      <c r="D26" s="12">
        <v>8</v>
      </c>
      <c r="E26" s="9"/>
      <c r="F26" s="77"/>
      <c r="G26" s="80"/>
      <c r="H26" s="80"/>
      <c r="I26" s="9"/>
      <c r="J26" s="5"/>
      <c r="K26" s="5"/>
      <c r="L26" s="77"/>
      <c r="M26" s="2"/>
      <c r="N26" s="2"/>
    </row>
    <row r="27" spans="2:14" x14ac:dyDescent="0.25">
      <c r="B27" s="2"/>
      <c r="C27" s="2"/>
      <c r="D27" s="12">
        <v>9</v>
      </c>
      <c r="E27" s="9"/>
      <c r="F27" s="77"/>
      <c r="G27" s="80"/>
      <c r="H27" s="80"/>
      <c r="I27" s="9"/>
      <c r="J27" s="5"/>
      <c r="K27" s="5"/>
      <c r="L27" s="77"/>
      <c r="M27" s="2"/>
      <c r="N27" s="2"/>
    </row>
    <row r="28" spans="2:14" x14ac:dyDescent="0.25">
      <c r="B28" s="2"/>
      <c r="C28" s="2"/>
      <c r="D28" s="12">
        <v>10</v>
      </c>
      <c r="E28" s="9"/>
      <c r="F28" s="77"/>
      <c r="G28" s="80"/>
      <c r="H28" s="80"/>
      <c r="I28" s="9"/>
      <c r="J28" s="5"/>
      <c r="K28" s="5"/>
      <c r="L28" s="77"/>
      <c r="M28" s="2"/>
      <c r="N28" s="2"/>
    </row>
    <row r="29" spans="2:14" x14ac:dyDescent="0.25">
      <c r="B29" s="2"/>
      <c r="C29" s="2"/>
      <c r="D29" s="2"/>
      <c r="E29" s="2"/>
      <c r="F29" s="2"/>
      <c r="G29" s="2"/>
      <c r="H29" s="2"/>
      <c r="I29" s="2"/>
      <c r="J29" s="2"/>
      <c r="K29" s="2"/>
      <c r="L29" s="2"/>
      <c r="M29" s="2"/>
      <c r="N29" s="2"/>
    </row>
    <row r="30" spans="2:14" x14ac:dyDescent="0.25">
      <c r="B30" s="2"/>
      <c r="C30" s="2"/>
      <c r="D30" s="2"/>
      <c r="E30" s="2"/>
      <c r="F30" s="2" t="s">
        <v>369</v>
      </c>
      <c r="G30" s="2"/>
      <c r="H30" s="2"/>
      <c r="I30" s="2"/>
      <c r="J30" s="2"/>
      <c r="K30" s="2"/>
      <c r="L30" s="2"/>
      <c r="M30" s="2"/>
      <c r="N30" s="2"/>
    </row>
    <row r="31" spans="2:14" x14ac:dyDescent="0.25">
      <c r="B31" s="2"/>
      <c r="C31" s="2"/>
      <c r="D31" s="2"/>
      <c r="E31" s="46" t="s">
        <v>346</v>
      </c>
      <c r="F31" s="2"/>
      <c r="G31" s="9" t="s">
        <v>340</v>
      </c>
      <c r="H31" s="9"/>
      <c r="I31" s="2"/>
      <c r="J31" s="2"/>
      <c r="K31" s="2"/>
      <c r="L31" s="2"/>
      <c r="M31" s="2"/>
      <c r="N31" s="2"/>
    </row>
    <row r="32" spans="2:14" ht="15.75" thickBot="1" x14ac:dyDescent="0.3">
      <c r="B32" s="2"/>
      <c r="C32" s="2"/>
      <c r="D32" s="2"/>
      <c r="E32" s="46" t="s">
        <v>347</v>
      </c>
      <c r="F32" s="15" t="s">
        <v>339</v>
      </c>
      <c r="G32" s="2"/>
      <c r="H32" s="2"/>
      <c r="I32" s="2"/>
      <c r="J32" s="2"/>
      <c r="K32" s="2"/>
      <c r="L32" s="2"/>
      <c r="M32" s="2"/>
      <c r="N32" s="2"/>
    </row>
    <row r="33" spans="2:14" ht="15.75" thickBot="1" x14ac:dyDescent="0.3">
      <c r="B33" s="2"/>
      <c r="C33" s="2"/>
      <c r="D33" s="2"/>
      <c r="E33" s="46" t="s">
        <v>348</v>
      </c>
      <c r="F33" s="19" t="s">
        <v>343</v>
      </c>
      <c r="G33" s="19" t="s">
        <v>229</v>
      </c>
      <c r="H33" s="19" t="s">
        <v>345</v>
      </c>
      <c r="I33" s="2"/>
      <c r="J33" s="2"/>
      <c r="K33" s="2"/>
      <c r="L33" s="2"/>
      <c r="M33" s="2"/>
      <c r="N33" s="2"/>
    </row>
    <row r="34" spans="2:14" ht="15.75" thickBot="1" x14ac:dyDescent="0.3">
      <c r="B34" s="2"/>
      <c r="C34" s="2"/>
      <c r="D34" s="2"/>
      <c r="E34" s="2"/>
      <c r="F34" s="19" t="s">
        <v>343</v>
      </c>
      <c r="G34" s="2"/>
      <c r="H34" s="2"/>
      <c r="I34" s="2"/>
      <c r="J34" s="2"/>
      <c r="K34" s="2"/>
      <c r="L34" s="2"/>
      <c r="M34" s="2"/>
      <c r="N34" s="2"/>
    </row>
    <row r="35" spans="2:14" x14ac:dyDescent="0.25">
      <c r="B35" s="2"/>
      <c r="C35" s="2"/>
      <c r="D35" s="2"/>
      <c r="E35" s="2"/>
      <c r="F35" s="2"/>
      <c r="G35" s="2"/>
      <c r="H35" s="2"/>
      <c r="I35" s="2"/>
      <c r="J35" s="2"/>
      <c r="K35" s="2"/>
      <c r="L35" s="2"/>
      <c r="M35" s="2"/>
      <c r="N35" s="2"/>
    </row>
    <row r="36" spans="2:14" x14ac:dyDescent="0.25">
      <c r="B36" s="2"/>
      <c r="C36" s="2"/>
      <c r="D36" s="2"/>
      <c r="E36" s="2"/>
      <c r="F36" s="2"/>
      <c r="G36" s="2"/>
      <c r="H36" s="2"/>
      <c r="I36" s="2"/>
      <c r="J36" s="2"/>
      <c r="K36" s="2"/>
      <c r="L36" s="2"/>
      <c r="M36" s="2"/>
      <c r="N36" s="2"/>
    </row>
    <row r="37" spans="2:14" x14ac:dyDescent="0.25">
      <c r="B37" s="2"/>
      <c r="C37" s="2"/>
      <c r="D37" s="2"/>
      <c r="E37" s="2"/>
      <c r="F37" s="2"/>
      <c r="G37" s="2"/>
      <c r="H37" s="2"/>
      <c r="I37" s="2"/>
      <c r="J37" s="2"/>
      <c r="K37" s="2"/>
      <c r="L37" s="2"/>
      <c r="M37" s="2"/>
      <c r="N37" s="2"/>
    </row>
    <row r="40" spans="2:14" x14ac:dyDescent="0.25">
      <c r="B40" s="2"/>
      <c r="C40" s="2"/>
      <c r="D40" s="2"/>
      <c r="E40" s="2"/>
      <c r="F40" s="2"/>
      <c r="G40" s="2"/>
      <c r="H40" s="2"/>
      <c r="I40" s="2"/>
      <c r="J40" s="2"/>
      <c r="K40" s="2"/>
      <c r="L40" s="2"/>
      <c r="M40" s="2"/>
      <c r="N40" s="2"/>
    </row>
    <row r="41" spans="2:14" x14ac:dyDescent="0.25">
      <c r="B41" s="2"/>
      <c r="C41" s="2"/>
      <c r="D41" s="2"/>
      <c r="E41" s="2"/>
      <c r="F41" s="2"/>
      <c r="G41" s="2"/>
      <c r="H41" s="2"/>
      <c r="I41" s="2"/>
      <c r="J41" s="2"/>
      <c r="K41" s="2"/>
      <c r="L41" s="2"/>
      <c r="M41" s="2"/>
      <c r="N41" s="2"/>
    </row>
    <row r="42" spans="2:14" ht="21" x14ac:dyDescent="0.35">
      <c r="B42" s="2"/>
      <c r="C42" s="13" t="s">
        <v>333</v>
      </c>
      <c r="D42" s="13"/>
      <c r="E42" s="2"/>
      <c r="F42" s="2"/>
      <c r="G42" s="2"/>
      <c r="H42" s="2"/>
      <c r="I42" s="2"/>
      <c r="J42" s="2"/>
      <c r="K42" s="2"/>
      <c r="L42" s="2"/>
      <c r="M42" s="2"/>
      <c r="N42" s="2"/>
    </row>
    <row r="43" spans="2:14" ht="15.75" thickBot="1" x14ac:dyDescent="0.3">
      <c r="B43" s="2"/>
      <c r="C43" s="2"/>
      <c r="D43" s="2"/>
      <c r="E43" s="2"/>
      <c r="F43" s="2"/>
      <c r="G43" s="2"/>
      <c r="H43" s="2"/>
      <c r="I43" s="2"/>
      <c r="J43" s="2"/>
      <c r="K43" s="2"/>
      <c r="L43" s="2"/>
      <c r="M43" s="2"/>
      <c r="N43" s="2"/>
    </row>
    <row r="44" spans="2:14" ht="15.75" thickBot="1" x14ac:dyDescent="0.3">
      <c r="B44" s="2"/>
      <c r="C44" s="2"/>
      <c r="D44" s="2"/>
      <c r="E44" s="12" t="s">
        <v>184</v>
      </c>
      <c r="F44" s="19" t="s">
        <v>309</v>
      </c>
      <c r="G44" s="2"/>
      <c r="H44" s="2"/>
      <c r="I44" s="2"/>
      <c r="J44" s="2"/>
      <c r="K44" s="2"/>
      <c r="L44" s="2"/>
      <c r="M44" s="2"/>
      <c r="N44" s="2"/>
    </row>
    <row r="45" spans="2:14" x14ac:dyDescent="0.25">
      <c r="B45" s="2"/>
      <c r="C45" s="2"/>
      <c r="D45" s="2"/>
      <c r="E45" s="2"/>
      <c r="F45" s="35">
        <f ca="1">TODAY()</f>
        <v>43908</v>
      </c>
      <c r="G45" s="2"/>
      <c r="H45" s="2"/>
      <c r="I45" s="2"/>
      <c r="J45" s="2"/>
      <c r="K45" s="2"/>
      <c r="L45" s="2"/>
      <c r="M45" s="2"/>
      <c r="N45" s="2"/>
    </row>
    <row r="46" spans="2:14" x14ac:dyDescent="0.25">
      <c r="B46" s="2"/>
      <c r="C46" s="2"/>
      <c r="D46" s="2"/>
      <c r="E46" s="2"/>
      <c r="F46" s="2"/>
      <c r="G46" s="2"/>
      <c r="H46" s="2"/>
      <c r="I46" s="12"/>
      <c r="J46" s="2"/>
      <c r="K46" s="2"/>
      <c r="L46" s="2"/>
      <c r="M46" s="2"/>
      <c r="N46" s="2"/>
    </row>
    <row r="47" spans="2:14" x14ac:dyDescent="0.25">
      <c r="B47" s="2"/>
      <c r="C47" s="2"/>
      <c r="D47" s="2"/>
      <c r="E47" s="8" t="str">
        <f t="array" ref="E47:K48">_xll.flGroupsGet(F44,E19)</f>
        <v>Id Scope</v>
      </c>
      <c r="F47" s="10" t="str">
        <v>Id Code</v>
      </c>
      <c r="G47" s="10" t="str">
        <v>DisplayName</v>
      </c>
      <c r="H47" s="10" t="str">
        <v>Description</v>
      </c>
      <c r="I47" s="8" t="str">
        <v>Created</v>
      </c>
      <c r="J47" s="7" t="str">
        <v>Portfolios</v>
      </c>
      <c r="K47" s="10" t="str">
        <v>SubGroups</v>
      </c>
      <c r="L47" s="2"/>
      <c r="M47" s="2"/>
      <c r="N47" s="2"/>
    </row>
    <row r="48" spans="2:14" x14ac:dyDescent="0.25">
      <c r="B48" s="2"/>
      <c r="C48" s="2"/>
      <c r="D48" s="12">
        <v>1</v>
      </c>
      <c r="E48" s="15" t="str">
        <v>Finbourne-Examples</v>
      </c>
      <c r="F48" s="80" t="str">
        <v>US-FI</v>
      </c>
      <c r="G48" s="80" t="str">
        <v>US Fixed Income group</v>
      </c>
      <c r="H48" s="31" t="str">
        <v>Contains Finbourne US Fixed Income portfolios</v>
      </c>
      <c r="I48" s="81">
        <v>43873.761164120369</v>
      </c>
      <c r="J48" s="89">
        <v>2</v>
      </c>
      <c r="K48" s="85">
        <v>0</v>
      </c>
      <c r="L48" s="2"/>
      <c r="M48" s="2"/>
      <c r="N48" s="17"/>
    </row>
    <row r="49" spans="2:14" x14ac:dyDescent="0.25">
      <c r="B49" s="2"/>
      <c r="C49" s="2"/>
      <c r="D49" s="12"/>
      <c r="E49" s="9"/>
      <c r="F49" s="77"/>
      <c r="G49" s="80"/>
      <c r="H49" s="80"/>
      <c r="I49" s="9"/>
      <c r="J49" s="5"/>
      <c r="K49" s="77"/>
      <c r="L49" s="2"/>
      <c r="M49" s="2"/>
      <c r="N49" s="2"/>
    </row>
    <row r="50" spans="2:14" x14ac:dyDescent="0.25">
      <c r="B50" s="2"/>
      <c r="C50" s="2"/>
      <c r="D50" s="2"/>
      <c r="E50" s="8" t="str">
        <f t="array" ref="E50:K51">_xll.flGroupsGet(F44,E20)</f>
        <v>Id Scope</v>
      </c>
      <c r="F50" s="10" t="str">
        <v>Id Code</v>
      </c>
      <c r="G50" s="10" t="str">
        <v>DisplayName</v>
      </c>
      <c r="H50" s="10" t="str">
        <v>Description</v>
      </c>
      <c r="I50" s="8" t="str">
        <v>Created</v>
      </c>
      <c r="J50" s="7" t="str">
        <v>Portfolios</v>
      </c>
      <c r="K50" s="10" t="str">
        <v>SubGroups</v>
      </c>
      <c r="L50" s="2"/>
      <c r="M50" s="2"/>
      <c r="N50" s="2"/>
    </row>
    <row r="51" spans="2:14" x14ac:dyDescent="0.25">
      <c r="B51" s="2"/>
      <c r="C51" s="2"/>
      <c r="D51" s="12">
        <v>1</v>
      </c>
      <c r="E51" s="15" t="str">
        <v>Finbourne-Examples</v>
      </c>
      <c r="F51" s="80" t="str">
        <v>Finbourne-Examples-Fund</v>
      </c>
      <c r="G51" s="80" t="str">
        <v>Finbourne Examples group</v>
      </c>
      <c r="H51" s="31" t="str">
        <v>Contains Finbourne Examples portfolios</v>
      </c>
      <c r="I51" s="81">
        <v>43873.761166921293</v>
      </c>
      <c r="J51" s="89">
        <v>2</v>
      </c>
      <c r="K51" s="85">
        <v>1</v>
      </c>
      <c r="L51" s="2"/>
      <c r="M51" s="2"/>
      <c r="N51" s="2"/>
    </row>
    <row r="52" spans="2:14" x14ac:dyDescent="0.25">
      <c r="B52" s="2"/>
      <c r="C52" s="2"/>
      <c r="D52" s="12">
        <v>5</v>
      </c>
      <c r="E52" s="9"/>
      <c r="F52" s="77"/>
      <c r="G52" s="80"/>
      <c r="H52" s="80"/>
      <c r="I52" s="9"/>
      <c r="J52" s="5"/>
      <c r="K52" s="77"/>
      <c r="L52" s="2"/>
      <c r="M52" s="2"/>
      <c r="N52" s="2"/>
    </row>
    <row r="53" spans="2:14" x14ac:dyDescent="0.25">
      <c r="B53" s="2"/>
      <c r="C53" s="2"/>
      <c r="D53" s="12">
        <v>6</v>
      </c>
      <c r="E53" s="9"/>
      <c r="F53" s="77"/>
      <c r="G53" s="80"/>
      <c r="H53" s="80"/>
      <c r="I53" s="9"/>
      <c r="J53" s="5"/>
      <c r="K53" s="77"/>
      <c r="L53" s="2"/>
      <c r="M53" s="2"/>
      <c r="N53" s="2"/>
    </row>
    <row r="54" spans="2:14" x14ac:dyDescent="0.25">
      <c r="B54" s="2"/>
      <c r="C54" s="2"/>
      <c r="D54" s="12">
        <v>7</v>
      </c>
      <c r="E54" s="9"/>
      <c r="F54" s="77"/>
      <c r="G54" s="80"/>
      <c r="H54" s="80"/>
      <c r="I54" s="9"/>
      <c r="J54" s="5"/>
      <c r="K54" s="77"/>
      <c r="L54" s="2"/>
      <c r="M54" s="2"/>
      <c r="N54" s="2"/>
    </row>
    <row r="55" spans="2:14" x14ac:dyDescent="0.25">
      <c r="B55" s="2"/>
      <c r="C55" s="2"/>
      <c r="D55" s="12">
        <v>8</v>
      </c>
      <c r="E55" s="9"/>
      <c r="F55" s="77"/>
      <c r="G55" s="80"/>
      <c r="H55" s="80"/>
      <c r="I55" s="9"/>
      <c r="J55" s="5"/>
      <c r="K55" s="77"/>
      <c r="L55" s="2"/>
      <c r="M55" s="2"/>
      <c r="N55" s="2"/>
    </row>
    <row r="56" spans="2:14" x14ac:dyDescent="0.25">
      <c r="B56" s="2"/>
      <c r="C56" s="2"/>
      <c r="D56" s="12">
        <v>9</v>
      </c>
      <c r="E56" s="9"/>
      <c r="F56" s="77"/>
      <c r="G56" s="80"/>
      <c r="H56" s="80"/>
      <c r="I56" s="9"/>
      <c r="J56" s="5"/>
      <c r="K56" s="77"/>
      <c r="L56" s="2"/>
      <c r="M56" s="2"/>
      <c r="N56" s="2"/>
    </row>
    <row r="57" spans="2:14" x14ac:dyDescent="0.25">
      <c r="B57" s="2"/>
      <c r="C57" s="2"/>
      <c r="D57" s="12">
        <v>10</v>
      </c>
      <c r="E57" s="9"/>
      <c r="F57" s="77"/>
      <c r="G57" s="80"/>
      <c r="H57" s="80"/>
      <c r="I57" s="9"/>
      <c r="J57" s="5"/>
      <c r="K57" s="77"/>
      <c r="L57" s="2"/>
      <c r="M57" s="2"/>
      <c r="N57" s="2"/>
    </row>
    <row r="58" spans="2:14" x14ac:dyDescent="0.25">
      <c r="B58" s="2"/>
      <c r="C58" s="2"/>
      <c r="D58" s="2"/>
      <c r="E58" s="2"/>
      <c r="F58" s="2"/>
      <c r="G58" s="2"/>
      <c r="H58" s="2"/>
      <c r="I58" s="2"/>
      <c r="J58" s="2"/>
      <c r="K58" s="2"/>
      <c r="L58" s="2"/>
      <c r="M58" s="2"/>
      <c r="N58" s="2"/>
    </row>
    <row r="59" spans="2:14" x14ac:dyDescent="0.25">
      <c r="B59" s="2"/>
      <c r="C59" s="2"/>
      <c r="D59" s="2"/>
      <c r="E59" s="2"/>
      <c r="F59" s="2"/>
      <c r="G59" s="2"/>
      <c r="H59" s="2"/>
      <c r="I59" s="2"/>
      <c r="J59" s="2"/>
      <c r="K59" s="2"/>
      <c r="L59" s="2"/>
      <c r="M59" s="2"/>
      <c r="N59" s="2"/>
    </row>
    <row r="60" spans="2:14" x14ac:dyDescent="0.25">
      <c r="B60" s="2"/>
      <c r="C60" s="2"/>
      <c r="D60" s="2"/>
      <c r="E60" s="2"/>
      <c r="F60" s="2"/>
      <c r="G60" s="2"/>
      <c r="H60" s="2"/>
      <c r="I60" s="2"/>
      <c r="J60" s="2"/>
      <c r="K60" s="2"/>
      <c r="L60" s="2"/>
      <c r="M60" s="2"/>
      <c r="N60" s="2"/>
    </row>
    <row r="65" spans="5:12" ht="15.75" thickBot="1" x14ac:dyDescent="0.3"/>
    <row r="66" spans="5:12" ht="15.75" thickBot="1" x14ac:dyDescent="0.3">
      <c r="F66" s="19" t="s">
        <v>309</v>
      </c>
    </row>
    <row r="67" spans="5:12" x14ac:dyDescent="0.25">
      <c r="E67" t="str">
        <f>_xll.flGroupsAdd_Template()</f>
        <v>OK</v>
      </c>
    </row>
    <row r="68" spans="5:12" x14ac:dyDescent="0.25">
      <c r="E68" t="s">
        <v>0</v>
      </c>
      <c r="F68" t="s">
        <v>240</v>
      </c>
      <c r="G68" t="s">
        <v>241</v>
      </c>
      <c r="H68" t="s">
        <v>328</v>
      </c>
      <c r="I68" t="s">
        <v>1</v>
      </c>
      <c r="J68" t="s">
        <v>329</v>
      </c>
      <c r="K68" t="s">
        <v>363</v>
      </c>
    </row>
    <row r="69" spans="5:12" x14ac:dyDescent="0.25">
      <c r="E69" t="s">
        <v>364</v>
      </c>
      <c r="F69" t="s">
        <v>364</v>
      </c>
      <c r="G69" s="33">
        <v>43466</v>
      </c>
      <c r="H69" t="s">
        <v>365</v>
      </c>
      <c r="I69" t="s">
        <v>364</v>
      </c>
      <c r="L69" t="str">
        <f>_xll.flGroupsAdd(F66,E68:K69)</f>
        <v>Entity already exists</v>
      </c>
    </row>
  </sheetData>
  <dataValidations disablePrompts="1" count="15">
    <dataValidation allowBlank="1" showInputMessage="1" showErrorMessage="1" prompt="Code" sqref="E18 E47 E50" xr:uid="{5186502B-0030-407B-92E0-ECD8ADE97953}"/>
    <dataValidation allowBlank="1" showInputMessage="1" showErrorMessage="1" prompt="Base Currency" sqref="L18" xr:uid="{45CB02F2-CB9C-492E-BDDE-04F194963C03}"/>
    <dataValidation allowBlank="1" showInputMessage="1" showErrorMessage="1" prompt="Date Created" sqref="K47 K50" xr:uid="{289CB227-8390-43BD-999F-17E47A839971}"/>
    <dataValidation allowBlank="1" showInputMessage="1" showErrorMessage="1" prompt="Description" sqref="J18:K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 allowBlank="1" showInputMessage="1" showErrorMessage="1" prompt="The code that the portfolio group will be created with. Together with the scope this uniquely identifies the portfolio group." sqref="O18 G14 E68" xr:uid="{7B8F1A63-CBA7-4EBC-BB02-8C03DFE7E650}"/>
    <dataValidation allowBlank="1" showInputMessage="1" showErrorMessage="1" prompt="The name of the portfolio group." sqref="P18 H14 F68" xr:uid="{D2EFAE2F-F843-41A3-A72E-AE4781C15264}"/>
    <dataValidation allowBlank="1" showInputMessage="1" showErrorMessage="1" prompt="The effective datetime at which the portfolio group was created. Defaults to the current LUSID system datetime if not specified." sqref="Q18 I14 G68" xr:uid="{D1D07E6F-A432-465B-B893-7D6447EEBF22}"/>
    <dataValidation allowBlank="1" showInputMessage="1" showErrorMessage="1" prompt="The resource identifiers of the portfolios to be contained within the portfolio group." sqref="R18 J14 H68" xr:uid="{C9A31B58-D461-45B0-A5D2-C3C281AED07A}"/>
    <dataValidation allowBlank="1" showInputMessage="1" showErrorMessage="1" prompt="A long form description of the portfolio group." sqref="S18 K14 I68" xr:uid="{7C873E06-DDED-49D8-A1D3-AC76804B1B01}"/>
    <dataValidation allowBlank="1" showInputMessage="1" showErrorMessage="1" prompt="The resource identifiers of the portfolio groups to be contained within the portfolio group as sub groups." sqref="T18 L14 J68" xr:uid="{8197FD61-582E-4D07-BFD5-81F7427C97C2}"/>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U18 M14 K68" xr:uid="{A2ADBC61-3CA7-4B5B-9E54-E8A6C7B9DFEB}"/>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customXml/itemProps2.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3.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Datetime format</vt:lpstr>
      <vt:lpstr>View scopes</vt:lpstr>
      <vt:lpstr>View portfolios</vt:lpstr>
      <vt:lpstr>View holdings</vt:lpstr>
      <vt:lpstr>Run valuation</vt:lpstr>
      <vt:lpstr>Use Recipes</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'Use Recipes'!fbnAggregationParameters_Template_ref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2020-03-18T21:18:24Z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