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0B9A19DE-3292-47F5-8250-4796CC43FA3A}" xr6:coauthVersionLast="45" xr6:coauthVersionMax="45" xr10:uidLastSave="{00000000-0000-0000-0000-000000000000}"/>
  <bookViews>
    <workbookView xWindow="-21495" yWindow="4980" windowWidth="26340" windowHeight="14445"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9" i="1" l="1"/>
  <c r="E34" i="12"/>
  <c r="E31" i="4"/>
  <c r="E47" i="14" a="1"/>
  <c r="E50" i="14" a="1"/>
  <c r="E67" i="14" l="1"/>
  <c r="G19" i="14"/>
  <c r="L69" i="14"/>
  <c r="E45" i="5" a="1"/>
  <c r="G47" i="14"/>
  <c r="F50" i="14"/>
  <c r="G51" i="14"/>
  <c r="E47" i="14"/>
  <c r="I50" i="14"/>
  <c r="F48" i="14"/>
  <c r="K47" i="14"/>
  <c r="H51" i="14"/>
  <c r="G50" i="14"/>
  <c r="J50" i="14"/>
  <c r="J51" i="14"/>
  <c r="K50" i="14"/>
  <c r="I51" i="14"/>
  <c r="E48" i="14"/>
  <c r="E50" i="14"/>
  <c r="I48" i="14"/>
  <c r="E51" i="14"/>
  <c r="F47" i="14"/>
  <c r="F51" i="14"/>
  <c r="I47" i="14"/>
  <c r="J48" i="14"/>
  <c r="K51" i="14"/>
  <c r="H50" i="14"/>
  <c r="G48" i="14"/>
  <c r="H47" i="14"/>
  <c r="K48" i="14"/>
  <c r="H48" i="14"/>
  <c r="J47" i="14"/>
  <c r="L19" i="14" l="1" a="1"/>
  <c r="G20" i="14"/>
  <c r="F27" i="13"/>
  <c r="F45" i="5"/>
  <c r="E46" i="5"/>
  <c r="F46" i="5"/>
  <c r="E45" i="5"/>
  <c r="L19" i="14" l="1"/>
  <c r="L20" i="14"/>
  <c r="F31" i="13"/>
  <c r="E33" i="6" a="1"/>
  <c r="F45" i="14" l="1"/>
  <c r="F51" i="9" a="1"/>
  <c r="E31" i="8" a="1"/>
  <c r="E29" i="5" a="1"/>
  <c r="D15" i="7" a="1"/>
  <c r="AA53" i="6"/>
  <c r="Y35" i="6"/>
  <c r="E34" i="6"/>
  <c r="X39" i="6"/>
  <c r="E47" i="6"/>
  <c r="AB50" i="6"/>
  <c r="AH52" i="6"/>
  <c r="N45" i="6"/>
  <c r="Q43" i="6"/>
  <c r="O49" i="6"/>
  <c r="AH38" i="6"/>
  <c r="E53" i="6"/>
  <c r="F45" i="6"/>
  <c r="AA40" i="6"/>
  <c r="L34" i="6"/>
  <c r="AF47" i="6"/>
  <c r="F47" i="6"/>
  <c r="AC47" i="6"/>
  <c r="H36" i="6"/>
  <c r="AF34" i="6"/>
  <c r="N51" i="6"/>
  <c r="T35" i="6"/>
  <c r="T45" i="6"/>
  <c r="I50" i="6"/>
  <c r="R49" i="6"/>
  <c r="T34" i="6"/>
  <c r="R42" i="6"/>
  <c r="N39" i="6"/>
  <c r="AA52" i="6"/>
  <c r="AF41" i="6"/>
  <c r="O50" i="6"/>
  <c r="T36" i="6"/>
  <c r="U45" i="6"/>
  <c r="H39" i="6"/>
  <c r="Q50" i="6"/>
  <c r="K37" i="6"/>
  <c r="AE38" i="6"/>
  <c r="T40" i="6"/>
  <c r="T48" i="6"/>
  <c r="AF39" i="6"/>
  <c r="P49" i="6"/>
  <c r="AH53" i="6"/>
  <c r="I35" i="6"/>
  <c r="AA50" i="6"/>
  <c r="M34" i="6"/>
  <c r="J44" i="6"/>
  <c r="M35" i="6"/>
  <c r="Q36" i="6"/>
  <c r="L51" i="6"/>
  <c r="Q51" i="6"/>
  <c r="T50" i="6"/>
  <c r="R48" i="6"/>
  <c r="T47" i="6"/>
  <c r="AH43" i="6"/>
  <c r="E39" i="6"/>
  <c r="J39" i="6"/>
  <c r="E42" i="6"/>
  <c r="L40" i="6"/>
  <c r="W45" i="6"/>
  <c r="P46" i="6"/>
  <c r="F40" i="6"/>
  <c r="X53" i="6"/>
  <c r="T43" i="6"/>
  <c r="L41" i="6"/>
  <c r="AD33" i="6"/>
  <c r="R45" i="6"/>
  <c r="F37" i="6"/>
  <c r="H43" i="6"/>
  <c r="R46" i="6"/>
  <c r="R36" i="6"/>
  <c r="M51" i="6"/>
  <c r="F43" i="6"/>
  <c r="AI44" i="6"/>
  <c r="P34" i="6"/>
  <c r="F53" i="6"/>
  <c r="AI37" i="6"/>
  <c r="T53" i="6"/>
  <c r="I46" i="6"/>
  <c r="O44" i="6"/>
  <c r="J45" i="6"/>
  <c r="G38" i="6"/>
  <c r="V45" i="6"/>
  <c r="N33" i="6"/>
  <c r="AE36" i="6"/>
  <c r="J48" i="6"/>
  <c r="AE52" i="6"/>
  <c r="AB33" i="6"/>
  <c r="K34" i="6"/>
  <c r="S42" i="6"/>
  <c r="S43" i="6"/>
  <c r="W53" i="6"/>
  <c r="Z33" i="6"/>
  <c r="AB52" i="6"/>
  <c r="AF37" i="6"/>
  <c r="AE50" i="6"/>
  <c r="N47" i="6"/>
  <c r="AB36" i="6"/>
  <c r="K51" i="6"/>
  <c r="G48" i="6"/>
  <c r="Y48" i="6"/>
  <c r="U35" i="6"/>
  <c r="S41" i="6"/>
  <c r="Z51" i="6"/>
  <c r="Q41" i="6"/>
  <c r="I36" i="6"/>
  <c r="N49" i="6"/>
  <c r="X49" i="6"/>
  <c r="AH33" i="6"/>
  <c r="S51" i="6"/>
  <c r="V47" i="6"/>
  <c r="T52" i="6"/>
  <c r="F34" i="6"/>
  <c r="AE48" i="6"/>
  <c r="O51" i="6"/>
  <c r="U48" i="6"/>
  <c r="K35" i="6"/>
  <c r="E38" i="6"/>
  <c r="R44" i="6"/>
  <c r="J43" i="6"/>
  <c r="I52" i="6"/>
  <c r="F44" i="6"/>
  <c r="X47" i="6"/>
  <c r="W43" i="6"/>
  <c r="N46" i="6"/>
  <c r="AH46" i="6"/>
  <c r="AI48" i="6"/>
  <c r="G53" i="6"/>
  <c r="H45" i="6"/>
  <c r="R41" i="6"/>
  <c r="J35" i="6"/>
  <c r="O41" i="6"/>
  <c r="F49" i="6"/>
  <c r="L37" i="6"/>
  <c r="M40" i="6"/>
  <c r="R34" i="6"/>
  <c r="Z40" i="6"/>
  <c r="AB35" i="6"/>
  <c r="K41" i="6"/>
  <c r="P52" i="6"/>
  <c r="M49" i="6"/>
  <c r="M48" i="6"/>
  <c r="AA42" i="6"/>
  <c r="Z37" i="6"/>
  <c r="O37" i="6"/>
  <c r="T41" i="6"/>
  <c r="AH41" i="6"/>
  <c r="P43" i="6"/>
  <c r="G41" i="6"/>
  <c r="K49" i="6"/>
  <c r="P44" i="6"/>
  <c r="E43" i="6"/>
  <c r="J53" i="6"/>
  <c r="AA39" i="6"/>
  <c r="AE35" i="6"/>
  <c r="Z39" i="6"/>
  <c r="Y44" i="6"/>
  <c r="F33" i="6"/>
  <c r="T38" i="6"/>
  <c r="S38" i="6"/>
  <c r="M46" i="6"/>
  <c r="K43" i="6"/>
  <c r="AB43" i="6"/>
  <c r="Y43" i="6"/>
  <c r="L49" i="6"/>
  <c r="AF48" i="6"/>
  <c r="G36" i="6"/>
  <c r="R35" i="6"/>
  <c r="V48" i="6"/>
  <c r="S36" i="6"/>
  <c r="X35" i="6"/>
  <c r="O36" i="6"/>
  <c r="U43" i="6"/>
  <c r="M42" i="6"/>
  <c r="T39" i="6"/>
  <c r="AF51" i="6"/>
  <c r="I53" i="6"/>
  <c r="AA35" i="6"/>
  <c r="U36" i="6"/>
  <c r="AE42" i="6"/>
  <c r="S44" i="6"/>
  <c r="M53" i="6"/>
  <c r="J38" i="6"/>
  <c r="AH35" i="6"/>
  <c r="AA33" i="6"/>
  <c r="AB38" i="6"/>
  <c r="P37" i="6"/>
  <c r="AE45" i="6"/>
  <c r="U40" i="6"/>
  <c r="R38" i="6"/>
  <c r="AC42" i="6"/>
  <c r="AB46" i="6"/>
  <c r="AG41" i="6"/>
  <c r="K44" i="6"/>
  <c r="AD42" i="6"/>
  <c r="W51" i="6"/>
  <c r="E41" i="6"/>
  <c r="AA46" i="6"/>
  <c r="W47" i="6"/>
  <c r="O34" i="6"/>
  <c r="AI42" i="6"/>
  <c r="AD41" i="6"/>
  <c r="AI47" i="6"/>
  <c r="G52" i="6"/>
  <c r="AH40" i="6"/>
  <c r="I44" i="6"/>
  <c r="I51" i="6"/>
  <c r="AA47" i="6"/>
  <c r="F42" i="6"/>
  <c r="G46" i="6"/>
  <c r="J40" i="6"/>
  <c r="L43" i="6"/>
  <c r="O38" i="6"/>
  <c r="G44" i="6"/>
  <c r="F39" i="6"/>
  <c r="AG39" i="6"/>
  <c r="H51" i="6"/>
  <c r="W37" i="6"/>
  <c r="U44" i="6"/>
  <c r="AC33" i="6"/>
  <c r="N37" i="6"/>
  <c r="F38" i="6"/>
  <c r="O40" i="6"/>
  <c r="AF53" i="6"/>
  <c r="F51" i="6"/>
  <c r="AD45" i="6"/>
  <c r="W50" i="6"/>
  <c r="N38" i="6"/>
  <c r="T49" i="6"/>
  <c r="Y50" i="6"/>
  <c r="Q37" i="6"/>
  <c r="K53" i="6"/>
  <c r="AA45" i="6"/>
  <c r="AC43" i="6"/>
  <c r="AF52" i="6"/>
  <c r="Z43" i="6"/>
  <c r="AC34" i="6"/>
  <c r="K33" i="6"/>
  <c r="W48" i="6"/>
  <c r="R39" i="6"/>
  <c r="U38" i="6"/>
  <c r="E46" i="6"/>
  <c r="R33" i="6"/>
  <c r="AE47" i="6"/>
  <c r="AD38" i="6"/>
  <c r="Q47" i="6"/>
  <c r="AE46" i="6"/>
  <c r="Z38" i="6"/>
  <c r="S35" i="6"/>
  <c r="AI43" i="6"/>
  <c r="O43" i="6"/>
  <c r="AE41" i="6"/>
  <c r="H33" i="6"/>
  <c r="Q45" i="6"/>
  <c r="L39" i="6"/>
  <c r="AH39" i="6"/>
  <c r="I34" i="6"/>
  <c r="AC48" i="6"/>
  <c r="L35" i="6"/>
  <c r="AD39" i="6"/>
  <c r="O42" i="6"/>
  <c r="AA51" i="6"/>
  <c r="W38" i="6"/>
  <c r="AD46" i="6"/>
  <c r="AA36" i="6"/>
  <c r="Q42" i="6"/>
  <c r="G47" i="6"/>
  <c r="J52" i="6"/>
  <c r="Z52" i="6"/>
  <c r="Q46" i="6"/>
  <c r="Y42" i="6"/>
  <c r="AE43" i="6"/>
  <c r="AC39" i="6"/>
  <c r="AD48" i="6"/>
  <c r="AI49" i="6"/>
  <c r="I37" i="6"/>
  <c r="AI50" i="6"/>
  <c r="P42" i="6"/>
  <c r="AD50" i="6"/>
  <c r="U46" i="6"/>
  <c r="Y39" i="6"/>
  <c r="K46" i="6"/>
  <c r="Y45" i="6"/>
  <c r="AD35" i="6"/>
  <c r="AF45" i="6"/>
  <c r="V41" i="6"/>
  <c r="AA34" i="6"/>
  <c r="N35" i="6"/>
  <c r="H37" i="6"/>
  <c r="AE40" i="6"/>
  <c r="AI41" i="6"/>
  <c r="V42" i="6"/>
  <c r="X38" i="6"/>
  <c r="N34" i="6"/>
  <c r="AH44" i="6"/>
  <c r="W49" i="6"/>
  <c r="I47" i="6"/>
  <c r="S52" i="6"/>
  <c r="AC51" i="6"/>
  <c r="AD36" i="6"/>
  <c r="AB34" i="6"/>
  <c r="AG37" i="6"/>
  <c r="N48" i="6"/>
  <c r="W41" i="6"/>
  <c r="Z34" i="6"/>
  <c r="O52" i="6"/>
  <c r="K40" i="6"/>
  <c r="AE44" i="6"/>
  <c r="Y38" i="6"/>
  <c r="AH42" i="6"/>
  <c r="G42" i="6"/>
  <c r="R52" i="6"/>
  <c r="N52" i="6"/>
  <c r="Z49" i="6"/>
  <c r="K45" i="6"/>
  <c r="L38" i="6"/>
  <c r="Y51" i="6"/>
  <c r="Q33" i="6"/>
  <c r="J49" i="6"/>
  <c r="AE49" i="6"/>
  <c r="G37" i="6"/>
  <c r="AF49" i="6"/>
  <c r="L50" i="6"/>
  <c r="K48" i="6"/>
  <c r="AA37" i="6"/>
  <c r="H53" i="6"/>
  <c r="Q39" i="6"/>
  <c r="H50" i="6"/>
  <c r="U50" i="6"/>
  <c r="J47" i="6"/>
  <c r="R51" i="6"/>
  <c r="O39" i="6"/>
  <c r="AH48" i="6"/>
  <c r="AB45" i="6"/>
  <c r="Y36" i="6"/>
  <c r="Q40" i="6"/>
  <c r="R50" i="6"/>
  <c r="G49" i="6"/>
  <c r="E40" i="6"/>
  <c r="AB49" i="6"/>
  <c r="AB47" i="6"/>
  <c r="T46" i="6"/>
  <c r="Y46" i="6"/>
  <c r="H52" i="6"/>
  <c r="K42" i="6"/>
  <c r="P53" i="6"/>
  <c r="X44" i="6"/>
  <c r="G35" i="6"/>
  <c r="E33" i="6"/>
  <c r="J50" i="6"/>
  <c r="S39" i="6"/>
  <c r="N44" i="6"/>
  <c r="AB41" i="6"/>
  <c r="K38" i="6"/>
  <c r="W34" i="6"/>
  <c r="U42" i="6"/>
  <c r="W40" i="6"/>
  <c r="AC38" i="6"/>
  <c r="S37" i="6"/>
  <c r="S47" i="6"/>
  <c r="V43" i="6"/>
  <c r="AF33" i="6"/>
  <c r="AG51" i="6"/>
  <c r="Y37" i="6"/>
  <c r="AI34" i="6"/>
  <c r="U41" i="6"/>
  <c r="Q52" i="6"/>
  <c r="I45" i="6"/>
  <c r="N41" i="6"/>
  <c r="AI45" i="6"/>
  <c r="Y47" i="6"/>
  <c r="AG45" i="6"/>
  <c r="M52" i="6"/>
  <c r="V46" i="6"/>
  <c r="L46" i="6"/>
  <c r="AC40" i="6"/>
  <c r="J37" i="6"/>
  <c r="L52" i="6"/>
  <c r="E50" i="6"/>
  <c r="E48" i="6"/>
  <c r="U49" i="6"/>
  <c r="Z47" i="6"/>
  <c r="S53" i="6"/>
  <c r="Q35" i="6"/>
  <c r="X37" i="6"/>
  <c r="Y34" i="6"/>
  <c r="AD43" i="6"/>
  <c r="J34" i="6"/>
  <c r="X51" i="6"/>
  <c r="Z41" i="6"/>
  <c r="M41" i="6"/>
  <c r="P40" i="6"/>
  <c r="E35" i="6"/>
  <c r="R40" i="6"/>
  <c r="R43" i="6"/>
  <c r="U37" i="6"/>
  <c r="E49" i="6"/>
  <c r="V37" i="6"/>
  <c r="H34" i="6"/>
  <c r="E51" i="6"/>
  <c r="E37" i="6"/>
  <c r="AG38" i="6"/>
  <c r="G40" i="6"/>
  <c r="O46" i="6"/>
  <c r="S34" i="6"/>
  <c r="V50" i="6"/>
  <c r="AA43" i="6"/>
  <c r="AG40" i="6"/>
  <c r="M36" i="6"/>
  <c r="S33" i="6"/>
  <c r="H46" i="6"/>
  <c r="V40" i="6"/>
  <c r="AG34" i="6"/>
  <c r="U51" i="6"/>
  <c r="K50" i="6"/>
  <c r="AC49" i="6"/>
  <c r="K36" i="6"/>
  <c r="V36" i="6"/>
  <c r="J33" i="6"/>
  <c r="AF40" i="6"/>
  <c r="H47" i="6"/>
  <c r="H41" i="6"/>
  <c r="U47" i="6"/>
  <c r="O53" i="6"/>
  <c r="AC45" i="6"/>
  <c r="I43" i="6"/>
  <c r="J41" i="6"/>
  <c r="P35" i="6"/>
  <c r="L45" i="6"/>
  <c r="W44" i="6"/>
  <c r="AD53" i="6"/>
  <c r="Q44" i="6"/>
  <c r="O48" i="6"/>
  <c r="Y41" i="6"/>
  <c r="K52" i="6"/>
  <c r="AB42" i="6"/>
  <c r="T42" i="6"/>
  <c r="R53" i="6"/>
  <c r="Y49" i="6"/>
  <c r="Y33" i="6"/>
  <c r="O35" i="6"/>
  <c r="N50" i="6"/>
  <c r="F52" i="6"/>
  <c r="F50" i="6"/>
  <c r="I40" i="6"/>
  <c r="AH51" i="6"/>
  <c r="AB53" i="6"/>
  <c r="Z46" i="6"/>
  <c r="X40" i="6"/>
  <c r="AG43" i="6"/>
  <c r="F36" i="6"/>
  <c r="K39" i="6"/>
  <c r="F41" i="6"/>
  <c r="AG46" i="6"/>
  <c r="N40" i="6"/>
  <c r="U33" i="6"/>
  <c r="N36" i="6"/>
  <c r="AB48" i="6"/>
  <c r="V49" i="6"/>
  <c r="V34" i="6"/>
  <c r="Q49" i="6"/>
  <c r="X41" i="6"/>
  <c r="AD49" i="6"/>
  <c r="AF50" i="6"/>
  <c r="AG53" i="6"/>
  <c r="M44" i="6"/>
  <c r="H40" i="6"/>
  <c r="AE51" i="6"/>
  <c r="G39" i="6"/>
  <c r="S46" i="6"/>
  <c r="G34" i="6"/>
  <c r="G45" i="6"/>
  <c r="S49" i="6"/>
  <c r="Q53" i="6"/>
  <c r="Q34" i="6"/>
  <c r="M50" i="6"/>
  <c r="L33" i="6"/>
  <c r="AA49" i="6"/>
  <c r="AE37" i="6"/>
  <c r="V53" i="6"/>
  <c r="Z48" i="6"/>
  <c r="I39" i="6"/>
  <c r="AF46" i="6"/>
  <c r="E44" i="6"/>
  <c r="X42" i="6"/>
  <c r="X45" i="6"/>
  <c r="P45" i="6"/>
  <c r="W39" i="6"/>
  <c r="AI46" i="6"/>
  <c r="G50" i="6"/>
  <c r="AD44" i="6"/>
  <c r="I41" i="6"/>
  <c r="AI39" i="6"/>
  <c r="K47" i="6"/>
  <c r="AG36" i="6"/>
  <c r="AD52" i="6"/>
  <c r="V38" i="6"/>
  <c r="P50" i="6"/>
  <c r="AF43" i="6"/>
  <c r="F46" i="6"/>
  <c r="P38" i="6"/>
  <c r="P36" i="6"/>
  <c r="AC35" i="6"/>
  <c r="U52" i="6"/>
  <c r="N42" i="6"/>
  <c r="AD47" i="6"/>
  <c r="AI53" i="6"/>
  <c r="AC37" i="6"/>
  <c r="AI38" i="6"/>
  <c r="Y40" i="6"/>
  <c r="AG52" i="6"/>
  <c r="AH37" i="6"/>
  <c r="E45" i="6"/>
  <c r="J36" i="6"/>
  <c r="P48" i="6"/>
  <c r="X36" i="6"/>
  <c r="T51" i="6"/>
  <c r="AH47" i="6"/>
  <c r="AC53" i="6"/>
  <c r="H49" i="6"/>
  <c r="G51" i="6"/>
  <c r="M33" i="6"/>
  <c r="E52" i="6"/>
  <c r="L47" i="6"/>
  <c r="AA41" i="6"/>
  <c r="AG49" i="6"/>
  <c r="V39" i="6"/>
  <c r="M47" i="6"/>
  <c r="AB39" i="6"/>
  <c r="AG50" i="6"/>
  <c r="F48" i="6"/>
  <c r="H35" i="6"/>
  <c r="X52" i="6"/>
  <c r="AD37" i="6"/>
  <c r="M38" i="6"/>
  <c r="AI40" i="6"/>
  <c r="AG35" i="6"/>
  <c r="Y53" i="6"/>
  <c r="AF36" i="6"/>
  <c r="W33" i="6"/>
  <c r="Z45" i="6"/>
  <c r="X48" i="6"/>
  <c r="Q38" i="6"/>
  <c r="AD34" i="6"/>
  <c r="H42" i="6"/>
  <c r="U39" i="6"/>
  <c r="AC50" i="6"/>
  <c r="P51" i="6"/>
  <c r="W36" i="6"/>
  <c r="R47" i="6"/>
  <c r="AD40" i="6"/>
  <c r="AE33" i="6"/>
  <c r="AI33" i="6"/>
  <c r="AG47" i="6"/>
  <c r="AA48" i="6"/>
  <c r="AA38" i="6"/>
  <c r="AF44" i="6"/>
  <c r="T33" i="6"/>
  <c r="P41" i="6"/>
  <c r="Z53" i="6"/>
  <c r="AE34" i="6"/>
  <c r="AB44" i="6"/>
  <c r="L42" i="6"/>
  <c r="I49" i="6"/>
  <c r="U34" i="6"/>
  <c r="X46" i="6"/>
  <c r="AI36" i="6"/>
  <c r="P47" i="6"/>
  <c r="M37" i="6"/>
  <c r="AF38" i="6"/>
  <c r="AC41" i="6"/>
  <c r="P33" i="6"/>
  <c r="AG42" i="6"/>
  <c r="AI51" i="6"/>
  <c r="W52" i="6"/>
  <c r="AG44" i="6"/>
  <c r="AF35" i="6"/>
  <c r="Q48" i="6"/>
  <c r="S45" i="6"/>
  <c r="O47" i="6"/>
  <c r="R37" i="6"/>
  <c r="AC44" i="6"/>
  <c r="AB51" i="6"/>
  <c r="W42" i="6"/>
  <c r="O45" i="6"/>
  <c r="N43" i="6"/>
  <c r="J46" i="6"/>
  <c r="H44" i="6"/>
  <c r="G43" i="6"/>
  <c r="T37" i="6"/>
  <c r="AB37" i="6"/>
  <c r="AH34" i="6"/>
  <c r="AI52" i="6"/>
  <c r="F35" i="6"/>
  <c r="AB40" i="6"/>
  <c r="M43" i="6"/>
  <c r="I42" i="6"/>
  <c r="L48" i="6"/>
  <c r="S50" i="6"/>
  <c r="V51" i="6"/>
  <c r="L44" i="6"/>
  <c r="S40" i="6"/>
  <c r="AH36" i="6"/>
  <c r="X34" i="6"/>
  <c r="S48" i="6"/>
  <c r="AC36" i="6"/>
  <c r="AF42" i="6"/>
  <c r="X43" i="6"/>
  <c r="H38" i="6"/>
  <c r="Z35" i="6"/>
  <c r="AH50" i="6"/>
  <c r="H48" i="6"/>
  <c r="V35" i="6"/>
  <c r="AG33" i="6"/>
  <c r="AC52" i="6"/>
  <c r="M39" i="6"/>
  <c r="I48" i="6"/>
  <c r="V33" i="6"/>
  <c r="X33" i="6"/>
  <c r="E36" i="6"/>
  <c r="Z42" i="6"/>
  <c r="J42" i="6"/>
  <c r="AG48" i="6"/>
  <c r="U53" i="6"/>
  <c r="AE39" i="6"/>
  <c r="AD51" i="6"/>
  <c r="V44" i="6"/>
  <c r="W35" i="6"/>
  <c r="AA44" i="6"/>
  <c r="L36" i="6"/>
  <c r="X50" i="6"/>
  <c r="Z44" i="6"/>
  <c r="L53" i="6"/>
  <c r="Z50" i="6"/>
  <c r="O33" i="6"/>
  <c r="I38" i="6"/>
  <c r="AE53" i="6"/>
  <c r="AH49" i="6"/>
  <c r="AI35" i="6"/>
  <c r="AH45" i="6"/>
  <c r="N53" i="6"/>
  <c r="P39" i="6"/>
  <c r="V52" i="6"/>
  <c r="Z36" i="6"/>
  <c r="AC46" i="6"/>
  <c r="M45" i="6"/>
  <c r="W46" i="6"/>
  <c r="J51" i="6"/>
  <c r="G33" i="6"/>
  <c r="I33" i="6"/>
  <c r="T44" i="6"/>
  <c r="Y52" i="6"/>
  <c r="M20" i="4" l="1"/>
  <c r="E39" i="13" a="1"/>
  <c r="J31" i="9" l="1"/>
  <c r="E28" i="9" a="1"/>
  <c r="F23" i="11" l="1"/>
  <c r="I23" i="11" s="1"/>
  <c r="F19" i="11"/>
  <c r="I19" i="11" l="1"/>
  <c r="F27" i="11"/>
  <c r="F29" i="11" s="1"/>
  <c r="F25" i="11"/>
  <c r="E62" i="6" l="1" a="1"/>
  <c r="G46" i="13"/>
  <c r="N47" i="13"/>
  <c r="H45" i="13"/>
  <c r="N45" i="13"/>
  <c r="E45" i="13"/>
  <c r="M49" i="13"/>
  <c r="J42" i="13"/>
  <c r="M41" i="13"/>
  <c r="O47" i="13"/>
  <c r="E49" i="13"/>
  <c r="N48" i="13"/>
  <c r="K43" i="13"/>
  <c r="H40" i="13"/>
  <c r="G41" i="13"/>
  <c r="E42" i="13"/>
  <c r="G37" i="9"/>
  <c r="H61" i="9"/>
  <c r="F35" i="9"/>
  <c r="H53" i="9"/>
  <c r="F58" i="9"/>
  <c r="J53" i="9"/>
  <c r="E31" i="9"/>
  <c r="G35" i="9"/>
  <c r="J59" i="9"/>
  <c r="I60" i="9"/>
  <c r="G56" i="9"/>
  <c r="I38" i="8"/>
  <c r="E35" i="8"/>
  <c r="F47" i="8"/>
  <c r="K43" i="8"/>
  <c r="L51" i="8"/>
  <c r="G42" i="8"/>
  <c r="K38" i="8"/>
  <c r="L47" i="8"/>
  <c r="I46" i="8"/>
  <c r="G50" i="8"/>
  <c r="J48" i="8"/>
  <c r="H44" i="8"/>
  <c r="F40" i="8"/>
  <c r="F50" i="8"/>
  <c r="I31" i="8"/>
  <c r="H49" i="8"/>
  <c r="E31" i="5"/>
  <c r="M29" i="5"/>
  <c r="I39" i="8"/>
  <c r="K33" i="5"/>
  <c r="L44" i="8"/>
  <c r="I31" i="5"/>
  <c r="E40" i="13"/>
  <c r="F42" i="13"/>
  <c r="O44" i="13"/>
  <c r="E44" i="13"/>
  <c r="H43" i="13"/>
  <c r="K39" i="13"/>
  <c r="E43" i="13"/>
  <c r="E46" i="13"/>
  <c r="G47" i="13"/>
  <c r="O42" i="13"/>
  <c r="I45" i="13"/>
  <c r="K41" i="13"/>
  <c r="O40" i="13"/>
  <c r="N44" i="13"/>
  <c r="M39" i="13"/>
  <c r="K49" i="13"/>
  <c r="F54" i="9"/>
  <c r="I57" i="9"/>
  <c r="H59" i="9"/>
  <c r="G38" i="9"/>
  <c r="I55" i="9"/>
  <c r="G39" i="9"/>
  <c r="J51" i="9"/>
  <c r="F38" i="9"/>
  <c r="G32" i="9"/>
  <c r="G33" i="9"/>
  <c r="I54" i="9"/>
  <c r="J51" i="8"/>
  <c r="J40" i="8"/>
  <c r="F31" i="8"/>
  <c r="H38" i="8"/>
  <c r="J44" i="8"/>
  <c r="I40" i="8"/>
  <c r="I44" i="8"/>
  <c r="G46" i="8"/>
  <c r="J37" i="8"/>
  <c r="H39" i="8"/>
  <c r="E44" i="8"/>
  <c r="G31" i="8"/>
  <c r="H32" i="8"/>
  <c r="J42" i="8"/>
  <c r="H41" i="8"/>
  <c r="K31" i="8"/>
  <c r="F49" i="8"/>
  <c r="K48" i="8"/>
  <c r="E48" i="8"/>
  <c r="H35" i="8"/>
  <c r="J41" i="8"/>
  <c r="F33" i="5"/>
  <c r="F31" i="5"/>
  <c r="J30" i="5"/>
  <c r="M30" i="5"/>
  <c r="G34" i="5"/>
  <c r="E33" i="5"/>
  <c r="G33" i="5"/>
  <c r="I35" i="5"/>
  <c r="D21" i="7"/>
  <c r="I56" i="9"/>
  <c r="I36" i="8"/>
  <c r="H31" i="8"/>
  <c r="K51" i="8"/>
  <c r="F44" i="8"/>
  <c r="L41" i="8"/>
  <c r="H50" i="8"/>
  <c r="E36" i="8"/>
  <c r="H32" i="5"/>
  <c r="L29" i="5"/>
  <c r="G36" i="8"/>
  <c r="L30" i="5"/>
  <c r="L39" i="13"/>
  <c r="O43" i="13"/>
  <c r="L47" i="13"/>
  <c r="N42" i="13"/>
  <c r="J46" i="13"/>
  <c r="N46" i="13"/>
  <c r="K46" i="13"/>
  <c r="F39" i="13"/>
  <c r="I43" i="13"/>
  <c r="H46" i="13"/>
  <c r="J39" i="13"/>
  <c r="E41" i="13"/>
  <c r="F44" i="13"/>
  <c r="M46" i="13"/>
  <c r="G49" i="13"/>
  <c r="F57" i="9"/>
  <c r="G34" i="9"/>
  <c r="J58" i="9"/>
  <c r="J61" i="9"/>
  <c r="F30" i="9"/>
  <c r="G30" i="9"/>
  <c r="F29" i="9"/>
  <c r="H54" i="9"/>
  <c r="F33" i="9"/>
  <c r="G31" i="9"/>
  <c r="J52" i="9"/>
  <c r="K49" i="8"/>
  <c r="F41" i="8"/>
  <c r="K50" i="8"/>
  <c r="L34" i="8"/>
  <c r="G43" i="8"/>
  <c r="K45" i="8"/>
  <c r="J46" i="8"/>
  <c r="E40" i="8"/>
  <c r="E34" i="5"/>
  <c r="G49" i="8"/>
  <c r="J32" i="5"/>
  <c r="O39" i="13"/>
  <c r="K42" i="13"/>
  <c r="F49" i="13"/>
  <c r="I39" i="13"/>
  <c r="N49" i="13"/>
  <c r="G45" i="13"/>
  <c r="F47" i="13"/>
  <c r="K45" i="13"/>
  <c r="M40" i="13"/>
  <c r="F41" i="13"/>
  <c r="J49" i="13"/>
  <c r="M45" i="13"/>
  <c r="H47" i="13"/>
  <c r="L40" i="13"/>
  <c r="F48" i="13"/>
  <c r="G29" i="9"/>
  <c r="E33" i="9"/>
  <c r="J54" i="9"/>
  <c r="G58" i="9"/>
  <c r="I52" i="9"/>
  <c r="E34" i="9"/>
  <c r="H58" i="9"/>
  <c r="I59" i="9"/>
  <c r="G52" i="9"/>
  <c r="F56" i="9"/>
  <c r="F37" i="9"/>
  <c r="E30" i="9"/>
  <c r="J43" i="8"/>
  <c r="L50" i="8"/>
  <c r="G40" i="8"/>
  <c r="G38" i="8"/>
  <c r="I49" i="8"/>
  <c r="G45" i="8"/>
  <c r="J49" i="8"/>
  <c r="E34" i="8"/>
  <c r="H37" i="8"/>
  <c r="H46" i="8"/>
  <c r="F35" i="8"/>
  <c r="K41" i="8"/>
  <c r="I33" i="8"/>
  <c r="F45" i="8"/>
  <c r="G32" i="5"/>
  <c r="D18" i="7"/>
  <c r="O49" i="13"/>
  <c r="K47" i="13"/>
  <c r="I40" i="13"/>
  <c r="G42" i="13"/>
  <c r="O45" i="13"/>
  <c r="I46" i="13"/>
  <c r="I44" i="13"/>
  <c r="L48" i="13"/>
  <c r="M42" i="13"/>
  <c r="O46" i="13"/>
  <c r="O41" i="13"/>
  <c r="G48" i="13"/>
  <c r="I47" i="13"/>
  <c r="L49" i="13"/>
  <c r="J48" i="13"/>
  <c r="H55" i="9"/>
  <c r="I61" i="9"/>
  <c r="J56" i="9"/>
  <c r="F36" i="9"/>
  <c r="E37" i="9"/>
  <c r="G51" i="9"/>
  <c r="H56" i="9"/>
  <c r="F59" i="9"/>
  <c r="I53" i="9"/>
  <c r="H60" i="9"/>
  <c r="F53" i="9"/>
  <c r="F34" i="9"/>
  <c r="I47" i="8"/>
  <c r="E39" i="8"/>
  <c r="G32" i="8"/>
  <c r="J45" i="8"/>
  <c r="J35" i="8"/>
  <c r="L48" i="8"/>
  <c r="J31" i="8"/>
  <c r="G48" i="8"/>
  <c r="I43" i="8"/>
  <c r="L49" i="8"/>
  <c r="K34" i="8"/>
  <c r="G39" i="8"/>
  <c r="E51" i="8"/>
  <c r="F46" i="8"/>
  <c r="E46" i="8"/>
  <c r="L37" i="8"/>
  <c r="L31" i="8"/>
  <c r="J38" i="8"/>
  <c r="F32" i="8"/>
  <c r="I48" i="8"/>
  <c r="F48" i="8"/>
  <c r="H34" i="5"/>
  <c r="I34" i="5"/>
  <c r="F32" i="5"/>
  <c r="L33" i="5"/>
  <c r="F29" i="5"/>
  <c r="K31" i="5"/>
  <c r="F34" i="5"/>
  <c r="D22" i="7"/>
  <c r="D15" i="7"/>
  <c r="K47" i="8"/>
  <c r="L32" i="8"/>
  <c r="K40" i="8"/>
  <c r="H30" i="5"/>
  <c r="M34" i="5"/>
  <c r="L31" i="5"/>
  <c r="I32" i="5"/>
  <c r="D16" i="7"/>
  <c r="L38" i="8"/>
  <c r="L34" i="5"/>
  <c r="E38" i="8"/>
  <c r="E32" i="5"/>
  <c r="K48" i="13"/>
  <c r="G39" i="13"/>
  <c r="N39" i="13"/>
  <c r="G44" i="13"/>
  <c r="F46" i="13"/>
  <c r="N43" i="13"/>
  <c r="M47" i="13"/>
  <c r="H39" i="13"/>
  <c r="H42" i="13"/>
  <c r="J45" i="13"/>
  <c r="K40" i="13"/>
  <c r="L44" i="13"/>
  <c r="H44" i="13"/>
  <c r="I41" i="13"/>
  <c r="N41" i="13"/>
  <c r="G36" i="9"/>
  <c r="J57" i="9"/>
  <c r="G59" i="9"/>
  <c r="G60" i="9"/>
  <c r="E29" i="9"/>
  <c r="F60" i="9"/>
  <c r="F55" i="9"/>
  <c r="E38" i="9"/>
  <c r="E35" i="9"/>
  <c r="H51" i="9"/>
  <c r="J60" i="9"/>
  <c r="G37" i="8"/>
  <c r="E47" i="8"/>
  <c r="G34" i="8"/>
  <c r="I32" i="8"/>
  <c r="K33" i="8"/>
  <c r="H36" i="8"/>
  <c r="I41" i="8"/>
  <c r="K42" i="8"/>
  <c r="G51" i="8"/>
  <c r="E42" i="8"/>
  <c r="F39" i="8"/>
  <c r="I45" i="8"/>
  <c r="H43" i="8"/>
  <c r="I51" i="8"/>
  <c r="F34" i="8"/>
  <c r="G41" i="8"/>
  <c r="L33" i="8"/>
  <c r="H40" i="8"/>
  <c r="H29" i="5"/>
  <c r="H33" i="5"/>
  <c r="M32" i="5"/>
  <c r="G31" i="5"/>
  <c r="D20" i="7"/>
  <c r="E32" i="8"/>
  <c r="J33" i="5"/>
  <c r="F33" i="8"/>
  <c r="H35" i="5"/>
  <c r="I48" i="13"/>
  <c r="L45" i="13"/>
  <c r="K44" i="13"/>
  <c r="M44" i="13"/>
  <c r="F40" i="13"/>
  <c r="L43" i="13"/>
  <c r="N40" i="13"/>
  <c r="J43" i="13"/>
  <c r="J44" i="13"/>
  <c r="M43" i="13"/>
  <c r="L42" i="13"/>
  <c r="I42" i="13"/>
  <c r="F43" i="13"/>
  <c r="J47" i="13"/>
  <c r="E47" i="13"/>
  <c r="H52" i="9"/>
  <c r="G53" i="9"/>
  <c r="F28" i="9"/>
  <c r="J55" i="9"/>
  <c r="E36" i="9"/>
  <c r="G54" i="9"/>
  <c r="F51" i="9"/>
  <c r="G28" i="9"/>
  <c r="F52" i="9"/>
  <c r="I58" i="9"/>
  <c r="G55" i="9"/>
  <c r="K44" i="8"/>
  <c r="K32" i="8"/>
  <c r="K36" i="8"/>
  <c r="G47" i="8"/>
  <c r="L40" i="8"/>
  <c r="L43" i="8"/>
  <c r="H48" i="8"/>
  <c r="F42" i="8"/>
  <c r="L39" i="8"/>
  <c r="J36" i="8"/>
  <c r="E33" i="8"/>
  <c r="L36" i="8"/>
  <c r="K46" i="8"/>
  <c r="E31" i="8"/>
  <c r="K37" i="8"/>
  <c r="L45" i="8"/>
  <c r="J33" i="8"/>
  <c r="E50" i="8"/>
  <c r="G33" i="8"/>
  <c r="L46" i="8"/>
  <c r="E37" i="8"/>
  <c r="H31" i="5"/>
  <c r="K34" i="5"/>
  <c r="E30" i="5"/>
  <c r="J34" i="5"/>
  <c r="K32" i="5"/>
  <c r="L32" i="5"/>
  <c r="L35" i="5"/>
  <c r="G30" i="5"/>
  <c r="D25" i="7"/>
  <c r="D23" i="7"/>
  <c r="J47" i="8"/>
  <c r="E49" i="8"/>
  <c r="J39" i="8"/>
  <c r="J35" i="5"/>
  <c r="K29" i="5"/>
  <c r="F35" i="5"/>
  <c r="H47" i="8"/>
  <c r="E43" i="8"/>
  <c r="E35" i="5"/>
  <c r="D24" i="7"/>
  <c r="I37" i="8"/>
  <c r="F30" i="5"/>
  <c r="F45" i="13"/>
  <c r="H41" i="13"/>
  <c r="E48" i="13"/>
  <c r="G43" i="13"/>
  <c r="I49" i="13"/>
  <c r="E39" i="13"/>
  <c r="J41" i="13"/>
  <c r="L46" i="13"/>
  <c r="M48" i="13"/>
  <c r="H48" i="13"/>
  <c r="O48" i="13"/>
  <c r="H49" i="13"/>
  <c r="J40" i="13"/>
  <c r="L41" i="13"/>
  <c r="G40" i="13"/>
  <c r="G57" i="9"/>
  <c r="G61" i="9"/>
  <c r="F31" i="9"/>
  <c r="F61" i="9"/>
  <c r="E28" i="9"/>
  <c r="F39" i="9"/>
  <c r="E39" i="9"/>
  <c r="I51" i="9"/>
  <c r="F32" i="9"/>
  <c r="H57" i="9"/>
  <c r="E32" i="9"/>
  <c r="G44" i="8"/>
  <c r="F38" i="8"/>
  <c r="J32" i="8"/>
  <c r="E41" i="8"/>
  <c r="I50" i="8"/>
  <c r="F36" i="8"/>
  <c r="F37" i="8"/>
  <c r="F43" i="8"/>
  <c r="H34" i="8"/>
  <c r="K39" i="8"/>
  <c r="L42" i="8"/>
  <c r="H33" i="8"/>
  <c r="H51" i="8"/>
  <c r="L35" i="8"/>
  <c r="J50" i="8"/>
  <c r="E45" i="8"/>
  <c r="K35" i="8"/>
  <c r="I35" i="8"/>
  <c r="G35" i="8"/>
  <c r="I34" i="8"/>
  <c r="I42" i="8"/>
  <c r="G29" i="5"/>
  <c r="M33" i="5"/>
  <c r="I33" i="5"/>
  <c r="J31" i="5"/>
  <c r="K30" i="5"/>
  <c r="J29" i="5"/>
  <c r="E29" i="5"/>
  <c r="I30" i="5"/>
  <c r="D19" i="7"/>
  <c r="H45" i="8"/>
  <c r="F51" i="8"/>
  <c r="G35" i="5"/>
  <c r="K35" i="5"/>
  <c r="I29" i="5"/>
  <c r="D17" i="7"/>
  <c r="J34" i="8"/>
  <c r="M35" i="5"/>
  <c r="H42" i="8"/>
  <c r="M31" i="5"/>
  <c r="J74" i="9" l="1"/>
  <c r="F73" i="9"/>
  <c r="K78" i="9"/>
  <c r="J69" i="9"/>
  <c r="L69" i="9"/>
  <c r="H76" i="9"/>
  <c r="H72" i="9"/>
  <c r="L74" i="9"/>
  <c r="H71" i="9"/>
  <c r="E74" i="9"/>
  <c r="O74" i="9" s="1"/>
  <c r="L76" i="9"/>
  <c r="K77" i="9"/>
  <c r="F77" i="9"/>
  <c r="I68" i="9"/>
  <c r="G68" i="9"/>
  <c r="I70" i="9"/>
  <c r="H73" i="9"/>
  <c r="K73" i="9"/>
  <c r="F69" i="9"/>
  <c r="I77" i="9"/>
  <c r="H70" i="9"/>
  <c r="J72" i="9"/>
  <c r="G71" i="9"/>
  <c r="E75" i="9"/>
  <c r="O75" i="9" s="1"/>
  <c r="K68" i="9"/>
  <c r="G78" i="9"/>
  <c r="I71" i="9"/>
  <c r="G73" i="9"/>
  <c r="F68" i="9"/>
  <c r="L73" i="9"/>
  <c r="E76" i="9"/>
  <c r="O76" i="9" s="1"/>
  <c r="I73" i="9"/>
  <c r="E71" i="9"/>
  <c r="O71" i="9" s="1"/>
  <c r="J77" i="9"/>
  <c r="E73" i="9"/>
  <c r="O73" i="9" s="1"/>
  <c r="G69" i="9"/>
  <c r="K71" i="9"/>
  <c r="E72" i="9"/>
  <c r="O72" i="9" s="1"/>
  <c r="L78" i="9"/>
  <c r="F71" i="9"/>
  <c r="E69" i="9"/>
  <c r="O69" i="9" s="1"/>
  <c r="H77" i="9"/>
  <c r="G72" i="9"/>
  <c r="K76" i="9"/>
  <c r="F72" i="9"/>
  <c r="K72" i="9"/>
  <c r="F75" i="9"/>
  <c r="L72" i="9"/>
  <c r="H69" i="9"/>
  <c r="K69" i="9"/>
  <c r="F70" i="9"/>
  <c r="L68" i="9"/>
  <c r="J71" i="9"/>
  <c r="G77" i="9"/>
  <c r="J78" i="9"/>
  <c r="H78" i="9"/>
  <c r="L77" i="9"/>
  <c r="H74" i="9"/>
  <c r="K70" i="9"/>
  <c r="E68" i="9"/>
  <c r="G70" i="9"/>
  <c r="K74" i="9"/>
  <c r="J70" i="9"/>
  <c r="G75" i="9"/>
  <c r="L70" i="9"/>
  <c r="E70" i="9"/>
  <c r="O70" i="9" s="1"/>
  <c r="H68" i="9"/>
  <c r="J75" i="9"/>
  <c r="H75" i="9"/>
  <c r="J68" i="9"/>
  <c r="F76" i="9"/>
  <c r="J76" i="9"/>
  <c r="E78" i="9"/>
  <c r="O78" i="9" s="1"/>
  <c r="E77" i="9"/>
  <c r="O77" i="9" s="1"/>
  <c r="J73" i="9"/>
  <c r="L71" i="9"/>
  <c r="I75" i="9"/>
  <c r="K75" i="9"/>
  <c r="I74" i="9"/>
  <c r="F74" i="9"/>
  <c r="I69" i="9"/>
  <c r="I72" i="9"/>
  <c r="L75" i="9"/>
  <c r="G76" i="9"/>
  <c r="F78" i="9"/>
  <c r="I76" i="9"/>
  <c r="G74" i="9"/>
  <c r="I78" i="9"/>
  <c r="M75" i="6"/>
  <c r="P70" i="6"/>
  <c r="Q77" i="6"/>
  <c r="R76" i="6"/>
  <c r="E76" i="6"/>
  <c r="I63" i="6"/>
  <c r="M79" i="6"/>
  <c r="R70" i="6"/>
  <c r="L78" i="6"/>
  <c r="H62" i="6"/>
  <c r="N76" i="6"/>
  <c r="S66" i="6"/>
  <c r="P75" i="6"/>
  <c r="J62" i="6"/>
  <c r="M68" i="6"/>
  <c r="O70" i="6"/>
  <c r="H79" i="6"/>
  <c r="M74" i="6"/>
  <c r="K74" i="6"/>
  <c r="J74" i="6"/>
  <c r="S75" i="6"/>
  <c r="G62" i="6"/>
  <c r="J64" i="6"/>
  <c r="O73" i="6"/>
  <c r="N81" i="6"/>
  <c r="S71" i="6"/>
  <c r="L67" i="6"/>
  <c r="H66" i="6"/>
  <c r="K80" i="6"/>
  <c r="G71" i="6"/>
  <c r="J65" i="6"/>
  <c r="Q67" i="6"/>
  <c r="J67" i="6"/>
  <c r="S77" i="6"/>
  <c r="J80" i="6"/>
  <c r="O81" i="6"/>
  <c r="N64" i="6"/>
  <c r="F62" i="6"/>
  <c r="R66" i="6"/>
  <c r="Q81" i="6"/>
  <c r="I77" i="6"/>
  <c r="L72" i="6"/>
  <c r="F81" i="6"/>
  <c r="E71" i="6"/>
  <c r="L63" i="6"/>
  <c r="K71" i="6"/>
  <c r="O80" i="6"/>
  <c r="N65" i="6"/>
  <c r="F80" i="6"/>
  <c r="I80" i="6"/>
  <c r="F73" i="6"/>
  <c r="H76" i="6"/>
  <c r="J79" i="6"/>
  <c r="F74" i="6"/>
  <c r="G68" i="6"/>
  <c r="E79" i="6"/>
  <c r="J75" i="6"/>
  <c r="H80" i="6"/>
  <c r="P62" i="6"/>
  <c r="F77" i="6"/>
  <c r="J70" i="6"/>
  <c r="O63" i="6"/>
  <c r="K67" i="6"/>
  <c r="P69" i="6"/>
  <c r="J77" i="6"/>
  <c r="Q70" i="6"/>
  <c r="F71" i="6"/>
  <c r="N74" i="6"/>
  <c r="F63" i="6"/>
  <c r="S70" i="6"/>
  <c r="F67" i="6"/>
  <c r="O69" i="6"/>
  <c r="I81" i="6"/>
  <c r="E66" i="6"/>
  <c r="Q80" i="6"/>
  <c r="H70" i="6"/>
  <c r="L77" i="6"/>
  <c r="L74" i="6"/>
  <c r="Q78" i="6"/>
  <c r="Q63" i="6"/>
  <c r="F79" i="6"/>
  <c r="N67" i="6"/>
  <c r="P77" i="6"/>
  <c r="I70" i="6"/>
  <c r="R73" i="6"/>
  <c r="Q68" i="6"/>
  <c r="K73" i="6"/>
  <c r="G81" i="6"/>
  <c r="H75" i="6"/>
  <c r="G65" i="6"/>
  <c r="I64" i="6"/>
  <c r="K66" i="6"/>
  <c r="J73" i="6"/>
  <c r="O74" i="6"/>
  <c r="O67" i="6"/>
  <c r="K70" i="6"/>
  <c r="M67" i="6"/>
  <c r="N78" i="6"/>
  <c r="G76" i="6"/>
  <c r="K62" i="6"/>
  <c r="F65" i="6"/>
  <c r="N79" i="6"/>
  <c r="M77" i="6"/>
  <c r="P74" i="6"/>
  <c r="I74" i="6"/>
  <c r="O75" i="6"/>
  <c r="G74" i="6"/>
  <c r="P72" i="6"/>
  <c r="E73" i="6"/>
  <c r="L68" i="6"/>
  <c r="J78" i="6"/>
  <c r="R75" i="6"/>
  <c r="I67" i="6"/>
  <c r="E67" i="6"/>
  <c r="L81" i="6"/>
  <c r="J72" i="6"/>
  <c r="J69" i="6"/>
  <c r="Q73" i="6"/>
  <c r="Q79" i="6"/>
  <c r="E68" i="6"/>
  <c r="H81" i="6"/>
  <c r="G79" i="6"/>
  <c r="M70" i="6"/>
  <c r="H64" i="6"/>
  <c r="F78" i="6"/>
  <c r="R81" i="6"/>
  <c r="P67" i="6"/>
  <c r="I73" i="6"/>
  <c r="E75" i="6"/>
  <c r="S80" i="6"/>
  <c r="F75" i="6"/>
  <c r="L65" i="6"/>
  <c r="J68" i="6"/>
  <c r="S73" i="6"/>
  <c r="P81" i="6"/>
  <c r="S63" i="6"/>
  <c r="N77" i="6"/>
  <c r="M78" i="6"/>
  <c r="H73" i="6"/>
  <c r="J63" i="6"/>
  <c r="M76" i="6"/>
  <c r="M72" i="6"/>
  <c r="R65" i="6"/>
  <c r="R63" i="6"/>
  <c r="G66" i="6"/>
  <c r="M62" i="6"/>
  <c r="J81" i="6"/>
  <c r="N80" i="6"/>
  <c r="P64" i="6"/>
  <c r="G64" i="6"/>
  <c r="O68" i="6"/>
  <c r="K77" i="6"/>
  <c r="S65" i="6"/>
  <c r="H63" i="6"/>
  <c r="E81" i="6"/>
  <c r="O72" i="6"/>
  <c r="H67" i="6"/>
  <c r="O65" i="6"/>
  <c r="I65" i="6"/>
  <c r="G73" i="6"/>
  <c r="H72" i="6"/>
  <c r="I71" i="6"/>
  <c r="P71" i="6"/>
  <c r="G63" i="6"/>
  <c r="K81" i="6"/>
  <c r="G75" i="6"/>
  <c r="Q74" i="6"/>
  <c r="N63" i="6"/>
  <c r="F69" i="6"/>
  <c r="L73" i="6"/>
  <c r="Q65" i="6"/>
  <c r="I72" i="6"/>
  <c r="E69" i="6"/>
  <c r="H78" i="6"/>
  <c r="I78" i="6"/>
  <c r="J76" i="6"/>
  <c r="R79" i="6"/>
  <c r="I76" i="6"/>
  <c r="O78" i="6"/>
  <c r="F76" i="6"/>
  <c r="J66" i="6"/>
  <c r="N68" i="6"/>
  <c r="E64" i="6"/>
  <c r="R64" i="6"/>
  <c r="E62" i="6"/>
  <c r="I75" i="6"/>
  <c r="R68" i="6"/>
  <c r="L64" i="6"/>
  <c r="K63" i="6"/>
  <c r="F72" i="6"/>
  <c r="I69" i="6"/>
  <c r="H68" i="6"/>
  <c r="R69" i="6"/>
  <c r="O71" i="6"/>
  <c r="E65" i="6"/>
  <c r="P68" i="6"/>
  <c r="L62" i="6"/>
  <c r="E77" i="6"/>
  <c r="N73" i="6"/>
  <c r="N69" i="6"/>
  <c r="R67" i="6"/>
  <c r="E74" i="6"/>
  <c r="N72" i="6"/>
  <c r="Q75" i="6"/>
  <c r="Q71" i="6"/>
  <c r="Q66" i="6"/>
  <c r="H77" i="6"/>
  <c r="R72" i="6"/>
  <c r="P65" i="6"/>
  <c r="L66" i="6"/>
  <c r="Q76" i="6"/>
  <c r="S64" i="6"/>
  <c r="P76" i="6"/>
  <c r="L69" i="6"/>
  <c r="K78" i="6"/>
  <c r="R62" i="6"/>
  <c r="G70" i="6"/>
  <c r="N70" i="6"/>
  <c r="R71" i="6"/>
  <c r="K76" i="6"/>
  <c r="F64" i="6"/>
  <c r="S79" i="6"/>
  <c r="P80" i="6"/>
  <c r="F70" i="6"/>
  <c r="L76" i="6"/>
  <c r="Q69" i="6"/>
  <c r="S68" i="6"/>
  <c r="G72" i="6"/>
  <c r="I66" i="6"/>
  <c r="P79" i="6"/>
  <c r="K75" i="6"/>
  <c r="K69" i="6"/>
  <c r="F66" i="6"/>
  <c r="O77" i="6"/>
  <c r="M80" i="6"/>
  <c r="L70" i="6"/>
  <c r="K72" i="6"/>
  <c r="G78" i="6"/>
  <c r="P73" i="6"/>
  <c r="H69" i="6"/>
  <c r="Q64" i="6"/>
  <c r="M63" i="6"/>
  <c r="L71" i="6"/>
  <c r="R80" i="6"/>
  <c r="K65" i="6"/>
  <c r="S67" i="6"/>
  <c r="H71" i="6"/>
  <c r="O66" i="6"/>
  <c r="N71" i="6"/>
  <c r="M69" i="6"/>
  <c r="P63" i="6"/>
  <c r="H74" i="6"/>
  <c r="L79" i="6"/>
  <c r="Q62" i="6"/>
  <c r="G67" i="6"/>
  <c r="N66" i="6"/>
  <c r="H65" i="6"/>
  <c r="O76" i="6"/>
  <c r="N62" i="6"/>
  <c r="O79" i="6"/>
  <c r="N75" i="6"/>
  <c r="S69" i="6"/>
  <c r="O62" i="6"/>
  <c r="R77" i="6"/>
  <c r="M71" i="6"/>
  <c r="J71" i="6"/>
  <c r="P66" i="6"/>
  <c r="S81" i="6"/>
  <c r="K68" i="6"/>
  <c r="M73" i="6"/>
  <c r="P78" i="6"/>
  <c r="E72" i="6"/>
  <c r="F68" i="6"/>
  <c r="S78" i="6"/>
  <c r="M65" i="6"/>
  <c r="G69" i="6"/>
  <c r="M81" i="6"/>
  <c r="S62" i="6"/>
  <c r="L80" i="6"/>
  <c r="K79" i="6"/>
  <c r="E63" i="6"/>
  <c r="I79" i="6"/>
  <c r="R78" i="6"/>
  <c r="R74" i="6"/>
  <c r="S74" i="6"/>
  <c r="E78" i="6"/>
  <c r="S76" i="6"/>
  <c r="G80" i="6"/>
  <c r="K64" i="6"/>
  <c r="M64" i="6"/>
  <c r="M66" i="6"/>
  <c r="E80" i="6"/>
  <c r="L75" i="6"/>
  <c r="I68" i="6"/>
  <c r="I62" i="6"/>
  <c r="O64" i="6"/>
  <c r="Q72" i="6"/>
  <c r="G77" i="6"/>
  <c r="E70" i="6"/>
  <c r="S72" i="6"/>
  <c r="M72" i="9" l="1"/>
  <c r="N72" i="9"/>
  <c r="N76" i="9"/>
  <c r="M76" i="9"/>
  <c r="M73" i="9"/>
  <c r="N73" i="9"/>
  <c r="M77" i="9"/>
  <c r="N77" i="9"/>
  <c r="M70" i="9"/>
  <c r="N70" i="9"/>
  <c r="M74" i="9"/>
  <c r="N74" i="9"/>
  <c r="M78" i="9"/>
  <c r="N78" i="9"/>
  <c r="M69" i="9"/>
  <c r="N69" i="9"/>
  <c r="M71" i="9"/>
  <c r="N71" i="9"/>
  <c r="M75" i="9"/>
  <c r="N75" i="9"/>
  <c r="N31" i="8" a="1"/>
  <c r="R38" i="8" l="1"/>
  <c r="O50" i="8"/>
  <c r="R37" i="8"/>
  <c r="Q38" i="8"/>
  <c r="O49" i="8"/>
  <c r="N37" i="8"/>
  <c r="P47" i="8"/>
  <c r="N51" i="8"/>
  <c r="O39" i="8"/>
  <c r="R34" i="8"/>
  <c r="N43" i="8"/>
  <c r="Q36" i="8"/>
  <c r="N40" i="8"/>
  <c r="O36" i="8"/>
  <c r="N36" i="8"/>
  <c r="Q45" i="8"/>
  <c r="Q35" i="8"/>
  <c r="P36" i="8"/>
  <c r="N49" i="8"/>
  <c r="R31" i="8"/>
  <c r="Q46" i="8"/>
  <c r="Q40" i="8"/>
  <c r="Q44" i="8"/>
  <c r="P49" i="8"/>
  <c r="P40" i="8"/>
  <c r="N39" i="8"/>
  <c r="O37" i="8"/>
  <c r="P37" i="8"/>
  <c r="P45" i="8"/>
  <c r="O31" i="8"/>
  <c r="R48" i="8"/>
  <c r="N34" i="8"/>
  <c r="O48" i="8"/>
  <c r="P38" i="8"/>
  <c r="Q39" i="8"/>
  <c r="P46" i="8"/>
  <c r="R49" i="8"/>
  <c r="N38" i="8"/>
  <c r="Q32" i="8"/>
  <c r="P31" i="8"/>
  <c r="N48" i="8"/>
  <c r="O38" i="8"/>
  <c r="O42" i="8"/>
  <c r="P42" i="8"/>
  <c r="Q31" i="8"/>
  <c r="R45" i="8"/>
  <c r="O34" i="8"/>
  <c r="R51" i="8"/>
  <c r="P41" i="8"/>
  <c r="R41" i="8"/>
  <c r="R32" i="8"/>
  <c r="O46" i="8"/>
  <c r="O43" i="8"/>
  <c r="R42" i="8"/>
  <c r="Q47" i="8"/>
  <c r="R43" i="8"/>
  <c r="R36" i="8"/>
  <c r="N46" i="8"/>
  <c r="Q34" i="8"/>
  <c r="Q51" i="8"/>
  <c r="N31" i="8"/>
  <c r="P35" i="8"/>
  <c r="Q50" i="8"/>
  <c r="N35" i="8"/>
  <c r="R46" i="8"/>
  <c r="P44" i="8"/>
  <c r="O32" i="8"/>
  <c r="O40" i="8"/>
  <c r="Q49" i="8"/>
  <c r="P39" i="8"/>
  <c r="Q43" i="8"/>
  <c r="N44" i="8"/>
  <c r="O45" i="8"/>
  <c r="Q37" i="8"/>
  <c r="N42" i="8"/>
  <c r="O51" i="8"/>
  <c r="R40" i="8"/>
  <c r="P50" i="8"/>
  <c r="O33" i="8"/>
  <c r="N32" i="8"/>
  <c r="N50" i="8"/>
  <c r="Q33" i="8"/>
  <c r="R44" i="8"/>
  <c r="N33" i="8"/>
  <c r="Q48" i="8"/>
  <c r="O44" i="8"/>
  <c r="R47" i="8"/>
  <c r="N47" i="8"/>
  <c r="P51" i="8"/>
  <c r="R39" i="8"/>
  <c r="Q42" i="8"/>
  <c r="P32" i="8"/>
  <c r="R50" i="8"/>
  <c r="Q41" i="8"/>
  <c r="R35" i="8"/>
  <c r="P34" i="8"/>
  <c r="N45" i="8"/>
  <c r="N41" i="8"/>
  <c r="O41" i="8"/>
  <c r="P43" i="8"/>
  <c r="O47" i="8"/>
  <c r="P33" i="8"/>
  <c r="P48" i="8"/>
  <c r="R33" i="8"/>
  <c r="O35" i="8"/>
</calcChain>
</file>

<file path=xl/sharedStrings.xml><?xml version="1.0" encoding="utf-8"?>
<sst xmlns="http://schemas.openxmlformats.org/spreadsheetml/2006/main" count="539" uniqueCount="381">
  <si>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</si>
  <si>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</si>
  <si>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</si>
  <si>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</si>
  <si>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</si>
  <si>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</si>
  <si>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</si>
  <si>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</si>
  <si>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</si>
  <si>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</si>
  <si>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</si>
  <si>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</si>
  <si>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</si>
  <si>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</si>
  <si>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</si>
  <si>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</si>
  <si>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</si>
  <si>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</si>
  <si>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</si>
  <si>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</si>
  <si>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</si>
  <si>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</si>
  <si>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</si>
  <si>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</si>
  <si>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</si>
  <si>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</si>
  <si>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</si>
  <si>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</si>
  <si>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</si>
  <si>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</si>
  <si>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</si>
  <si>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</si>
  <si>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</si>
  <si>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</si>
  <si>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</si>
  <si>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</si>
  <si>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</si>
  <si>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</si>
  <si>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</si>
  <si>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</si>
  <si>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</si>
  <si>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</si>
  <si>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</si>
  <si>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</si>
  <si>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</si>
  <si>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</si>
  <si>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</si>
  <si>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</si>
  <si>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</si>
  <si>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</si>
  <si>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</si>
  <si>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</si>
  <si>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</si>
  <si>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</si>
  <si>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</si>
  <si>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</si>
  <si>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</si>
  <si>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</si>
  <si>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</si>
  <si>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</si>
  <si>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</si>
  <si>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</si>
  <si>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</si>
  <si>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</si>
  <si>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</si>
  <si>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</si>
  <si>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</si>
  <si>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</si>
  <si>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</si>
  <si>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</si>
  <si>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</si>
  <si>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</si>
  <si>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</si>
  <si>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</si>
  <si>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</si>
  <si>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</si>
  <si>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</si>
  <si>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</si>
  <si>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</si>
  <si>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</si>
  <si>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</si>
  <si>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</si>
  <si>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</si>
  <si>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</si>
  <si>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</si>
  <si>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</si>
  <si>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</si>
  <si>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</si>
  <si>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</si>
  <si>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</si>
  <si>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</si>
  <si>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</si>
  <si>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</si>
  <si>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</si>
  <si>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</si>
  <si>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</si>
  <si>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</si>
  <si>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</si>
  <si>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</si>
  <si>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</si>
  <si>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</si>
  <si>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</si>
  <si>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</si>
  <si>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</si>
  <si>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</si>
  <si>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</si>
  <si>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</si>
  <si>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</si>
  <si>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</si>
  <si>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</si>
  <si>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</si>
  <si>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</si>
  <si>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</si>
  <si>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</si>
  <si>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</si>
  <si>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</si>
  <si>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</si>
  <si>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</si>
  <si>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</si>
  <si>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</si>
  <si>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</si>
  <si>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</si>
  <si>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</si>
  <si>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</si>
  <si>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</si>
  <si>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</si>
  <si>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</si>
  <si>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</si>
  <si>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</si>
  <si>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</si>
  <si>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</si>
  <si>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</si>
  <si>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</si>
  <si>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</si>
  <si>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</si>
  <si>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</si>
  <si>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</si>
  <si>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</si>
  <si>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</si>
  <si>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</si>
  <si>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</si>
  <si>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</si>
  <si>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</si>
  <si>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</si>
  <si>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</si>
  <si>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</si>
  <si>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</si>
  <si>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</si>
  <si>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</si>
  <si>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</si>
  <si>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</si>
  <si>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</si>
  <si>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</si>
  <si>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</si>
  <si>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</si>
  <si>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</si>
  <si>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</si>
  <si>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</si>
  <si>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</si>
  <si>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</si>
  <si>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</si>
  <si>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</si>
  <si>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</si>
  <si>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</si>
  <si>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</si>
  <si>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</si>
  <si>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</si>
  <si>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</si>
  <si>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</si>
  <si>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</si>
  <si>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</si>
  <si>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</si>
  <si>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</si>
  <si>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</si>
  <si>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</si>
  <si>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</si>
  <si>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</si>
  <si>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</si>
  <si>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</si>
  <si>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</si>
  <si>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</si>
  <si>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</si>
  <si>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</si>
  <si>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</si>
  <si>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</si>
  <si>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</si>
  <si>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</si>
  <si>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</si>
  <si>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</si>
  <si>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</si>
  <si>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</si>
  <si>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</si>
  <si>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</si>
  <si>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</si>
  <si>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</si>
  <si>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</si>
  <si>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</si>
  <si>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</si>
  <si>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</si>
  <si>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</si>
  <si>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</si>
  <si>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</si>
  <si>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</si>
  <si>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</si>
  <si>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</si>
  <si>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</si>
  <si>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</si>
  <si>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</si>
  <si>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</si>
  <si>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</si>
  <si>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</si>
  <si>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</si>
  <si>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</si>
  <si>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</si>
  <si>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</si>
  <si>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</si>
  <si>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</si>
  <si>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</si>
  <si>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</si>
  <si>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</si>
  <si>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</si>
  <si>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</si>
  <si>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</si>
  <si>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</si>
  <si>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</si>
  <si>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</si>
  <si>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</si>
  <si>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</si>
  <si>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</si>
  <si>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</si>
  <si>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</si>
  <si>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</si>
  <si>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</si>
  <si>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</si>
  <si>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</si>
  <si>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</si>
  <si>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</si>
  <si>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</si>
  <si>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</si>
  <si>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</si>
  <si>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</si>
  <si>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</si>
  <si>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</si>
  <si>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</si>
  <si>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</si>
  <si>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</si>
  <si>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</si>
  <si>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</si>
  <si>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</si>
  <si>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</si>
  <si>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</si>
  <si>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</si>
  <si>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</si>
  <si>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</si>
  <si>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</si>
  <si>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</si>
  <si>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</si>
  <si>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</si>
  <si>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</si>
  <si>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</si>
  <si>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</si>
  <si>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</si>
  <si>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</si>
  <si>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</si>
  <si>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</si>
  <si>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</si>
  <si>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</si>
  <si>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</si>
  <si>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</si>
  <si>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</si>
  <si>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</si>
  <si>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</si>
  <si>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</si>
  <si>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</si>
  <si>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</si>
  <si>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</si>
  <si>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</si>
  <si>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</si>
  <si>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</si>
  <si>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</si>
  <si>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</si>
  <si>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</si>
  <si>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</si>
  <si>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</si>
  <si>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</si>
  <si>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</si>
  <si>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</si>
  <si>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</si>
  <si>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</si>
  <si>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</si>
  <si>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</si>
  <si>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</si>
  <si>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</si>
  <si>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</si>
  <si>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</si>
  <si>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</si>
  <si>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</si>
  <si>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</si>
  <si>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</si>
  <si>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</si>
  <si>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</si>
  <si>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</si>
  <si>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</si>
  <si>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</si>
  <si>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</si>
  <si>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</si>
  <si>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</si>
  <si>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</si>
  <si>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</si>
  <si>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</si>
  <si>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</si>
  <si>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</si>
  <si>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</si>
  <si>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</si>
  <si>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</si>
  <si>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</si>
  <si>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</si>
  <si>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</si>
  <si>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</si>
  <si>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</si>
  <si>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</si>
  <si>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</si>
  <si>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</si>
  <si>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</si>
  <si>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</si>
  <si>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</si>
  <si>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</si>
  <si>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</si>
  <si>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</si>
  <si>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</si>
  <si>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</si>
  <si>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</si>
  <si>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</si>
  <si>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</si>
  <si>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</si>
  <si>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</si>
  <si>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</si>
  <si>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</si>
  <si>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</si>
  <si>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</si>
  <si>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</si>
  <si>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</si>
  <si>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</si>
  <si>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</si>
  <si>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</si>
  <si>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</si>
  <si>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</si>
  <si>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</si>
  <si>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</si>
  <si>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</si>
  <si>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</si>
  <si>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</si>
  <si>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</si>
  <si>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</si>
  <si>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</si>
  <si>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</si>
  <si>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</si>
  <si>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</si>
  <si>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</si>
  <si>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</si>
  <si>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</si>
  <si>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</si>
  <si>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</si>
  <si>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</si>
  <si>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</si>
  <si>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</si>
  <si>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</si>
  <si>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</si>
  <si>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</si>
  <si>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</si>
  <si>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</si>
  <si>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</si>
  <si>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</si>
  <si>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</si>
  <si>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</si>
  <si>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</si>
  <si>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</si>
  <si>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</si>
  <si>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#ERROR: Failed to resolve market data item [Provider: Client, PriceSource: , InstrumentId: BBG000BDQBV1, InstrumentIdType: Figi, QuoteType: Price, Field: mid] with supplier [Client] for effective date [20/04/2019 00:00:00], quoteInterval [None] and with predicate [AsAt=Latest]. This occurred because failed to find analytics quote in store.</t>
  </si>
  <si>
    <t>Target hierarchy</t>
  </si>
  <si>
    <t>N.B. Dates entered without a time are treated as 00:00:00.00Z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</si>
</sst>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06c7f756d18f45788a0e75699d42f1a3">
      <tp>
        <v>-1</v>
        <stp/>
        <stp>15203616-09e0-42db-b363-1b70907d7b38</stp>
        <tr r="E32" s="9"/>
        <tr r="F32" s="9"/>
        <tr r="E39" s="9"/>
        <tr r="F39" s="9"/>
        <tr r="E28" s="9"/>
        <tr r="F31" s="9"/>
        <tr r="G28" s="9"/>
        <tr r="E36" s="9"/>
        <tr r="F28" s="9"/>
        <tr r="E35" s="9"/>
        <tr r="E38" s="9"/>
        <tr r="E29" s="9"/>
        <tr r="G36" s="9"/>
        <tr r="F34" s="9"/>
        <tr r="E37" s="9"/>
        <tr r="F36" s="9"/>
        <tr r="E30" s="9"/>
        <tr r="F37" s="9"/>
        <tr r="E34" s="9"/>
        <tr r="E33" s="9"/>
        <tr r="G29" s="9"/>
        <tr r="G31" s="9"/>
        <tr r="F33" s="9"/>
        <tr r="F29" s="9"/>
        <tr r="G30" s="9"/>
        <tr r="F30" s="9"/>
        <tr r="G34" s="9"/>
        <tr r="G33" s="9"/>
        <tr r="G32" s="9"/>
        <tr r="F38" s="9"/>
        <tr r="G39" s="9"/>
        <tr r="G38" s="9"/>
        <tr r="G35" s="9"/>
        <tr r="E31" s="9"/>
        <tr r="F35" s="9"/>
        <tr r="G37" s="9"/>
      </tp>
    </main>
    <main first="rtdsrv.06c7f756d18f45788a0e75699d42f1a3">
      <tp>
        <v>-1</v>
        <stp/>
        <stp>58d7e68b-9c92-4260-a74b-5eaf14b5c2c9</stp>
        <tr r="Y52" s="6"/>
        <tr r="T44" s="6"/>
        <tr r="I33" s="6"/>
        <tr r="G33" s="6"/>
        <tr r="J51" s="6"/>
        <tr r="W46" s="6"/>
        <tr r="M45" s="6"/>
        <tr r="AC46" s="6"/>
        <tr r="Z36" s="6"/>
        <tr r="V52" s="6"/>
        <tr r="P39" s="6"/>
        <tr r="N53" s="6"/>
        <tr r="AH45" s="6"/>
        <tr r="AI35" s="6"/>
        <tr r="AH49" s="6"/>
        <tr r="AE53" s="6"/>
        <tr r="I38" s="6"/>
        <tr r="O33" s="6"/>
        <tr r="Z50" s="6"/>
        <tr r="L53" s="6"/>
        <tr r="Z44" s="6"/>
        <tr r="X50" s="6"/>
        <tr r="L36" s="6"/>
        <tr r="AA44" s="6"/>
        <tr r="W35" s="6"/>
        <tr r="V44" s="6"/>
        <tr r="AD51" s="6"/>
        <tr r="AE39" s="6"/>
        <tr r="U53" s="6"/>
        <tr r="AG48" s="6"/>
        <tr r="J42" s="6"/>
        <tr r="Z42" s="6"/>
        <tr r="E36" s="6"/>
        <tr r="X33" s="6"/>
        <tr r="V33" s="6"/>
        <tr r="I48" s="6"/>
        <tr r="M39" s="6"/>
        <tr r="AC52" s="6"/>
        <tr r="AG33" s="6"/>
        <tr r="V35" s="6"/>
        <tr r="H48" s="6"/>
        <tr r="AH50" s="6"/>
        <tr r="Z35" s="6"/>
        <tr r="H38" s="6"/>
        <tr r="X43" s="6"/>
        <tr r="AF42" s="6"/>
        <tr r="AC36" s="6"/>
        <tr r="S48" s="6"/>
        <tr r="X34" s="6"/>
        <tr r="AH36" s="6"/>
        <tr r="S40" s="6"/>
        <tr r="L44" s="6"/>
        <tr r="V51" s="6"/>
        <tr r="S50" s="6"/>
        <tr r="L48" s="6"/>
        <tr r="I42" s="6"/>
        <tr r="M43" s="6"/>
        <tr r="AB40" s="6"/>
        <tr r="F35" s="6"/>
        <tr r="AI52" s="6"/>
        <tr r="AH34" s="6"/>
        <tr r="AB37" s="6"/>
        <tr r="T37" s="6"/>
        <tr r="G43" s="6"/>
        <tr r="H44" s="6"/>
        <tr r="J46" s="6"/>
        <tr r="N43" s="6"/>
        <tr r="O45" s="6"/>
        <tr r="W42" s="6"/>
        <tr r="AB51" s="6"/>
        <tr r="AC44" s="6"/>
        <tr r="R37" s="6"/>
        <tr r="O47" s="6"/>
        <tr r="S45" s="6"/>
        <tr r="Q48" s="6"/>
        <tr r="AF35" s="6"/>
        <tr r="AG44" s="6"/>
        <tr r="W52" s="6"/>
        <tr r="AI51" s="6"/>
        <tr r="AG42" s="6"/>
        <tr r="P33" s="6"/>
        <tr r="AC41" s="6"/>
        <tr r="AF38" s="6"/>
        <tr r="M37" s="6"/>
        <tr r="P47" s="6"/>
        <tr r="AI36" s="6"/>
        <tr r="X46" s="6"/>
        <tr r="U34" s="6"/>
        <tr r="I49" s="6"/>
        <tr r="L42" s="6"/>
        <tr r="AB44" s="6"/>
        <tr r="AE34" s="6"/>
        <tr r="Z53" s="6"/>
        <tr r="P41" s="6"/>
        <tr r="T33" s="6"/>
        <tr r="AF44" s="6"/>
        <tr r="AA38" s="6"/>
        <tr r="AA48" s="6"/>
        <tr r="AG47" s="6"/>
        <tr r="AI33" s="6"/>
        <tr r="AE33" s="6"/>
        <tr r="AD40" s="6"/>
        <tr r="R47" s="6"/>
        <tr r="W36" s="6"/>
        <tr r="P51" s="6"/>
        <tr r="AC50" s="6"/>
        <tr r="U39" s="6"/>
        <tr r="H42" s="6"/>
        <tr r="AD34" s="6"/>
        <tr r="Q38" s="6"/>
        <tr r="X48" s="6"/>
        <tr r="Z45" s="6"/>
        <tr r="W33" s="6"/>
        <tr r="AF36" s="6"/>
        <tr r="Y53" s="6"/>
        <tr r="AG35" s="6"/>
        <tr r="AI40" s="6"/>
        <tr r="M38" s="6"/>
        <tr r="AD37" s="6"/>
        <tr r="X52" s="6"/>
        <tr r="H35" s="6"/>
        <tr r="F48" s="6"/>
        <tr r="AG50" s="6"/>
        <tr r="AB39" s="6"/>
        <tr r="M47" s="6"/>
        <tr r="V39" s="6"/>
        <tr r="AG49" s="6"/>
        <tr r="AA41" s="6"/>
        <tr r="L47" s="6"/>
        <tr r="E52" s="6"/>
        <tr r="M33" s="6"/>
        <tr r="G51" s="6"/>
        <tr r="H49" s="6"/>
        <tr r="AC53" s="6"/>
        <tr r="AH47" s="6"/>
        <tr r="T51" s="6"/>
        <tr r="X36" s="6"/>
        <tr r="P48" s="6"/>
        <tr r="J36" s="6"/>
        <tr r="E45" s="6"/>
        <tr r="AH37" s="6"/>
        <tr r="AG52" s="6"/>
        <tr r="Y40" s="6"/>
        <tr r="AI38" s="6"/>
        <tr r="AC37" s="6"/>
        <tr r="AI53" s="6"/>
        <tr r="AD47" s="6"/>
        <tr r="N42" s="6"/>
        <tr r="U52" s="6"/>
        <tr r="AC35" s="6"/>
        <tr r="P36" s="6"/>
        <tr r="P38" s="6"/>
        <tr r="F46" s="6"/>
        <tr r="AF43" s="6"/>
        <tr r="P50" s="6"/>
        <tr r="V38" s="6"/>
        <tr r="AD52" s="6"/>
        <tr r="AG36" s="6"/>
        <tr r="K47" s="6"/>
        <tr r="AI39" s="6"/>
        <tr r="I41" s="6"/>
        <tr r="AD44" s="6"/>
        <tr r="G50" s="6"/>
        <tr r="AI46" s="6"/>
        <tr r="W39" s="6"/>
        <tr r="P45" s="6"/>
        <tr r="X45" s="6"/>
        <tr r="X42" s="6"/>
        <tr r="E44" s="6"/>
        <tr r="AF46" s="6"/>
        <tr r="I39" s="6"/>
        <tr r="Z48" s="6"/>
        <tr r="V53" s="6"/>
        <tr r="AE37" s="6"/>
        <tr r="AA49" s="6"/>
        <tr r="L33" s="6"/>
        <tr r="M50" s="6"/>
        <tr r="Q34" s="6"/>
        <tr r="Q53" s="6"/>
        <tr r="S49" s="6"/>
        <tr r="G45" s="6"/>
        <tr r="G34" s="6"/>
        <tr r="S46" s="6"/>
        <tr r="G39" s="6"/>
        <tr r="AE51" s="6"/>
        <tr r="H40" s="6"/>
        <tr r="M44" s="6"/>
        <tr r="AG53" s="6"/>
        <tr r="AF50" s="6"/>
        <tr r="AD49" s="6"/>
        <tr r="X41" s="6"/>
        <tr r="Q49" s="6"/>
        <tr r="V34" s="6"/>
        <tr r="V49" s="6"/>
        <tr r="AB48" s="6"/>
        <tr r="N36" s="6"/>
        <tr r="U33" s="6"/>
        <tr r="N40" s="6"/>
        <tr r="AG46" s="6"/>
        <tr r="F41" s="6"/>
        <tr r="K39" s="6"/>
        <tr r="F36" s="6"/>
        <tr r="AG43" s="6"/>
        <tr r="X40" s="6"/>
        <tr r="Z46" s="6"/>
        <tr r="AB53" s="6"/>
        <tr r="AH51" s="6"/>
        <tr r="I40" s="6"/>
        <tr r="F50" s="6"/>
        <tr r="F52" s="6"/>
        <tr r="N50" s="6"/>
        <tr r="O35" s="6"/>
        <tr r="Y33" s="6"/>
        <tr r="Y49" s="6"/>
        <tr r="R53" s="6"/>
        <tr r="T42" s="6"/>
        <tr r="AB42" s="6"/>
        <tr r="K52" s="6"/>
        <tr r="Y41" s="6"/>
        <tr r="O48" s="6"/>
        <tr r="Q44" s="6"/>
        <tr r="AD53" s="6"/>
        <tr r="W44" s="6"/>
        <tr r="L45" s="6"/>
        <tr r="P35" s="6"/>
        <tr r="J41" s="6"/>
        <tr r="I43" s="6"/>
        <tr r="AC45" s="6"/>
        <tr r="O53" s="6"/>
        <tr r="U47" s="6"/>
        <tr r="H41" s="6"/>
        <tr r="H47" s="6"/>
        <tr r="AF40" s="6"/>
        <tr r="J33" s="6"/>
        <tr r="V36" s="6"/>
        <tr r="K36" s="6"/>
        <tr r="AC49" s="6"/>
        <tr r="K50" s="6"/>
        <tr r="U51" s="6"/>
        <tr r="AG34" s="6"/>
        <tr r="V40" s="6"/>
        <tr r="H46" s="6"/>
        <tr r="S33" s="6"/>
        <tr r="M36" s="6"/>
        <tr r="AG40" s="6"/>
        <tr r="AA43" s="6"/>
        <tr r="V50" s="6"/>
        <tr r="S34" s="6"/>
        <tr r="O46" s="6"/>
        <tr r="G40" s="6"/>
        <tr r="AG38" s="6"/>
        <tr r="E37" s="6"/>
        <tr r="E51" s="6"/>
        <tr r="H34" s="6"/>
        <tr r="V37" s="6"/>
        <tr r="E49" s="6"/>
        <tr r="U37" s="6"/>
        <tr r="R43" s="6"/>
        <tr r="R40" s="6"/>
        <tr r="E35" s="6"/>
        <tr r="P40" s="6"/>
        <tr r="M41" s="6"/>
        <tr r="Z41" s="6"/>
        <tr r="X51" s="6"/>
        <tr r="J34" s="6"/>
        <tr r="AD43" s="6"/>
        <tr r="Y34" s="6"/>
        <tr r="X37" s="6"/>
        <tr r="Q35" s="6"/>
        <tr r="S53" s="6"/>
        <tr r="Z47" s="6"/>
        <tr r="U49" s="6"/>
        <tr r="E48" s="6"/>
        <tr r="E50" s="6"/>
        <tr r="L52" s="6"/>
        <tr r="J37" s="6"/>
        <tr r="AC40" s="6"/>
        <tr r="L46" s="6"/>
        <tr r="V46" s="6"/>
        <tr r="M52" s="6"/>
        <tr r="AG45" s="6"/>
        <tr r="Y47" s="6"/>
        <tr r="AI45" s="6"/>
        <tr r="N41" s="6"/>
        <tr r="I45" s="6"/>
        <tr r="Q52" s="6"/>
        <tr r="U41" s="6"/>
        <tr r="AI34" s="6"/>
        <tr r="Y37" s="6"/>
        <tr r="AG51" s="6"/>
        <tr r="AF33" s="6"/>
        <tr r="V43" s="6"/>
        <tr r="S47" s="6"/>
        <tr r="S37" s="6"/>
        <tr r="AC38" s="6"/>
        <tr r="W40" s="6"/>
        <tr r="U42" s="6"/>
        <tr r="W34" s="6"/>
        <tr r="K38" s="6"/>
        <tr r="AB41" s="6"/>
        <tr r="N44" s="6"/>
        <tr r="S39" s="6"/>
        <tr r="J50" s="6"/>
        <tr r="E33" s="6"/>
        <tr r="G35" s="6"/>
        <tr r="X44" s="6"/>
        <tr r="P53" s="6"/>
        <tr r="K42" s="6"/>
        <tr r="H52" s="6"/>
        <tr r="Y46" s="6"/>
        <tr r="T46" s="6"/>
        <tr r="AB47" s="6"/>
        <tr r="AB49" s="6"/>
        <tr r="E40" s="6"/>
        <tr r="G49" s="6"/>
        <tr r="R50" s="6"/>
        <tr r="Q40" s="6"/>
        <tr r="Y36" s="6"/>
        <tr r="AB45" s="6"/>
        <tr r="AH48" s="6"/>
        <tr r="O39" s="6"/>
        <tr r="R51" s="6"/>
        <tr r="J47" s="6"/>
        <tr r="U50" s="6"/>
        <tr r="H50" s="6"/>
        <tr r="Q39" s="6"/>
        <tr r="H53" s="6"/>
        <tr r="AA37" s="6"/>
        <tr r="K48" s="6"/>
        <tr r="L50" s="6"/>
        <tr r="AF49" s="6"/>
        <tr r="G37" s="6"/>
        <tr r="AE49" s="6"/>
        <tr r="J49" s="6"/>
        <tr r="Q33" s="6"/>
        <tr r="Y51" s="6"/>
        <tr r="L38" s="6"/>
        <tr r="K45" s="6"/>
        <tr r="Z49" s="6"/>
        <tr r="N52" s="6"/>
        <tr r="R52" s="6"/>
        <tr r="G42" s="6"/>
        <tr r="AH42" s="6"/>
        <tr r="Y38" s="6"/>
        <tr r="AE44" s="6"/>
        <tr r="K40" s="6"/>
        <tr r="O52" s="6"/>
        <tr r="Z34" s="6"/>
        <tr r="W41" s="6"/>
        <tr r="N48" s="6"/>
        <tr r="AG37" s="6"/>
        <tr r="AB34" s="6"/>
        <tr r="AD36" s="6"/>
        <tr r="AC51" s="6"/>
        <tr r="S52" s="6"/>
        <tr r="I47" s="6"/>
        <tr r="W49" s="6"/>
        <tr r="AH44" s="6"/>
        <tr r="N34" s="6"/>
        <tr r="X38" s="6"/>
        <tr r="V42" s="6"/>
        <tr r="AI41" s="6"/>
        <tr r="AE40" s="6"/>
        <tr r="H37" s="6"/>
        <tr r="N35" s="6"/>
        <tr r="AA34" s="6"/>
        <tr r="V41" s="6"/>
        <tr r="AF45" s="6"/>
        <tr r="AD35" s="6"/>
        <tr r="Y45" s="6"/>
        <tr r="K46" s="6"/>
        <tr r="Y39" s="6"/>
        <tr r="U46" s="6"/>
        <tr r="AD50" s="6"/>
        <tr r="P42" s="6"/>
        <tr r="AI50" s="6"/>
        <tr r="I37" s="6"/>
        <tr r="AI49" s="6"/>
        <tr r="AD48" s="6"/>
        <tr r="AC39" s="6"/>
        <tr r="AE43" s="6"/>
        <tr r="Y42" s="6"/>
        <tr r="Q46" s="6"/>
        <tr r="Z52" s="6"/>
        <tr r="J52" s="6"/>
        <tr r="G47" s="6"/>
        <tr r="Q42" s="6"/>
        <tr r="AA36" s="6"/>
        <tr r="AD46" s="6"/>
        <tr r="W38" s="6"/>
        <tr r="AA51" s="6"/>
        <tr r="O42" s="6"/>
        <tr r="AD39" s="6"/>
        <tr r="L35" s="6"/>
        <tr r="AC48" s="6"/>
        <tr r="I34" s="6"/>
        <tr r="AH39" s="6"/>
        <tr r="L39" s="6"/>
        <tr r="Q45" s="6"/>
        <tr r="H33" s="6"/>
        <tr r="AE41" s="6"/>
        <tr r="O43" s="6"/>
        <tr r="AI43" s="6"/>
        <tr r="S35" s="6"/>
        <tr r="Z38" s="6"/>
        <tr r="AE46" s="6"/>
        <tr r="Q47" s="6"/>
        <tr r="AD38" s="6"/>
        <tr r="AE47" s="6"/>
        <tr r="R33" s="6"/>
        <tr r="E46" s="6"/>
        <tr r="U38" s="6"/>
        <tr r="R39" s="6"/>
        <tr r="W48" s="6"/>
        <tr r="K33" s="6"/>
        <tr r="AC34" s="6"/>
        <tr r="Z43" s="6"/>
        <tr r="AF52" s="6"/>
        <tr r="AC43" s="6"/>
        <tr r="AA45" s="6"/>
        <tr r="K53" s="6"/>
        <tr r="Q37" s="6"/>
        <tr r="Y50" s="6"/>
        <tr r="T49" s="6"/>
        <tr r="N38" s="6"/>
        <tr r="W50" s="6"/>
        <tr r="AD45" s="6"/>
        <tr r="F51" s="6"/>
        <tr r="AF53" s="6"/>
        <tr r="O40" s="6"/>
        <tr r="F38" s="6"/>
        <tr r="N37" s="6"/>
        <tr r="AC33" s="6"/>
        <tr r="U44" s="6"/>
        <tr r="W37" s="6"/>
        <tr r="H51" s="6"/>
        <tr r="AG39" s="6"/>
        <tr r="F39" s="6"/>
        <tr r="G44" s="6"/>
        <tr r="O38" s="6"/>
        <tr r="L43" s="6"/>
        <tr r="J40" s="6"/>
        <tr r="G46" s="6"/>
        <tr r="F42" s="6"/>
        <tr r="AA47" s="6"/>
        <tr r="I51" s="6"/>
        <tr r="I44" s="6"/>
        <tr r="AH40" s="6"/>
        <tr r="G52" s="6"/>
        <tr r="AI47" s="6"/>
        <tr r="AD41" s="6"/>
        <tr r="AI42" s="6"/>
        <tr r="O34" s="6"/>
        <tr r="W47" s="6"/>
        <tr r="AA46" s="6"/>
        <tr r="E41" s="6"/>
        <tr r="W51" s="6"/>
        <tr r="AD42" s="6"/>
        <tr r="K44" s="6"/>
        <tr r="AG41" s="6"/>
        <tr r="AB46" s="6"/>
        <tr r="AC42" s="6"/>
        <tr r="R38" s="6"/>
        <tr r="U40" s="6"/>
        <tr r="AE45" s="6"/>
        <tr r="P37" s="6"/>
        <tr r="AB38" s="6"/>
        <tr r="AA33" s="6"/>
        <tr r="AH35" s="6"/>
        <tr r="J38" s="6"/>
        <tr r="M53" s="6"/>
        <tr r="S44" s="6"/>
        <tr r="AE42" s="6"/>
        <tr r="U36" s="6"/>
        <tr r="AA35" s="6"/>
        <tr r="I53" s="6"/>
        <tr r="AF51" s="6"/>
        <tr r="T39" s="6"/>
        <tr r="M42" s="6"/>
        <tr r="U43" s="6"/>
        <tr r="O36" s="6"/>
        <tr r="X35" s="6"/>
        <tr r="S36" s="6"/>
        <tr r="V48" s="6"/>
        <tr r="R35" s="6"/>
        <tr r="G36" s="6"/>
        <tr r="AF48" s="6"/>
        <tr r="L49" s="6"/>
        <tr r="Y43" s="6"/>
        <tr r="AB43" s="6"/>
        <tr r="K43" s="6"/>
        <tr r="M46" s="6"/>
        <tr r="S38" s="6"/>
        <tr r="T38" s="6"/>
        <tr r="F33" s="6"/>
        <tr r="Y44" s="6"/>
        <tr r="Z39" s="6"/>
        <tr r="AE35" s="6"/>
        <tr r="AA39" s="6"/>
        <tr r="J53" s="6"/>
        <tr r="E43" s="6"/>
        <tr r="P44" s="6"/>
        <tr r="K49" s="6"/>
        <tr r="G41" s="6"/>
        <tr r="P43" s="6"/>
        <tr r="AH41" s="6"/>
        <tr r="T41" s="6"/>
        <tr r="O37" s="6"/>
        <tr r="Z37" s="6"/>
        <tr r="AA42" s="6"/>
        <tr r="M48" s="6"/>
        <tr r="M49" s="6"/>
        <tr r="P52" s="6"/>
        <tr r="K41" s="6"/>
        <tr r="AB35" s="6"/>
        <tr r="Z40" s="6"/>
        <tr r="R34" s="6"/>
        <tr r="M40" s="6"/>
        <tr r="L37" s="6"/>
        <tr r="F49" s="6"/>
        <tr r="O41" s="6"/>
        <tr r="J35" s="6"/>
        <tr r="R41" s="6"/>
        <tr r="H45" s="6"/>
        <tr r="G53" s="6"/>
        <tr r="AI48" s="6"/>
        <tr r="AH46" s="6"/>
        <tr r="N46" s="6"/>
        <tr r="W43" s="6"/>
        <tr r="X47" s="6"/>
        <tr r="F44" s="6"/>
        <tr r="I52" s="6"/>
        <tr r="J43" s="6"/>
        <tr r="R44" s="6"/>
        <tr r="E38" s="6"/>
        <tr r="K35" s="6"/>
        <tr r="U48" s="6"/>
        <tr r="O51" s="6"/>
        <tr r="AE48" s="6"/>
        <tr r="F34" s="6"/>
        <tr r="T52" s="6"/>
        <tr r="V47" s="6"/>
        <tr r="S51" s="6"/>
        <tr r="AH33" s="6"/>
        <tr r="X49" s="6"/>
        <tr r="N49" s="6"/>
        <tr r="I36" s="6"/>
        <tr r="Q41" s="6"/>
        <tr r="Z51" s="6"/>
        <tr r="S41" s="6"/>
        <tr r="U35" s="6"/>
        <tr r="Y48" s="6"/>
        <tr r="G48" s="6"/>
        <tr r="K51" s="6"/>
        <tr r="AB36" s="6"/>
        <tr r="N47" s="6"/>
        <tr r="AE50" s="6"/>
        <tr r="AF37" s="6"/>
        <tr r="AB52" s="6"/>
        <tr r="Z33" s="6"/>
        <tr r="W53" s="6"/>
        <tr r="S43" s="6"/>
        <tr r="S42" s="6"/>
        <tr r="K34" s="6"/>
        <tr r="AB33" s="6"/>
        <tr r="AE52" s="6"/>
        <tr r="J48" s="6"/>
        <tr r="AE36" s="6"/>
        <tr r="N33" s="6"/>
        <tr r="V45" s="6"/>
        <tr r="G38" s="6"/>
        <tr r="J45" s="6"/>
        <tr r="O44" s="6"/>
        <tr r="I46" s="6"/>
        <tr r="T53" s="6"/>
        <tr r="AI37" s="6"/>
        <tr r="F53" s="6"/>
        <tr r="P34" s="6"/>
        <tr r="AI44" s="6"/>
        <tr r="F43" s="6"/>
        <tr r="M51" s="6"/>
        <tr r="R36" s="6"/>
        <tr r="R46" s="6"/>
        <tr r="H43" s="6"/>
        <tr r="F37" s="6"/>
        <tr r="R45" s="6"/>
        <tr r="AD33" s="6"/>
        <tr r="L41" s="6"/>
        <tr r="T43" s="6"/>
        <tr r="X53" s="6"/>
        <tr r="F40" s="6"/>
        <tr r="P46" s="6"/>
        <tr r="W45" s="6"/>
        <tr r="L40" s="6"/>
        <tr r="E42" s="6"/>
        <tr r="J39" s="6"/>
        <tr r="E39" s="6"/>
        <tr r="AH43" s="6"/>
        <tr r="T47" s="6"/>
        <tr r="R48" s="6"/>
        <tr r="T50" s="6"/>
        <tr r="Q51" s="6"/>
        <tr r="L51" s="6"/>
        <tr r="Q36" s="6"/>
        <tr r="M35" s="6"/>
        <tr r="J44" s="6"/>
        <tr r="M34" s="6"/>
        <tr r="AA50" s="6"/>
        <tr r="I35" s="6"/>
        <tr r="AH53" s="6"/>
        <tr r="P49" s="6"/>
        <tr r="AF39" s="6"/>
        <tr r="T48" s="6"/>
        <tr r="T40" s="6"/>
        <tr r="AE38" s="6"/>
        <tr r="K37" s="6"/>
        <tr r="Q50" s="6"/>
        <tr r="H39" s="6"/>
        <tr r="U45" s="6"/>
        <tr r="T36" s="6"/>
        <tr r="O50" s="6"/>
        <tr r="AF41" s="6"/>
        <tr r="AA52" s="6"/>
        <tr r="N39" s="6"/>
        <tr r="R42" s="6"/>
        <tr r="T34" s="6"/>
        <tr r="R49" s="6"/>
        <tr r="I50" s="6"/>
        <tr r="T45" s="6"/>
        <tr r="T35" s="6"/>
        <tr r="N51" s="6"/>
        <tr r="AF34" s="6"/>
        <tr r="H36" s="6"/>
        <tr r="AC47" s="6"/>
        <tr r="F47" s="6"/>
        <tr r="AF47" s="6"/>
        <tr r="L34" s="6"/>
        <tr r="AA40" s="6"/>
        <tr r="F45" s="6"/>
        <tr r="E53" s="6"/>
        <tr r="AH38" s="6"/>
        <tr r="O49" s="6"/>
        <tr r="Q43" s="6"/>
        <tr r="N45" s="6"/>
        <tr r="AH52" s="6"/>
        <tr r="AB50" s="6"/>
        <tr r="E47" s="6"/>
        <tr r="X39" s="6"/>
        <tr r="E34" s="6"/>
        <tr r="Y35" s="6"/>
        <tr r="AA53" s="6"/>
      </tp>
      <tp>
        <v>-1</v>
        <stp/>
        <stp>0f9eeefa-9a1a-496f-97d9-f1c16b823803</stp>
        <tr r="O35" s="8"/>
        <tr r="R33" s="8"/>
        <tr r="P48" s="8"/>
        <tr r="P33" s="8"/>
        <tr r="O47" s="8"/>
        <tr r="P43" s="8"/>
        <tr r="O41" s="8"/>
        <tr r="N41" s="8"/>
        <tr r="N45" s="8"/>
        <tr r="P34" s="8"/>
        <tr r="R35" s="8"/>
        <tr r="Q41" s="8"/>
        <tr r="R50" s="8"/>
        <tr r="P32" s="8"/>
        <tr r="Q42" s="8"/>
        <tr r="R39" s="8"/>
        <tr r="P51" s="8"/>
        <tr r="N47" s="8"/>
        <tr r="R47" s="8"/>
        <tr r="O44" s="8"/>
        <tr r="Q48" s="8"/>
        <tr r="N33" s="8"/>
        <tr r="R44" s="8"/>
        <tr r="Q33" s="8"/>
        <tr r="N50" s="8"/>
        <tr r="N32" s="8"/>
        <tr r="O33" s="8"/>
        <tr r="P50" s="8"/>
        <tr r="R40" s="8"/>
        <tr r="O51" s="8"/>
        <tr r="N42" s="8"/>
        <tr r="Q37" s="8"/>
        <tr r="O45" s="8"/>
        <tr r="N44" s="8"/>
        <tr r="Q43" s="8"/>
        <tr r="P39" s="8"/>
        <tr r="Q49" s="8"/>
        <tr r="O40" s="8"/>
        <tr r="O32" s="8"/>
        <tr r="P44" s="8"/>
        <tr r="R46" s="8"/>
        <tr r="N35" s="8"/>
        <tr r="Q50" s="8"/>
        <tr r="P35" s="8"/>
        <tr r="N31" s="8"/>
        <tr r="Q51" s="8"/>
        <tr r="Q34" s="8"/>
        <tr r="N46" s="8"/>
        <tr r="R36" s="8"/>
        <tr r="R43" s="8"/>
        <tr r="Q47" s="8"/>
        <tr r="R42" s="8"/>
        <tr r="O43" s="8"/>
        <tr r="O46" s="8"/>
        <tr r="R32" s="8"/>
        <tr r="R41" s="8"/>
        <tr r="P41" s="8"/>
        <tr r="R51" s="8"/>
        <tr r="O34" s="8"/>
        <tr r="R45" s="8"/>
        <tr r="Q31" s="8"/>
        <tr r="P42" s="8"/>
        <tr r="O42" s="8"/>
        <tr r="O38" s="8"/>
        <tr r="N48" s="8"/>
        <tr r="P31" s="8"/>
        <tr r="Q32" s="8"/>
        <tr r="N38" s="8"/>
        <tr r="R49" s="8"/>
        <tr r="P46" s="8"/>
        <tr r="Q39" s="8"/>
        <tr r="P38" s="8"/>
        <tr r="O48" s="8"/>
        <tr r="N34" s="8"/>
        <tr r="R48" s="8"/>
        <tr r="O31" s="8"/>
        <tr r="P45" s="8"/>
        <tr r="P37" s="8"/>
        <tr r="O37" s="8"/>
        <tr r="N39" s="8"/>
        <tr r="P40" s="8"/>
        <tr r="P49" s="8"/>
        <tr r="Q44" s="8"/>
        <tr r="Q40" s="8"/>
        <tr r="Q46" s="8"/>
        <tr r="R31" s="8"/>
        <tr r="N49" s="8"/>
        <tr r="P36" s="8"/>
        <tr r="Q35" s="8"/>
        <tr r="Q45" s="8"/>
        <tr r="N36" s="8"/>
        <tr r="O36" s="8"/>
        <tr r="N40" s="8"/>
        <tr r="Q36" s="8"/>
        <tr r="N43" s="8"/>
        <tr r="R34" s="8"/>
        <tr r="O39" s="8"/>
        <tr r="N51" s="8"/>
        <tr r="P47" s="8"/>
        <tr r="N37" s="8"/>
        <tr r="O49" s="8"/>
        <tr r="Q38" s="8"/>
        <tr r="R37" s="8"/>
        <tr r="O50" s="8"/>
        <tr r="R38" s="8"/>
      </tp>
    </main>
    <main first="rtdsrv.06c7f756d18f45788a0e75699d42f1a3">
      <tp>
        <v>-1</v>
        <stp/>
        <stp>ddb726ef-b82c-4e31-a804-cb66f9e42796</stp>
        <tr r="H50" s="14"/>
        <tr r="K51" s="14"/>
        <tr r="F51" s="14"/>
        <tr r="E51" s="14"/>
        <tr r="E50" s="14"/>
        <tr r="I51" s="14"/>
        <tr r="K50" s="14"/>
        <tr r="J51" s="14"/>
        <tr r="J50" s="14"/>
        <tr r="G50" s="14"/>
        <tr r="H51" s="14"/>
        <tr r="I50" s="14"/>
        <tr r="G51" s="14"/>
        <tr r="F50" s="14"/>
      </tp>
      <tp>
        <v>-1</v>
        <stp/>
        <stp>f8484842-7ad9-4027-b6da-787598492819</stp>
        <tr r="S72" s="6"/>
        <tr r="E70" s="6"/>
        <tr r="G77" s="6"/>
        <tr r="Q72" s="6"/>
        <tr r="O64" s="6"/>
        <tr r="I62" s="6"/>
        <tr r="I68" s="6"/>
        <tr r="L75" s="6"/>
        <tr r="E80" s="6"/>
        <tr r="M66" s="6"/>
        <tr r="M64" s="6"/>
        <tr r="K64" s="6"/>
        <tr r="G80" s="6"/>
        <tr r="S76" s="6"/>
        <tr r="E78" s="6"/>
        <tr r="S74" s="6"/>
        <tr r="R74" s="6"/>
        <tr r="R78" s="6"/>
        <tr r="I79" s="6"/>
        <tr r="E63" s="6"/>
        <tr r="K79" s="6"/>
        <tr r="L80" s="6"/>
        <tr r="S62" s="6"/>
        <tr r="M81" s="6"/>
        <tr r="G69" s="6"/>
        <tr r="M65" s="6"/>
        <tr r="S78" s="6"/>
        <tr r="F68" s="6"/>
        <tr r="E72" s="6"/>
        <tr r="P78" s="6"/>
        <tr r="M73" s="6"/>
        <tr r="K68" s="6"/>
        <tr r="S81" s="6"/>
        <tr r="P66" s="6"/>
        <tr r="J71" s="6"/>
        <tr r="M71" s="6"/>
        <tr r="R77" s="6"/>
        <tr r="O62" s="6"/>
        <tr r="S69" s="6"/>
        <tr r="N75" s="6"/>
        <tr r="O79" s="6"/>
        <tr r="N62" s="6"/>
        <tr r="O76" s="6"/>
        <tr r="H65" s="6"/>
        <tr r="N66" s="6"/>
        <tr r="G67" s="6"/>
        <tr r="Q62" s="6"/>
        <tr r="L79" s="6"/>
        <tr r="H74" s="6"/>
        <tr r="P63" s="6"/>
        <tr r="M69" s="6"/>
        <tr r="N71" s="6"/>
        <tr r="O66" s="6"/>
        <tr r="H71" s="6"/>
        <tr r="S67" s="6"/>
        <tr r="K65" s="6"/>
        <tr r="R80" s="6"/>
        <tr r="L71" s="6"/>
        <tr r="M63" s="6"/>
        <tr r="Q64" s="6"/>
        <tr r="H69" s="6"/>
        <tr r="P73" s="6"/>
        <tr r="G78" s="6"/>
        <tr r="K72" s="6"/>
        <tr r="L70" s="6"/>
        <tr r="M80" s="6"/>
        <tr r="O77" s="6"/>
        <tr r="F66" s="6"/>
        <tr r="K69" s="6"/>
        <tr r="K75" s="6"/>
        <tr r="P79" s="6"/>
        <tr r="I66" s="6"/>
        <tr r="G72" s="6"/>
        <tr r="S68" s="6"/>
        <tr r="Q69" s="6"/>
        <tr r="L76" s="6"/>
        <tr r="F70" s="6"/>
        <tr r="P80" s="6"/>
        <tr r="S79" s="6"/>
        <tr r="F64" s="6"/>
        <tr r="K76" s="6"/>
        <tr r="R71" s="6"/>
        <tr r="N70" s="6"/>
        <tr r="G70" s="6"/>
        <tr r="R62" s="6"/>
        <tr r="K78" s="6"/>
        <tr r="L69" s="6"/>
        <tr r="P76" s="6"/>
        <tr r="S64" s="6"/>
        <tr r="Q76" s="6"/>
        <tr r="L66" s="6"/>
        <tr r="P65" s="6"/>
        <tr r="R72" s="6"/>
        <tr r="H77" s="6"/>
        <tr r="Q66" s="6"/>
        <tr r="Q71" s="6"/>
        <tr r="Q75" s="6"/>
        <tr r="N72" s="6"/>
        <tr r="E74" s="6"/>
        <tr r="R67" s="6"/>
        <tr r="N69" s="6"/>
        <tr r="N73" s="6"/>
        <tr r="E77" s="6"/>
        <tr r="L62" s="6"/>
        <tr r="P68" s="6"/>
        <tr r="E65" s="6"/>
        <tr r="O71" s="6"/>
        <tr r="R69" s="6"/>
        <tr r="H68" s="6"/>
        <tr r="I69" s="6"/>
        <tr r="F72" s="6"/>
        <tr r="K63" s="6"/>
        <tr r="L64" s="6"/>
        <tr r="R68" s="6"/>
        <tr r="I75" s="6"/>
        <tr r="E62" s="6"/>
        <tr r="R64" s="6"/>
        <tr r="E64" s="6"/>
        <tr r="N68" s="6"/>
        <tr r="J66" s="6"/>
        <tr r="F76" s="6"/>
        <tr r="O78" s="6"/>
        <tr r="I76" s="6"/>
        <tr r="R79" s="6"/>
        <tr r="J76" s="6"/>
        <tr r="I78" s="6"/>
        <tr r="H78" s="6"/>
        <tr r="E69" s="6"/>
        <tr r="I72" s="6"/>
        <tr r="Q65" s="6"/>
        <tr r="L73" s="6"/>
        <tr r="F69" s="6"/>
        <tr r="N63" s="6"/>
        <tr r="Q74" s="6"/>
        <tr r="G75" s="6"/>
        <tr r="K81" s="6"/>
        <tr r="G63" s="6"/>
        <tr r="P71" s="6"/>
        <tr r="I71" s="6"/>
        <tr r="H72" s="6"/>
        <tr r="G73" s="6"/>
        <tr r="I65" s="6"/>
        <tr r="O65" s="6"/>
        <tr r="H67" s="6"/>
        <tr r="O72" s="6"/>
        <tr r="E81" s="6"/>
        <tr r="H63" s="6"/>
        <tr r="S65" s="6"/>
        <tr r="K77" s="6"/>
        <tr r="O68" s="6"/>
        <tr r="G64" s="6"/>
        <tr r="P64" s="6"/>
        <tr r="N80" s="6"/>
        <tr r="J81" s="6"/>
        <tr r="M62" s="6"/>
        <tr r="G66" s="6"/>
        <tr r="R63" s="6"/>
        <tr r="R65" s="6"/>
        <tr r="M72" s="6"/>
        <tr r="M76" s="6"/>
        <tr r="J63" s="6"/>
        <tr r="H73" s="6"/>
        <tr r="M78" s="6"/>
        <tr r="N77" s="6"/>
        <tr r="S63" s="6"/>
        <tr r="P81" s="6"/>
        <tr r="S73" s="6"/>
        <tr r="J68" s="6"/>
        <tr r="L65" s="6"/>
        <tr r="F75" s="6"/>
        <tr r="S80" s="6"/>
        <tr r="E75" s="6"/>
        <tr r="I73" s="6"/>
        <tr r="P67" s="6"/>
        <tr r="R81" s="6"/>
        <tr r="F78" s="6"/>
        <tr r="H64" s="6"/>
        <tr r="M70" s="6"/>
        <tr r="G79" s="6"/>
        <tr r="H81" s="6"/>
        <tr r="E68" s="6"/>
        <tr r="Q79" s="6"/>
        <tr r="Q73" s="6"/>
        <tr r="J69" s="6"/>
        <tr r="J72" s="6"/>
        <tr r="L81" s="6"/>
        <tr r="E67" s="6"/>
        <tr r="I67" s="6"/>
        <tr r="R75" s="6"/>
        <tr r="J78" s="6"/>
        <tr r="L68" s="6"/>
        <tr r="E73" s="6"/>
        <tr r="P72" s="6"/>
        <tr r="G74" s="6"/>
        <tr r="O75" s="6"/>
        <tr r="I74" s="6"/>
        <tr r="P74" s="6"/>
        <tr r="M77" s="6"/>
        <tr r="N79" s="6"/>
        <tr r="F65" s="6"/>
        <tr r="K62" s="6"/>
        <tr r="G76" s="6"/>
        <tr r="N78" s="6"/>
        <tr r="M67" s="6"/>
        <tr r="K70" s="6"/>
        <tr r="O67" s="6"/>
        <tr r="O74" s="6"/>
        <tr r="J73" s="6"/>
        <tr r="K66" s="6"/>
        <tr r="I64" s="6"/>
        <tr r="G65" s="6"/>
        <tr r="H75" s="6"/>
        <tr r="G81" s="6"/>
        <tr r="K73" s="6"/>
        <tr r="Q68" s="6"/>
        <tr r="R73" s="6"/>
        <tr r="I70" s="6"/>
        <tr r="P77" s="6"/>
        <tr r="N67" s="6"/>
        <tr r="F79" s="6"/>
        <tr r="Q63" s="6"/>
        <tr r="Q78" s="6"/>
        <tr r="L74" s="6"/>
        <tr r="L77" s="6"/>
        <tr r="H70" s="6"/>
        <tr r="Q80" s="6"/>
        <tr r="E66" s="6"/>
        <tr r="I81" s="6"/>
        <tr r="O69" s="6"/>
        <tr r="F67" s="6"/>
        <tr r="S70" s="6"/>
        <tr r="F63" s="6"/>
        <tr r="N74" s="6"/>
        <tr r="F71" s="6"/>
        <tr r="Q70" s="6"/>
        <tr r="J77" s="6"/>
        <tr r="P69" s="6"/>
        <tr r="K67" s="6"/>
        <tr r="O63" s="6"/>
        <tr r="J70" s="6"/>
        <tr r="F77" s="6"/>
        <tr r="P62" s="6"/>
        <tr r="H80" s="6"/>
        <tr r="J75" s="6"/>
        <tr r="E79" s="6"/>
        <tr r="G68" s="6"/>
        <tr r="F74" s="6"/>
        <tr r="J79" s="6"/>
        <tr r="H76" s="6"/>
        <tr r="F73" s="6"/>
        <tr r="I80" s="6"/>
        <tr r="F80" s="6"/>
        <tr r="N65" s="6"/>
        <tr r="O80" s="6"/>
        <tr r="K71" s="6"/>
        <tr r="L63" s="6"/>
        <tr r="E71" s="6"/>
        <tr r="F81" s="6"/>
        <tr r="L72" s="6"/>
        <tr r="I77" s="6"/>
        <tr r="Q81" s="6"/>
        <tr r="R66" s="6"/>
        <tr r="F62" s="6"/>
        <tr r="N64" s="6"/>
        <tr r="O81" s="6"/>
        <tr r="J80" s="6"/>
        <tr r="S77" s="6"/>
        <tr r="J67" s="6"/>
        <tr r="Q67" s="6"/>
        <tr r="J65" s="6"/>
        <tr r="G71" s="6"/>
        <tr r="K80" s="6"/>
        <tr r="H66" s="6"/>
        <tr r="L67" s="6"/>
        <tr r="S71" s="6"/>
        <tr r="N81" s="6"/>
        <tr r="O73" s="6"/>
        <tr r="J64" s="6"/>
        <tr r="G62" s="6"/>
        <tr r="S75" s="6"/>
        <tr r="J74" s="6"/>
        <tr r="K74" s="6"/>
        <tr r="M74" s="6"/>
        <tr r="H79" s="6"/>
        <tr r="O70" s="6"/>
        <tr r="M68" s="6"/>
        <tr r="J62" s="6"/>
        <tr r="P75" s="6"/>
        <tr r="S66" s="6"/>
        <tr r="N76" s="6"/>
        <tr r="H62" s="6"/>
        <tr r="L78" s="6"/>
        <tr r="R70" s="6"/>
        <tr r="M79" s="6"/>
        <tr r="I63" s="6"/>
        <tr r="E76" s="6"/>
        <tr r="R76" s="6"/>
        <tr r="Q77" s="6"/>
        <tr r="P70" s="6"/>
        <tr r="M75" s="6"/>
      </tp>
    </main>
    <main first="rtdsrv.06c7f756d18f45788a0e75699d42f1a3">
      <tp>
        <v>-1</v>
        <stp/>
        <stp>da01e46c-499e-42d1-b3e8-52df839240b8</stp>
        <tr r="M31" s="5"/>
        <tr r="M35" s="5"/>
        <tr r="I29" s="5"/>
        <tr r="K35" s="5"/>
        <tr r="G35" s="5"/>
        <tr r="I30" s="5"/>
        <tr r="E29" s="5"/>
        <tr r="J29" s="5"/>
        <tr r="K30" s="5"/>
        <tr r="J31" s="5"/>
        <tr r="I33" s="5"/>
        <tr r="M33" s="5"/>
        <tr r="G29" s="5"/>
        <tr r="F30" s="5"/>
        <tr r="E35" s="5"/>
        <tr r="F35" s="5"/>
        <tr r="K29" s="5"/>
        <tr r="J35" s="5"/>
        <tr r="G30" s="5"/>
        <tr r="L35" s="5"/>
        <tr r="L32" s="5"/>
        <tr r="K32" s="5"/>
        <tr r="J34" s="5"/>
        <tr r="E30" s="5"/>
        <tr r="K34" s="5"/>
        <tr r="H31" s="5"/>
        <tr r="H35" s="5"/>
        <tr r="J33" s="5"/>
        <tr r="G31" s="5"/>
        <tr r="M32" s="5"/>
        <tr r="H33" s="5"/>
        <tr r="H29" s="5"/>
        <tr r="E32" s="5"/>
        <tr r="L34" s="5"/>
        <tr r="I32" s="5"/>
        <tr r="L31" s="5"/>
        <tr r="M34" s="5"/>
        <tr r="H30" s="5"/>
        <tr r="F34" s="5"/>
        <tr r="K31" s="5"/>
        <tr r="F29" s="5"/>
        <tr r="L33" s="5"/>
        <tr r="F32" s="5"/>
        <tr r="I34" s="5"/>
        <tr r="H34" s="5"/>
        <tr r="G32" s="5"/>
        <tr r="J32" s="5"/>
        <tr r="E34" s="5"/>
        <tr r="L30" s="5"/>
        <tr r="L29" s="5"/>
        <tr r="H32" s="5"/>
        <tr r="I35" s="5"/>
        <tr r="G33" s="5"/>
        <tr r="E33" s="5"/>
        <tr r="G34" s="5"/>
        <tr r="M30" s="5"/>
        <tr r="J30" s="5"/>
        <tr r="F31" s="5"/>
        <tr r="F33" s="5"/>
        <tr r="I31" s="5"/>
        <tr r="K33" s="5"/>
        <tr r="M29" s="5"/>
        <tr r="E31" s="5"/>
      </tp>
    </main>
    <main first="rtdsrv.06c7f756d18f45788a0e75699d42f1a3">
      <tp>
        <v>-1</v>
        <stp/>
        <stp>56df272e-77ef-4864-a209-252336115009</stp>
        <tr r="H57" s="9"/>
        <tr r="I51" s="9"/>
        <tr r="F61" s="9"/>
        <tr r="G61" s="9"/>
        <tr r="G57" s="9"/>
        <tr r="G55" s="9"/>
        <tr r="I58" s="9"/>
        <tr r="F52" s="9"/>
        <tr r="F51" s="9"/>
        <tr r="G54" s="9"/>
        <tr r="J55" s="9"/>
        <tr r="G53" s="9"/>
        <tr r="H52" s="9"/>
        <tr r="J60" s="9"/>
        <tr r="H51" s="9"/>
        <tr r="F55" s="9"/>
        <tr r="F60" s="9"/>
        <tr r="G60" s="9"/>
        <tr r="G59" s="9"/>
        <tr r="J57" s="9"/>
        <tr r="F53" s="9"/>
        <tr r="H60" s="9"/>
        <tr r="I53" s="9"/>
        <tr r="F59" s="9"/>
        <tr r="H56" s="9"/>
        <tr r="G51" s="9"/>
        <tr r="J56" s="9"/>
        <tr r="I61" s="9"/>
        <tr r="H55" s="9"/>
        <tr r="F56" s="9"/>
        <tr r="G52" s="9"/>
        <tr r="I59" s="9"/>
        <tr r="H58" s="9"/>
        <tr r="I52" s="9"/>
        <tr r="G58" s="9"/>
        <tr r="J54" s="9"/>
        <tr r="J52" s="9"/>
        <tr r="H54" s="9"/>
        <tr r="J61" s="9"/>
        <tr r="J58" s="9"/>
        <tr r="F57" s="9"/>
        <tr r="I56" s="9"/>
        <tr r="I54" s="9"/>
        <tr r="J51" s="9"/>
        <tr r="I55" s="9"/>
        <tr r="H59" s="9"/>
        <tr r="I57" s="9"/>
        <tr r="F54" s="9"/>
        <tr r="G56" s="9"/>
        <tr r="I60" s="9"/>
        <tr r="J59" s="9"/>
        <tr r="J53" s="9"/>
        <tr r="F58" s="9"/>
        <tr r="H53" s="9"/>
        <tr r="H61" s="9"/>
      </tp>
    </main>
    <main first="rtdsrv.06c7f756d18f45788a0e75699d42f1a3">
      <tp>
        <v>-1</v>
        <stp/>
        <stp>e46cae9f-e16a-41cc-a0c8-fd80ef57942d</stp>
        <tr r="E45" s="5"/>
        <tr r="F46" s="5"/>
        <tr r="E46" s="5"/>
        <tr r="F45" s="5"/>
      </tp>
    </main>
    <main first="rtdsrv.06c7f756d18f45788a0e75699d42f1a3">
      <tp>
        <v>-1</v>
        <stp/>
        <stp>a8ac708a-4490-4155-bd71-cd654fab715c</stp>
        <tr r="H42" s="8"/>
        <tr r="J34" s="8"/>
        <tr r="F51" s="8"/>
        <tr r="H45" s="8"/>
        <tr r="I42" s="8"/>
        <tr r="I34" s="8"/>
        <tr r="G35" s="8"/>
        <tr r="I35" s="8"/>
        <tr r="K35" s="8"/>
        <tr r="E45" s="8"/>
        <tr r="J50" s="8"/>
        <tr r="L35" s="8"/>
        <tr r="H51" s="8"/>
        <tr r="H33" s="8"/>
        <tr r="L42" s="8"/>
        <tr r="K39" s="8"/>
        <tr r="H34" s="8"/>
        <tr r="F43" s="8"/>
        <tr r="F37" s="8"/>
        <tr r="F36" s="8"/>
        <tr r="I50" s="8"/>
        <tr r="E41" s="8"/>
        <tr r="J32" s="8"/>
        <tr r="F38" s="8"/>
        <tr r="G44" s="8"/>
        <tr r="I37" s="8"/>
        <tr r="E43" s="8"/>
        <tr r="H47" s="8"/>
        <tr r="J39" s="8"/>
        <tr r="E49" s="8"/>
        <tr r="J47" s="8"/>
        <tr r="E37" s="8"/>
        <tr r="L46" s="8"/>
        <tr r="G33" s="8"/>
        <tr r="E50" s="8"/>
        <tr r="J33" s="8"/>
        <tr r="L45" s="8"/>
        <tr r="K37" s="8"/>
        <tr r="E31" s="8"/>
        <tr r="K46" s="8"/>
        <tr r="L36" s="8"/>
        <tr r="E33" s="8"/>
        <tr r="J36" s="8"/>
        <tr r="L39" s="8"/>
        <tr r="F42" s="8"/>
        <tr r="H48" s="8"/>
        <tr r="L43" s="8"/>
        <tr r="L40" s="8"/>
        <tr r="G47" s="8"/>
        <tr r="K36" s="8"/>
        <tr r="K32" s="8"/>
        <tr r="K44" s="8"/>
        <tr r="F33" s="8"/>
        <tr r="E32" s="8"/>
        <tr r="H40" s="8"/>
        <tr r="L33" s="8"/>
        <tr r="G41" s="8"/>
        <tr r="F34" s="8"/>
        <tr r="I51" s="8"/>
        <tr r="H43" s="8"/>
        <tr r="I45" s="8"/>
        <tr r="F39" s="8"/>
        <tr r="E42" s="8"/>
        <tr r="G51" s="8"/>
        <tr r="K42" s="8"/>
        <tr r="I41" s="8"/>
        <tr r="H36" s="8"/>
        <tr r="K33" s="8"/>
        <tr r="I32" s="8"/>
        <tr r="G34" s="8"/>
        <tr r="E47" s="8"/>
        <tr r="G37" s="8"/>
        <tr r="E38" s="8"/>
        <tr r="L38" s="8"/>
        <tr r="K40" s="8"/>
        <tr r="L32" s="8"/>
        <tr r="K47" s="8"/>
        <tr r="F48" s="8"/>
        <tr r="I48" s="8"/>
        <tr r="F32" s="8"/>
        <tr r="J38" s="8"/>
        <tr r="L31" s="8"/>
        <tr r="L37" s="8"/>
        <tr r="E46" s="8"/>
        <tr r="F46" s="8"/>
        <tr r="E51" s="8"/>
        <tr r="G39" s="8"/>
        <tr r="K34" s="8"/>
        <tr r="L49" s="8"/>
        <tr r="I43" s="8"/>
        <tr r="G48" s="8"/>
        <tr r="J31" s="8"/>
        <tr r="L48" s="8"/>
        <tr r="J35" s="8"/>
        <tr r="J45" s="8"/>
        <tr r="G32" s="8"/>
        <tr r="E39" s="8"/>
        <tr r="I47" s="8"/>
        <tr r="F45" s="8"/>
        <tr r="I33" s="8"/>
        <tr r="K41" s="8"/>
        <tr r="F35" s="8"/>
        <tr r="H46" s="8"/>
        <tr r="H37" s="8"/>
        <tr r="E34" s="8"/>
        <tr r="J49" s="8"/>
        <tr r="G45" s="8"/>
        <tr r="I49" s="8"/>
        <tr r="G38" s="8"/>
        <tr r="G40" s="8"/>
        <tr r="L50" s="8"/>
        <tr r="J43" s="8"/>
        <tr r="G49" s="8"/>
        <tr r="E40" s="8"/>
        <tr r="J46" s="8"/>
        <tr r="K45" s="8"/>
        <tr r="G43" s="8"/>
        <tr r="L34" s="8"/>
        <tr r="K50" s="8"/>
        <tr r="F41" s="8"/>
        <tr r="K49" s="8"/>
        <tr r="G36" s="8"/>
        <tr r="E36" s="8"/>
        <tr r="H50" s="8"/>
        <tr r="L41" s="8"/>
        <tr r="F44" s="8"/>
        <tr r="K51" s="8"/>
        <tr r="H31" s="8"/>
        <tr r="I36" s="8"/>
        <tr r="J41" s="8"/>
        <tr r="H35" s="8"/>
        <tr r="E48" s="8"/>
        <tr r="K48" s="8"/>
        <tr r="F49" s="8"/>
        <tr r="K31" s="8"/>
        <tr r="H41" s="8"/>
        <tr r="J42" s="8"/>
        <tr r="H32" s="8"/>
        <tr r="G31" s="8"/>
        <tr r="E44" s="8"/>
        <tr r="H39" s="8"/>
        <tr r="J37" s="8"/>
        <tr r="G46" s="8"/>
        <tr r="I44" s="8"/>
        <tr r="I40" s="8"/>
        <tr r="J44" s="8"/>
        <tr r="H38" s="8"/>
        <tr r="F31" s="8"/>
        <tr r="J40" s="8"/>
        <tr r="J51" s="8"/>
        <tr r="L44" s="8"/>
        <tr r="I39" s="8"/>
        <tr r="H49" s="8"/>
        <tr r="I31" s="8"/>
        <tr r="F50" s="8"/>
        <tr r="F40" s="8"/>
        <tr r="H44" s="8"/>
        <tr r="J48" s="8"/>
        <tr r="G50" s="8"/>
        <tr r="I46" s="8"/>
        <tr r="L47" s="8"/>
        <tr r="K38" s="8"/>
        <tr r="G42" s="8"/>
        <tr r="L51" s="8"/>
        <tr r="K43" s="8"/>
        <tr r="F47" s="8"/>
        <tr r="E35" s="8"/>
        <tr r="I38" s="8"/>
      </tp>
      <tp>
        <v>-1</v>
        <stp/>
        <stp>b33608c9-e67c-48d7-8dfd-9b69cf2eb2ed</stp>
        <tr r="J47" s="14"/>
        <tr r="H48" s="14"/>
        <tr r="K48" s="14"/>
        <tr r="H47" s="14"/>
        <tr r="G48" s="14"/>
        <tr r="J48" s="14"/>
        <tr r="I47" s="14"/>
        <tr r="F47" s="14"/>
        <tr r="I48" s="14"/>
        <tr r="E48" s="14"/>
        <tr r="K47" s="14"/>
        <tr r="F48" s="14"/>
        <tr r="E47" s="14"/>
        <tr r="G47" s="14"/>
      </tp>
      <tp>
        <v>-1</v>
        <stp/>
        <stp>e76a0797-7548-40c9-ad75-44210b274db7</stp>
        <tr r="D17" s="7"/>
        <tr r="D19" s="7"/>
        <tr r="D24" s="7"/>
        <tr r="D23" s="7"/>
        <tr r="D25" s="7"/>
        <tr r="D20" s="7"/>
        <tr r="D16" s="7"/>
        <tr r="D15" s="7"/>
        <tr r="D22" s="7"/>
        <tr r="D18" s="7"/>
        <tr r="D21" s="7"/>
      </tp>
      <tp>
        <v>-1</v>
        <stp/>
        <stp>70ee244b-f8b5-4d00-9b9a-96b9fed2c250</stp>
        <tr r="G40" s="13"/>
        <tr r="L41" s="13"/>
        <tr r="J40" s="13"/>
        <tr r="H49" s="13"/>
        <tr r="O48" s="13"/>
        <tr r="H48" s="13"/>
        <tr r="M48" s="13"/>
        <tr r="L46" s="13"/>
        <tr r="J41" s="13"/>
        <tr r="E39" s="13"/>
        <tr r="I49" s="13"/>
        <tr r="G43" s="13"/>
        <tr r="E48" s="13"/>
        <tr r="H41" s="13"/>
        <tr r="F45" s="13"/>
        <tr r="E47" s="13"/>
        <tr r="J47" s="13"/>
        <tr r="F43" s="13"/>
        <tr r="I42" s="13"/>
        <tr r="L42" s="13"/>
        <tr r="M43" s="13"/>
        <tr r="J44" s="13"/>
        <tr r="J43" s="13"/>
        <tr r="N40" s="13"/>
        <tr r="L43" s="13"/>
        <tr r="F40" s="13"/>
        <tr r="M44" s="13"/>
        <tr r="K44" s="13"/>
        <tr r="L45" s="13"/>
        <tr r="I48" s="13"/>
        <tr r="N41" s="13"/>
        <tr r="I41" s="13"/>
        <tr r="H44" s="13"/>
        <tr r="L44" s="13"/>
        <tr r="K40" s="13"/>
        <tr r="J45" s="13"/>
        <tr r="H42" s="13"/>
        <tr r="H39" s="13"/>
        <tr r="M47" s="13"/>
        <tr r="N43" s="13"/>
        <tr r="F46" s="13"/>
        <tr r="G44" s="13"/>
        <tr r="N39" s="13"/>
        <tr r="G39" s="13"/>
        <tr r="K48" s="13"/>
        <tr r="J48" s="13"/>
        <tr r="L49" s="13"/>
        <tr r="I47" s="13"/>
        <tr r="G48" s="13"/>
        <tr r="O41" s="13"/>
        <tr r="O46" s="13"/>
        <tr r="M42" s="13"/>
        <tr r="L48" s="13"/>
        <tr r="I44" s="13"/>
        <tr r="I46" s="13"/>
        <tr r="O45" s="13"/>
        <tr r="G42" s="13"/>
        <tr r="I40" s="13"/>
        <tr r="K47" s="13"/>
        <tr r="O49" s="13"/>
        <tr r="F48" s="13"/>
        <tr r="L40" s="13"/>
        <tr r="H47" s="13"/>
        <tr r="M45" s="13"/>
        <tr r="J49" s="13"/>
        <tr r="F41" s="13"/>
        <tr r="M40" s="13"/>
        <tr r="K45" s="13"/>
        <tr r="F47" s="13"/>
        <tr r="G45" s="13"/>
        <tr r="N49" s="13"/>
        <tr r="I39" s="13"/>
        <tr r="F49" s="13"/>
        <tr r="K42" s="13"/>
        <tr r="O39" s="13"/>
        <tr r="G49" s="13"/>
        <tr r="M46" s="13"/>
        <tr r="F44" s="13"/>
        <tr r="E41" s="13"/>
        <tr r="J39" s="13"/>
        <tr r="H46" s="13"/>
        <tr r="I43" s="13"/>
        <tr r="F39" s="13"/>
        <tr r="K46" s="13"/>
        <tr r="N46" s="13"/>
        <tr r="J46" s="13"/>
        <tr r="N42" s="13"/>
        <tr r="L47" s="13"/>
        <tr r="O43" s="13"/>
        <tr r="L39" s="13"/>
        <tr r="K49" s="13"/>
        <tr r="M39" s="13"/>
        <tr r="N44" s="13"/>
        <tr r="O40" s="13"/>
        <tr r="K41" s="13"/>
        <tr r="I45" s="13"/>
        <tr r="O42" s="13"/>
        <tr r="G47" s="13"/>
        <tr r="E46" s="13"/>
        <tr r="E43" s="13"/>
        <tr r="K39" s="13"/>
        <tr r="H43" s="13"/>
        <tr r="E44" s="13"/>
        <tr r="O44" s="13"/>
        <tr r="F42" s="13"/>
        <tr r="E40" s="13"/>
        <tr r="E42" s="13"/>
        <tr r="G41" s="13"/>
        <tr r="H40" s="13"/>
        <tr r="K43" s="13"/>
        <tr r="N48" s="13"/>
        <tr r="E49" s="13"/>
        <tr r="O47" s="13"/>
        <tr r="M41" s="13"/>
        <tr r="J42" s="13"/>
        <tr r="M49" s="13"/>
        <tr r="E45" s="13"/>
        <tr r="N45" s="13"/>
        <tr r="H45" s="13"/>
        <tr r="N47" s="13"/>
        <tr r="G46" s="1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H27" sqref="H27"/>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299</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300</v>
      </c>
      <c r="E5" s="1"/>
      <c r="F5" s="1"/>
      <c r="G5" s="1"/>
      <c r="H5" s="1"/>
      <c r="I5" s="1"/>
      <c r="J5" s="1"/>
      <c r="K5" s="1"/>
      <c r="L5" s="1"/>
      <c r="M5" s="1"/>
      <c r="N5" s="1"/>
      <c r="O5" s="1"/>
    </row>
    <row r="6" spans="2:20" x14ac:dyDescent="0.25">
      <c r="B6" s="1"/>
      <c r="C6" s="1"/>
      <c r="D6" s="3" t="s">
        <v>288</v>
      </c>
      <c r="E6" s="1"/>
      <c r="F6" s="1"/>
      <c r="G6" s="1"/>
      <c r="H6" s="1"/>
      <c r="I6" s="1"/>
      <c r="J6" s="1"/>
      <c r="K6" s="1"/>
      <c r="L6" s="1"/>
      <c r="M6" s="1"/>
      <c r="N6" s="1"/>
      <c r="O6" s="1"/>
    </row>
    <row r="7" spans="2:20" x14ac:dyDescent="0.25">
      <c r="B7" s="1"/>
      <c r="C7" s="1"/>
      <c r="D7" s="1"/>
      <c r="E7" s="64" t="s">
        <v>285</v>
      </c>
      <c r="F7" s="1"/>
      <c r="G7" s="1"/>
      <c r="H7" s="1"/>
      <c r="I7" s="1"/>
      <c r="J7" s="1"/>
      <c r="K7" s="1"/>
      <c r="L7" s="1"/>
      <c r="M7" s="1"/>
      <c r="N7" s="1"/>
      <c r="O7" s="1"/>
    </row>
    <row r="8" spans="2:20" x14ac:dyDescent="0.25">
      <c r="B8" s="1"/>
      <c r="C8" s="1"/>
      <c r="D8" s="1"/>
      <c r="E8" s="64" t="s">
        <v>286</v>
      </c>
      <c r="F8" s="1"/>
      <c r="G8" s="1"/>
      <c r="H8" s="1"/>
      <c r="I8" s="1"/>
      <c r="J8" s="1"/>
      <c r="K8" s="1"/>
      <c r="L8" s="1"/>
      <c r="M8" s="1"/>
      <c r="N8" s="1"/>
      <c r="O8" s="1"/>
    </row>
    <row r="9" spans="2:20" x14ac:dyDescent="0.25">
      <c r="B9" s="1"/>
      <c r="C9" s="1"/>
      <c r="D9" s="1"/>
      <c r="E9" s="64" t="s">
        <v>287</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328</v>
      </c>
      <c r="F13" s="12"/>
      <c r="G13" s="12"/>
      <c r="H13" s="12" t="s">
        <v>332</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331</v>
      </c>
      <c r="F15" s="12"/>
      <c r="G15" s="12"/>
      <c r="H15" s="12" t="s">
        <v>329</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251</v>
      </c>
      <c r="F17" s="41">
        <v>43565</v>
      </c>
      <c r="G17" s="2"/>
      <c r="H17" s="2" t="s">
        <v>333</v>
      </c>
      <c r="I17" s="41" t="s">
        <v>323</v>
      </c>
      <c r="J17" s="2" t="s">
        <v>324</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250</v>
      </c>
      <c r="F19" s="42">
        <f>F17</f>
        <v>43565</v>
      </c>
      <c r="G19" s="2"/>
      <c r="H19" s="2" t="s">
        <v>330</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252</v>
      </c>
      <c r="F21" s="49">
        <v>0.56302719907407406</v>
      </c>
      <c r="G21" s="2"/>
      <c r="H21" s="2" t="s">
        <v>334</v>
      </c>
      <c r="I21" s="41" t="s">
        <v>335</v>
      </c>
      <c r="J21" s="45"/>
      <c r="K21" s="2"/>
      <c r="L21" s="2"/>
      <c r="M21" s="2"/>
      <c r="N21" s="2"/>
      <c r="O21" s="2"/>
      <c r="T21" s="34"/>
    </row>
    <row r="22" spans="2:20" ht="14.25" customHeight="1" thickBot="1" x14ac:dyDescent="0.3">
      <c r="B22" s="2"/>
      <c r="C22" s="2"/>
      <c r="D22" s="2"/>
      <c r="E22" s="2"/>
      <c r="F22" s="2"/>
      <c r="G22" s="2"/>
      <c r="H22" s="2"/>
      <c r="I22" s="2"/>
      <c r="J22" s="92"/>
      <c r="K22" s="2"/>
      <c r="L22" s="2"/>
      <c r="M22" s="2"/>
      <c r="N22" s="2"/>
      <c r="O22" s="2"/>
      <c r="T22" s="34"/>
    </row>
    <row r="23" spans="2:20" ht="14.25" customHeight="1" thickBot="1" x14ac:dyDescent="0.3">
      <c r="B23" s="2"/>
      <c r="C23" s="2"/>
      <c r="D23" s="2"/>
      <c r="E23" s="2" t="s">
        <v>254</v>
      </c>
      <c r="F23" s="43">
        <f>F17 + F21</f>
        <v>43565.563027199074</v>
      </c>
      <c r="G23" s="2"/>
      <c r="H23" s="2" t="s">
        <v>336</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253</v>
      </c>
      <c r="F25" s="44">
        <f>F23</f>
        <v>43565.563027199074</v>
      </c>
      <c r="G25" s="2"/>
      <c r="H25" s="2"/>
      <c r="I25" s="2"/>
      <c r="J25" s="2"/>
      <c r="K25" s="2"/>
      <c r="L25" s="2"/>
      <c r="M25" s="2"/>
      <c r="N25" s="2"/>
      <c r="O25" s="2"/>
    </row>
    <row r="26" spans="2:20" ht="15.75" thickBot="1" x14ac:dyDescent="0.3">
      <c r="B26" s="2"/>
      <c r="C26" s="2"/>
      <c r="D26" s="2"/>
      <c r="E26" s="2"/>
      <c r="F26" s="2"/>
      <c r="G26" s="2"/>
      <c r="H26" s="12" t="s">
        <v>380</v>
      </c>
      <c r="I26" s="2"/>
      <c r="J26" s="2"/>
      <c r="K26" s="2"/>
      <c r="L26" s="2"/>
      <c r="M26" s="2"/>
      <c r="N26" s="2"/>
      <c r="O26" s="2"/>
    </row>
    <row r="27" spans="2:20" ht="12.75" customHeight="1" thickBot="1" x14ac:dyDescent="0.3">
      <c r="B27" s="2"/>
      <c r="C27" s="2"/>
      <c r="D27" s="2"/>
      <c r="E27" s="2" t="s">
        <v>319</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320</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6" sqref="D16"/>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289</v>
      </c>
      <c r="D5" s="1"/>
      <c r="E5" s="1"/>
      <c r="F5" s="1"/>
      <c r="G5" s="1"/>
      <c r="H5" s="1"/>
      <c r="I5" s="1"/>
      <c r="J5" s="1"/>
      <c r="K5" s="1"/>
      <c r="L5" s="1"/>
      <c r="M5" s="1"/>
    </row>
    <row r="6" spans="2:13" x14ac:dyDescent="0.25">
      <c r="B6" s="1"/>
      <c r="C6" s="3" t="s">
        <v>288</v>
      </c>
      <c r="D6" s="1"/>
      <c r="E6" s="1"/>
      <c r="F6" s="1"/>
      <c r="G6" s="1"/>
      <c r="H6" s="1"/>
      <c r="I6" s="1"/>
      <c r="J6" s="1"/>
      <c r="K6" s="1"/>
      <c r="L6" s="1"/>
      <c r="M6" s="1"/>
    </row>
    <row r="7" spans="2:13" x14ac:dyDescent="0.25">
      <c r="B7" s="1"/>
      <c r="C7" s="1"/>
      <c r="D7" s="64" t="s">
        <v>285</v>
      </c>
      <c r="E7" s="64"/>
      <c r="F7" s="1"/>
      <c r="G7" s="1"/>
      <c r="H7" s="1"/>
      <c r="I7" s="1"/>
      <c r="J7" s="1"/>
      <c r="K7" s="1"/>
      <c r="L7" s="1"/>
      <c r="M7" s="1"/>
    </row>
    <row r="8" spans="2:13" x14ac:dyDescent="0.25">
      <c r="B8" s="1"/>
      <c r="C8" s="1"/>
      <c r="D8" s="64" t="s">
        <v>286</v>
      </c>
      <c r="E8" s="64"/>
      <c r="F8" s="1"/>
      <c r="G8" s="1"/>
      <c r="H8" s="1"/>
      <c r="I8" s="1"/>
      <c r="J8" s="1"/>
      <c r="K8" s="1"/>
      <c r="L8" s="1"/>
      <c r="M8" s="1"/>
    </row>
    <row r="9" spans="2:13" x14ac:dyDescent="0.25">
      <c r="B9" s="1"/>
      <c r="C9" s="1"/>
      <c r="D9" s="64" t="s">
        <v>287</v>
      </c>
      <c r="E9" s="64"/>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default</v>
      </c>
      <c r="E16" s="46"/>
      <c r="F16" s="2"/>
      <c r="G16" s="2"/>
      <c r="H16" s="2"/>
      <c r="I16" s="2"/>
      <c r="J16" s="2"/>
      <c r="K16" s="2"/>
      <c r="L16" s="2"/>
      <c r="M16" s="2"/>
    </row>
    <row r="17" spans="2:13" x14ac:dyDescent="0.25">
      <c r="B17" s="2"/>
      <c r="C17" s="12">
        <v>2</v>
      </c>
      <c r="D17" s="30" t="str">
        <v>Finbourne-Examples</v>
      </c>
      <c r="E17" s="46"/>
      <c r="F17" s="2"/>
      <c r="G17" s="2"/>
      <c r="H17" s="2"/>
      <c r="I17" s="2"/>
      <c r="J17" s="2"/>
      <c r="K17" s="2"/>
      <c r="L17" s="2"/>
      <c r="M17" s="2"/>
    </row>
    <row r="18" spans="2:13" x14ac:dyDescent="0.25">
      <c r="B18" s="2"/>
      <c r="C18" s="12">
        <v>3</v>
      </c>
      <c r="D18" s="30" t="str">
        <v>Demo</v>
      </c>
      <c r="E18" s="46"/>
      <c r="F18" s="2"/>
      <c r="G18" s="2"/>
      <c r="H18" s="2"/>
      <c r="I18" s="2"/>
      <c r="J18" s="2"/>
      <c r="K18" s="2"/>
      <c r="L18" s="2"/>
      <c r="M18" s="2"/>
    </row>
    <row r="19" spans="2:13" x14ac:dyDescent="0.25">
      <c r="B19" s="2"/>
      <c r="C19" s="12">
        <v>4</v>
      </c>
      <c r="D19" s="30" t="str">
        <v>HSDummy</v>
      </c>
      <c r="E19" s="46"/>
      <c r="F19" s="2"/>
      <c r="G19" s="2"/>
      <c r="H19" s="2"/>
      <c r="I19" s="2"/>
      <c r="J19" s="2"/>
      <c r="K19" s="2"/>
      <c r="L19" s="2"/>
      <c r="M19" s="2"/>
    </row>
    <row r="20" spans="2:13" x14ac:dyDescent="0.25">
      <c r="B20" s="2"/>
      <c r="C20" s="12">
        <v>5</v>
      </c>
      <c r="D20" s="30" t="str">
        <v>FinbourneBondVillains</v>
      </c>
      <c r="E20" s="46"/>
      <c r="F20" s="2"/>
      <c r="G20" s="2"/>
      <c r="H20" s="2"/>
      <c r="I20" s="2"/>
      <c r="J20" s="2"/>
      <c r="K20" s="2"/>
      <c r="L20" s="2"/>
      <c r="M20" s="2"/>
    </row>
    <row r="21" spans="2:13" x14ac:dyDescent="0.25">
      <c r="B21" s="2"/>
      <c r="C21" s="12">
        <v>6</v>
      </c>
      <c r="D21" s="30" t="str">
        <v>UK_High_Growth_Equities_Fund</v>
      </c>
      <c r="E21" s="46"/>
      <c r="F21" s="2"/>
      <c r="G21" s="2"/>
      <c r="H21" s="2"/>
      <c r="I21" s="2"/>
      <c r="J21" s="2"/>
      <c r="K21" s="2"/>
      <c r="L21" s="2"/>
      <c r="M21" s="2"/>
    </row>
    <row r="22" spans="2:13" x14ac:dyDescent="0.25">
      <c r="B22" s="2"/>
      <c r="C22" s="12">
        <v>7</v>
      </c>
      <c r="D22" s="30" t="str">
        <v>UK_High_Growth_Equities_Fund_3813-6b8b-1505-2e</v>
      </c>
      <c r="E22" s="46"/>
      <c r="F22" s="2"/>
      <c r="G22" s="2"/>
      <c r="H22" s="2"/>
      <c r="I22" s="2"/>
      <c r="J22" s="2"/>
      <c r="K22" s="2"/>
      <c r="L22" s="2"/>
      <c r="M22" s="2"/>
    </row>
    <row r="23" spans="2:13" x14ac:dyDescent="0.25">
      <c r="B23" s="2"/>
      <c r="C23" s="12">
        <v>8</v>
      </c>
      <c r="D23" s="30" t="e">
        <v>#N/A</v>
      </c>
      <c r="E23" s="46"/>
      <c r="F23" s="2"/>
      <c r="G23" s="2"/>
      <c r="H23" s="2"/>
      <c r="I23" s="2"/>
      <c r="J23" s="2"/>
      <c r="K23" s="2"/>
      <c r="L23" s="2"/>
      <c r="M23" s="2"/>
    </row>
    <row r="24" spans="2:13" x14ac:dyDescent="0.25">
      <c r="B24" s="2"/>
      <c r="C24" s="12">
        <v>9</v>
      </c>
      <c r="D24" s="30" t="e">
        <v>#N/A</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0" sqref="F30"/>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288</v>
      </c>
      <c r="E6" s="1"/>
      <c r="F6" s="1"/>
      <c r="G6" s="1"/>
      <c r="H6" s="1"/>
      <c r="I6" s="1"/>
      <c r="J6" s="1"/>
      <c r="K6" s="1"/>
      <c r="L6" s="1"/>
      <c r="M6" s="1"/>
      <c r="N6" s="1"/>
    </row>
    <row r="7" spans="2:19" x14ac:dyDescent="0.25">
      <c r="B7" s="1"/>
      <c r="C7" s="1"/>
      <c r="D7" s="1"/>
      <c r="E7" s="64" t="s">
        <v>285</v>
      </c>
      <c r="F7" s="1"/>
      <c r="G7" s="1"/>
      <c r="H7" s="1"/>
      <c r="I7" s="1"/>
      <c r="J7" s="1"/>
      <c r="K7" s="1"/>
      <c r="L7" s="1"/>
      <c r="M7" s="1"/>
      <c r="N7" s="1"/>
    </row>
    <row r="8" spans="2:19" x14ac:dyDescent="0.25">
      <c r="B8" s="1"/>
      <c r="C8" s="1"/>
      <c r="D8" s="1"/>
      <c r="E8" s="64" t="s">
        <v>286</v>
      </c>
      <c r="F8" s="1"/>
      <c r="G8" s="1"/>
      <c r="H8" s="1"/>
      <c r="I8" s="1"/>
      <c r="J8" s="1"/>
      <c r="K8" s="1"/>
      <c r="L8" s="1"/>
      <c r="M8" s="1"/>
      <c r="N8" s="1"/>
    </row>
    <row r="9" spans="2:19" x14ac:dyDescent="0.25">
      <c r="B9" s="1"/>
      <c r="C9" s="1"/>
      <c r="D9" s="1"/>
      <c r="E9" s="64" t="s">
        <v>287</v>
      </c>
      <c r="F9" s="1"/>
      <c r="G9" s="1"/>
      <c r="H9" s="1"/>
      <c r="I9" s="1"/>
      <c r="J9" s="1"/>
      <c r="K9" s="1"/>
      <c r="L9" s="1"/>
      <c r="M9" s="1"/>
      <c r="N9" s="1"/>
    </row>
    <row r="10" spans="2:19" x14ac:dyDescent="0.25">
      <c r="B10" s="1"/>
      <c r="C10" s="1"/>
      <c r="D10" s="1"/>
      <c r="E10" s="1"/>
      <c r="F10" s="1"/>
      <c r="G10" s="1"/>
      <c r="H10" s="1" t="s">
        <v>302</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318</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283</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284</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255</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5" t="str">
        <v>Id Scope</v>
      </c>
      <c r="G29" s="65" t="str">
        <v>Id Code</v>
      </c>
      <c r="H29" s="66" t="str">
        <v>DisplayName</v>
      </c>
      <c r="I29" s="48" t="str">
        <v>Description</v>
      </c>
      <c r="J29" s="48" t="str">
        <v>Created</v>
      </c>
      <c r="K29" s="67" t="str">
        <v>ParentPortfolioId Scope</v>
      </c>
      <c r="L29" s="65" t="str">
        <v>ParentPortfolioId Code</v>
      </c>
      <c r="M29" s="65" t="str">
        <v>IsDerived</v>
      </c>
      <c r="N29" s="2"/>
      <c r="S29" s="34"/>
    </row>
    <row r="30" spans="2:19" x14ac:dyDescent="0.25">
      <c r="B30" s="2"/>
      <c r="C30" s="2"/>
      <c r="D30" s="12">
        <v>1</v>
      </c>
      <c r="E30" s="30" t="str">
        <v>Transaction</v>
      </c>
      <c r="F30" s="29" t="str">
        <v>Finbourne-Examples</v>
      </c>
      <c r="G30" s="29" t="str">
        <v>Global-Equity</v>
      </c>
      <c r="H30" s="29" t="str">
        <v>Global Equity Fund</v>
      </c>
      <c r="I30" s="30">
        <v>0</v>
      </c>
      <c r="J30" s="68">
        <v>43466</v>
      </c>
      <c r="K30" s="69">
        <v>0</v>
      </c>
      <c r="L30" s="29">
        <v>0</v>
      </c>
      <c r="M30" s="29" t="b">
        <v>0</v>
      </c>
      <c r="N30" s="2"/>
      <c r="S30" s="34"/>
    </row>
    <row r="31" spans="2:19" x14ac:dyDescent="0.25">
      <c r="B31" s="2"/>
      <c r="C31" s="2"/>
      <c r="D31" s="12">
        <v>2</v>
      </c>
      <c r="E31" s="30" t="str">
        <v>Transaction</v>
      </c>
      <c r="F31" s="29" t="str">
        <v>Finbourne-Examples</v>
      </c>
      <c r="G31" s="29" t="str">
        <v>UK-Equities</v>
      </c>
      <c r="H31" s="29" t="str">
        <v>UK Equity Fund</v>
      </c>
      <c r="I31" s="30">
        <v>0</v>
      </c>
      <c r="J31" s="68">
        <v>43466</v>
      </c>
      <c r="K31" s="69">
        <v>0</v>
      </c>
      <c r="L31" s="29">
        <v>0</v>
      </c>
      <c r="M31" s="29" t="b">
        <v>0</v>
      </c>
      <c r="N31" s="2"/>
      <c r="S31" s="34"/>
    </row>
    <row r="32" spans="2:19" x14ac:dyDescent="0.25">
      <c r="B32" s="2"/>
      <c r="C32" s="2"/>
      <c r="D32" s="12">
        <v>3</v>
      </c>
      <c r="E32" s="30" t="str">
        <v>Transaction</v>
      </c>
      <c r="F32" s="29" t="str">
        <v>Finbourne-Examples</v>
      </c>
      <c r="G32" s="29" t="str">
        <v>US-Corporate-Bond</v>
      </c>
      <c r="H32" s="29" t="str">
        <v>US Corporate Bond Fund</v>
      </c>
      <c r="I32" s="30">
        <v>0</v>
      </c>
      <c r="J32" s="68">
        <v>43466</v>
      </c>
      <c r="K32" s="69">
        <v>0</v>
      </c>
      <c r="L32" s="29">
        <v>0</v>
      </c>
      <c r="M32" s="29" t="b">
        <v>0</v>
      </c>
      <c r="N32" s="2"/>
      <c r="S32" s="34"/>
    </row>
    <row r="33" spans="2:19" x14ac:dyDescent="0.25">
      <c r="B33" s="2"/>
      <c r="C33" s="2"/>
      <c r="D33" s="12">
        <v>4</v>
      </c>
      <c r="E33" s="30" t="str">
        <v>Transaction</v>
      </c>
      <c r="F33" s="29" t="str">
        <v>Finbourne-Examples</v>
      </c>
      <c r="G33" s="29" t="str">
        <v>US-Treasury-Bond</v>
      </c>
      <c r="H33" s="29" t="str">
        <v>US$ Treasury Bond Fund</v>
      </c>
      <c r="I33" s="30">
        <v>0</v>
      </c>
      <c r="J33" s="68">
        <v>43466</v>
      </c>
      <c r="K33" s="69">
        <v>0</v>
      </c>
      <c r="L33" s="29">
        <v>0</v>
      </c>
      <c r="M33" s="29" t="b">
        <v>0</v>
      </c>
      <c r="N33" s="2"/>
    </row>
    <row r="34" spans="2:19" x14ac:dyDescent="0.25">
      <c r="B34" s="2"/>
      <c r="C34" s="2"/>
      <c r="D34" s="12">
        <v>5</v>
      </c>
      <c r="E34" s="30" t="e">
        <v>#N/A</v>
      </c>
      <c r="F34" s="29" t="e">
        <v>#N/A</v>
      </c>
      <c r="G34" s="29" t="e">
        <v>#N/A</v>
      </c>
      <c r="H34" s="29" t="e">
        <v>#N/A</v>
      </c>
      <c r="I34" s="30" t="e">
        <v>#N/A</v>
      </c>
      <c r="J34" s="68" t="e">
        <v>#N/A</v>
      </c>
      <c r="K34" s="69" t="e">
        <v>#N/A</v>
      </c>
      <c r="L34" s="29" t="e">
        <v>#N/A</v>
      </c>
      <c r="M34" s="29" t="e">
        <v>#N/A</v>
      </c>
      <c r="N34" s="2"/>
    </row>
    <row r="35" spans="2:19" x14ac:dyDescent="0.25">
      <c r="B35" s="2"/>
      <c r="C35" s="2"/>
      <c r="D35" s="12">
        <v>6</v>
      </c>
      <c r="E35" s="30" t="e">
        <v>#N/A</v>
      </c>
      <c r="F35" s="29" t="e">
        <v>#N/A</v>
      </c>
      <c r="G35" s="29" t="e">
        <v>#N/A</v>
      </c>
      <c r="H35" s="29" t="e">
        <v>#N/A</v>
      </c>
      <c r="I35" s="30" t="e">
        <v>#N/A</v>
      </c>
      <c r="J35" s="68" t="e">
        <v>#N/A</v>
      </c>
      <c r="K35" s="69" t="e">
        <v>#N/A</v>
      </c>
      <c r="L35" s="29" t="e">
        <v>#N/A</v>
      </c>
      <c r="M35" s="29" t="e">
        <v>#N/A</v>
      </c>
      <c r="N35" s="2"/>
    </row>
    <row r="36" spans="2:19" x14ac:dyDescent="0.25">
      <c r="B36" s="2"/>
      <c r="C36" s="2"/>
      <c r="D36" s="12">
        <v>7</v>
      </c>
      <c r="E36" s="30"/>
      <c r="F36" s="29"/>
      <c r="G36" s="29"/>
      <c r="H36" s="29"/>
      <c r="I36" s="30"/>
      <c r="J36" s="68"/>
      <c r="K36" s="69"/>
      <c r="L36" s="29"/>
      <c r="M36" s="29"/>
      <c r="N36" s="2"/>
    </row>
    <row r="37" spans="2:19" x14ac:dyDescent="0.25">
      <c r="B37" s="2"/>
      <c r="C37" s="2"/>
      <c r="D37" s="12">
        <v>8</v>
      </c>
      <c r="E37" s="30"/>
      <c r="F37" s="29"/>
      <c r="G37" s="29"/>
      <c r="H37" s="29"/>
      <c r="I37" s="30"/>
      <c r="J37" s="68"/>
      <c r="K37" s="69"/>
      <c r="L37" s="29"/>
      <c r="M37" s="29"/>
      <c r="N37" s="2"/>
    </row>
    <row r="38" spans="2:19" x14ac:dyDescent="0.25">
      <c r="B38" s="2"/>
      <c r="C38" s="2"/>
      <c r="D38" s="12">
        <v>9</v>
      </c>
      <c r="E38" s="30"/>
      <c r="F38" s="29"/>
      <c r="G38" s="29"/>
      <c r="H38" s="29"/>
      <c r="I38" s="30"/>
      <c r="J38" s="68"/>
      <c r="K38" s="69"/>
      <c r="L38" s="29"/>
      <c r="M38" s="29"/>
      <c r="N38" s="2"/>
    </row>
    <row r="39" spans="2:19" x14ac:dyDescent="0.25">
      <c r="B39" s="2"/>
      <c r="C39" s="2"/>
      <c r="D39" s="12">
        <v>10</v>
      </c>
      <c r="E39" s="30"/>
      <c r="F39" s="29"/>
      <c r="G39" s="29"/>
      <c r="H39" s="29"/>
      <c r="I39" s="30"/>
      <c r="J39" s="68"/>
      <c r="K39" s="69"/>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241</v>
      </c>
      <c r="J42" s="2" t="s">
        <v>242</v>
      </c>
      <c r="K42" s="2"/>
      <c r="L42" s="2"/>
      <c r="M42" s="2"/>
      <c r="N42" s="2"/>
      <c r="S42" s="34"/>
    </row>
    <row r="43" spans="2:19" ht="21" x14ac:dyDescent="0.35">
      <c r="B43" s="2"/>
      <c r="C43" s="13" t="s">
        <v>290</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Transaction</v>
      </c>
      <c r="F45" s="48" t="str">
        <v>Transaction</v>
      </c>
      <c r="G45" s="65"/>
      <c r="H45" s="65"/>
      <c r="I45" s="66"/>
      <c r="J45" s="48"/>
      <c r="K45" s="48"/>
      <c r="L45" s="67"/>
      <c r="M45" s="65"/>
      <c r="N45" s="65"/>
      <c r="S45" s="34"/>
    </row>
    <row r="46" spans="2:19" x14ac:dyDescent="0.25">
      <c r="B46" s="2"/>
      <c r="C46" s="2"/>
      <c r="D46" s="12">
        <v>1</v>
      </c>
      <c r="E46" s="30" t="str">
        <v>Transaction</v>
      </c>
      <c r="F46" s="30" t="str">
        <v>Transaction</v>
      </c>
      <c r="G46" s="29"/>
      <c r="H46" s="29"/>
      <c r="I46" s="29"/>
      <c r="J46" s="30"/>
      <c r="K46" s="68"/>
      <c r="L46" s="69"/>
      <c r="M46" s="29"/>
      <c r="N46" s="29"/>
      <c r="S46" s="34"/>
    </row>
    <row r="47" spans="2:19" x14ac:dyDescent="0.25">
      <c r="B47" s="2"/>
      <c r="C47" s="2"/>
      <c r="D47" s="12">
        <v>2</v>
      </c>
      <c r="E47" s="30"/>
      <c r="F47" s="30"/>
      <c r="G47" s="29"/>
      <c r="H47" s="29"/>
      <c r="I47" s="29"/>
      <c r="J47" s="30"/>
      <c r="K47" s="68"/>
      <c r="L47" s="69"/>
      <c r="M47" s="29"/>
      <c r="N47" s="29"/>
      <c r="S47" s="34"/>
    </row>
    <row r="48" spans="2:19" x14ac:dyDescent="0.25">
      <c r="B48" s="2"/>
      <c r="C48" s="2"/>
      <c r="D48" s="12">
        <v>3</v>
      </c>
      <c r="E48" s="30"/>
      <c r="F48" s="30"/>
      <c r="G48" s="29"/>
      <c r="H48" s="29"/>
      <c r="I48" s="29"/>
      <c r="J48" s="30"/>
      <c r="K48" s="68"/>
      <c r="L48" s="69"/>
      <c r="M48" s="29"/>
      <c r="N48" s="29"/>
      <c r="S48" s="34"/>
    </row>
    <row r="49" spans="2:19" x14ac:dyDescent="0.25">
      <c r="B49" s="2"/>
      <c r="C49" s="2"/>
      <c r="D49" s="12">
        <v>4</v>
      </c>
      <c r="E49" s="30"/>
      <c r="F49" s="30"/>
      <c r="G49" s="29"/>
      <c r="H49" s="29"/>
      <c r="I49" s="29"/>
      <c r="J49" s="30"/>
      <c r="K49" s="68"/>
      <c r="L49" s="69"/>
      <c r="M49" s="29"/>
      <c r="N49" s="29"/>
      <c r="S49" s="34"/>
    </row>
    <row r="50" spans="2:19" x14ac:dyDescent="0.25">
      <c r="B50" s="2"/>
      <c r="C50" s="2"/>
      <c r="D50" s="12">
        <v>5</v>
      </c>
      <c r="E50" s="30"/>
      <c r="F50" s="30"/>
      <c r="G50" s="29"/>
      <c r="H50" s="29"/>
      <c r="I50" s="29"/>
      <c r="J50" s="30"/>
      <c r="K50" s="68"/>
      <c r="L50" s="69"/>
      <c r="M50" s="29"/>
      <c r="N50" s="29"/>
    </row>
    <row r="51" spans="2:19" x14ac:dyDescent="0.25">
      <c r="B51" s="2"/>
      <c r="C51" s="2"/>
      <c r="D51" s="12">
        <v>6</v>
      </c>
      <c r="E51" s="30"/>
      <c r="F51" s="30"/>
      <c r="G51" s="29"/>
      <c r="H51" s="29"/>
      <c r="I51" s="29"/>
      <c r="J51" s="30"/>
      <c r="K51" s="68"/>
      <c r="L51" s="69"/>
      <c r="M51" s="29"/>
      <c r="N51" s="29"/>
    </row>
    <row r="52" spans="2:19" x14ac:dyDescent="0.25">
      <c r="B52" s="2"/>
      <c r="C52" s="2"/>
      <c r="D52" s="12">
        <v>7</v>
      </c>
      <c r="E52" s="30"/>
      <c r="F52" s="30"/>
      <c r="G52" s="29"/>
      <c r="H52" s="29"/>
      <c r="I52" s="29"/>
      <c r="J52" s="30"/>
      <c r="K52" s="68"/>
      <c r="L52" s="69"/>
      <c r="M52" s="29"/>
      <c r="N52" s="29"/>
    </row>
    <row r="53" spans="2:19" x14ac:dyDescent="0.25">
      <c r="B53" s="2"/>
      <c r="C53" s="2"/>
      <c r="D53" s="12">
        <v>8</v>
      </c>
      <c r="E53" s="30"/>
      <c r="F53" s="30"/>
      <c r="G53" s="29"/>
      <c r="H53" s="29"/>
      <c r="I53" s="29"/>
      <c r="J53" s="30"/>
      <c r="K53" s="68"/>
      <c r="L53" s="69"/>
      <c r="M53" s="29"/>
      <c r="N53" s="29"/>
    </row>
    <row r="54" spans="2:19" x14ac:dyDescent="0.25">
      <c r="B54" s="2"/>
      <c r="C54" s="2"/>
      <c r="D54" s="12">
        <v>9</v>
      </c>
      <c r="E54" s="30"/>
      <c r="F54" s="30"/>
      <c r="G54" s="29"/>
      <c r="H54" s="29"/>
      <c r="I54" s="29"/>
      <c r="J54" s="30"/>
      <c r="K54" s="68"/>
      <c r="L54" s="69"/>
      <c r="M54" s="29"/>
      <c r="N54" s="29"/>
    </row>
    <row r="55" spans="2:19" x14ac:dyDescent="0.25">
      <c r="B55" s="2"/>
      <c r="C55" s="2"/>
      <c r="D55" s="12">
        <v>10</v>
      </c>
      <c r="E55" s="30"/>
      <c r="F55" s="30"/>
      <c r="G55" s="29"/>
      <c r="H55" s="29"/>
      <c r="I55" s="29"/>
      <c r="J55" s="30"/>
      <c r="K55" s="68"/>
      <c r="L55" s="69"/>
      <c r="M55" s="29"/>
      <c r="N55" s="29"/>
    </row>
    <row r="56" spans="2:19" x14ac:dyDescent="0.25">
      <c r="B56" s="2"/>
      <c r="C56" s="2"/>
      <c r="D56" s="2"/>
      <c r="E56" s="2"/>
      <c r="F56" s="2"/>
      <c r="G56" s="2"/>
      <c r="H56" s="2"/>
      <c r="I56" s="2"/>
      <c r="J56" s="2"/>
      <c r="K56" s="2"/>
      <c r="L56" s="2"/>
      <c r="M56" s="2"/>
      <c r="N56" s="2"/>
    </row>
    <row r="66" spans="5:16" x14ac:dyDescent="0.25">
      <c r="E66" t="s">
        <v>358</v>
      </c>
    </row>
    <row r="67" spans="5:16" x14ac:dyDescent="0.25">
      <c r="E67" s="29" t="s">
        <v>353</v>
      </c>
    </row>
    <row r="68" spans="5:16" x14ac:dyDescent="0.25">
      <c r="E68" s="29" t="s">
        <v>352</v>
      </c>
    </row>
    <row r="69" spans="5:16" x14ac:dyDescent="0.25">
      <c r="E69" s="29" t="s">
        <v>354</v>
      </c>
    </row>
    <row r="70" spans="5:16" x14ac:dyDescent="0.25">
      <c r="E70" s="29" t="s">
        <v>230</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221</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318</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352</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268</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269</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371</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Figi</v>
      </c>
      <c r="R31" s="7" t="str">
        <v>Currency</v>
      </c>
    </row>
    <row r="32" spans="2:18" x14ac:dyDescent="0.25">
      <c r="B32" s="2"/>
      <c r="C32" s="2"/>
      <c r="D32" s="12">
        <v>1</v>
      </c>
      <c r="E32" s="16" t="str">
        <v>LUID_IL5ZILG9</v>
      </c>
      <c r="F32" s="16" t="str">
        <v>P</v>
      </c>
      <c r="G32" s="50">
        <v>-5823529.4117647056</v>
      </c>
      <c r="H32" s="52">
        <v>-5823529.4117647056</v>
      </c>
      <c r="I32" s="52">
        <v>-7025708.1799999997</v>
      </c>
      <c r="J32" s="28" t="str">
        <v>USD</v>
      </c>
      <c r="K32" s="51">
        <v>-7025708.1799999997</v>
      </c>
      <c r="L32" s="51" t="str">
        <v>USD</v>
      </c>
      <c r="M32" s="2"/>
      <c r="N32" s="52" t="str">
        <v>Active</v>
      </c>
      <c r="O32" s="81" t="str">
        <v>LUID_IL5ZILG9</v>
      </c>
      <c r="P32" s="51" t="str">
        <v>T 7.125% Feb 15, 2023</v>
      </c>
      <c r="Q32" s="51" t="str">
        <v>BBG000DFN2D7</v>
      </c>
      <c r="R32" s="51">
        <v>0</v>
      </c>
    </row>
    <row r="33" spans="2:19" x14ac:dyDescent="0.25">
      <c r="B33" s="2"/>
      <c r="C33" s="2"/>
      <c r="D33" s="12">
        <v>2</v>
      </c>
      <c r="E33" s="15" t="str">
        <v>LUID_ML2CVX99</v>
      </c>
      <c r="F33" s="16" t="str">
        <v>P</v>
      </c>
      <c r="G33" s="50">
        <v>8735294.1176470593</v>
      </c>
      <c r="H33" s="52">
        <v>8735294.1176470593</v>
      </c>
      <c r="I33" s="52">
        <v>8805197.5800000001</v>
      </c>
      <c r="J33" s="28" t="str">
        <v>USD</v>
      </c>
      <c r="K33" s="51">
        <v>8805197.5800000001</v>
      </c>
      <c r="L33" s="51" t="str">
        <v>USD</v>
      </c>
      <c r="M33" s="2"/>
      <c r="N33" s="52" t="str">
        <v>Active</v>
      </c>
      <c r="O33" s="81" t="str">
        <v>LUID_ML2CVX99</v>
      </c>
      <c r="P33" s="51" t="str">
        <v>T 2.25% Apr 30, 2021</v>
      </c>
      <c r="Q33" s="51" t="str">
        <v>BBG006C082Q1</v>
      </c>
      <c r="R33" s="51">
        <v>0</v>
      </c>
      <c r="S33" s="40"/>
    </row>
    <row r="34" spans="2:19" x14ac:dyDescent="0.25">
      <c r="B34" s="2"/>
      <c r="C34" s="2"/>
      <c r="D34" s="12">
        <v>3</v>
      </c>
      <c r="E34" s="15" t="str">
        <v>LUID_W9BBY0LX</v>
      </c>
      <c r="F34" s="16" t="str">
        <v>P</v>
      </c>
      <c r="G34" s="50">
        <v>45617647.058823526</v>
      </c>
      <c r="H34" s="52">
        <v>45617647.058823526</v>
      </c>
      <c r="I34" s="52">
        <v>45775402.840000004</v>
      </c>
      <c r="J34" s="28" t="str">
        <v>USD</v>
      </c>
      <c r="K34" s="51">
        <v>45775402.840000004</v>
      </c>
      <c r="L34" s="51" t="str">
        <v>USD</v>
      </c>
      <c r="M34" s="2"/>
      <c r="N34" s="52" t="str">
        <v>Active</v>
      </c>
      <c r="O34" s="81" t="str">
        <v>LUID_W9BBY0LX</v>
      </c>
      <c r="P34" s="51" t="str">
        <v>T 2.375% Aug 15, 2024</v>
      </c>
      <c r="Q34" s="51" t="str">
        <v>BBG006XYRVX1</v>
      </c>
      <c r="R34" s="51">
        <v>0</v>
      </c>
      <c r="S34" s="40"/>
    </row>
    <row r="35" spans="2:19" x14ac:dyDescent="0.25">
      <c r="B35" s="2"/>
      <c r="C35" s="2"/>
      <c r="D35" s="12">
        <v>4</v>
      </c>
      <c r="E35" s="15" t="str">
        <v>LUID_XKJ2TLPQ</v>
      </c>
      <c r="F35" s="16" t="str">
        <v>P</v>
      </c>
      <c r="G35" s="50">
        <v>52500000</v>
      </c>
      <c r="H35" s="52">
        <v>52500000</v>
      </c>
      <c r="I35" s="52">
        <v>52592273.829999998</v>
      </c>
      <c r="J35" s="28" t="str">
        <v>USD</v>
      </c>
      <c r="K35" s="51">
        <v>51089637.43</v>
      </c>
      <c r="L35" s="51" t="str">
        <v>USD</v>
      </c>
      <c r="M35" s="2"/>
      <c r="N35" s="52" t="str">
        <v>Active</v>
      </c>
      <c r="O35" s="81" t="str">
        <v>LUID_XKJ2TLPQ</v>
      </c>
      <c r="P35" s="51" t="str">
        <v>T 2.25% Nov 15, 2024</v>
      </c>
      <c r="Q35" s="51" t="str">
        <v>BBG007GY2HH4</v>
      </c>
      <c r="R35" s="51">
        <v>0</v>
      </c>
      <c r="S35" s="40"/>
    </row>
    <row r="36" spans="2:19" x14ac:dyDescent="0.25">
      <c r="B36" s="2"/>
      <c r="C36" s="2"/>
      <c r="D36" s="12">
        <v>5</v>
      </c>
      <c r="E36" s="15" t="str">
        <v>LUID_ZL27Q2SK</v>
      </c>
      <c r="F36" s="16" t="str">
        <v>P</v>
      </c>
      <c r="G36" s="50">
        <v>21617647.05882353</v>
      </c>
      <c r="H36" s="52">
        <v>21617647.05882353</v>
      </c>
      <c r="I36" s="52">
        <v>21332310.539999999</v>
      </c>
      <c r="J36" s="28" t="str">
        <v>USD</v>
      </c>
      <c r="K36" s="51">
        <v>20722815.949999999</v>
      </c>
      <c r="L36" s="51" t="str">
        <v>USD</v>
      </c>
      <c r="M36" s="2"/>
      <c r="N36" s="52" t="str">
        <v>Active</v>
      </c>
      <c r="O36" s="81" t="str">
        <v>LUID_ZL27Q2SK</v>
      </c>
      <c r="P36" s="51" t="str">
        <v>T 2% Feb 15, 2025</v>
      </c>
      <c r="Q36" s="51" t="str">
        <v>BBG00827QXY6</v>
      </c>
      <c r="R36" s="51">
        <v>0</v>
      </c>
      <c r="S36" s="40"/>
    </row>
    <row r="37" spans="2:19" x14ac:dyDescent="0.25">
      <c r="B37" s="2"/>
      <c r="C37" s="2"/>
      <c r="D37" s="12">
        <v>6</v>
      </c>
      <c r="E37" s="15" t="str">
        <v>LUID_4UWFBX63</v>
      </c>
      <c r="F37" s="16" t="str">
        <v>P</v>
      </c>
      <c r="G37" s="50">
        <v>155000000</v>
      </c>
      <c r="H37" s="52">
        <v>155000000</v>
      </c>
      <c r="I37" s="52">
        <v>152782404.88999999</v>
      </c>
      <c r="J37" s="28" t="str">
        <v>USD</v>
      </c>
      <c r="K37" s="51">
        <v>152782404.88999999</v>
      </c>
      <c r="L37" s="51" t="str">
        <v>USD</v>
      </c>
      <c r="M37" s="2"/>
      <c r="N37" s="52" t="str">
        <v>Active</v>
      </c>
      <c r="O37" s="81" t="str">
        <v>LUID_4UWFBX63</v>
      </c>
      <c r="P37" s="51" t="str">
        <v>T 1.75% Feb 28, 2022</v>
      </c>
      <c r="Q37" s="51" t="str">
        <v>BBG0084GPDG9</v>
      </c>
      <c r="R37" s="51">
        <v>0</v>
      </c>
      <c r="S37" s="40"/>
    </row>
    <row r="38" spans="2:19" x14ac:dyDescent="0.25">
      <c r="B38" s="2"/>
      <c r="C38" s="2"/>
      <c r="D38" s="12">
        <v>7</v>
      </c>
      <c r="E38" s="15" t="str">
        <v>LUID_BC4CQTWU</v>
      </c>
      <c r="F38" s="16" t="str">
        <v>P</v>
      </c>
      <c r="G38" s="50">
        <v>58235294.117647059</v>
      </c>
      <c r="H38" s="52">
        <v>58235294.117647059</v>
      </c>
      <c r="I38" s="52">
        <v>56940383.289999999</v>
      </c>
      <c r="J38" s="28" t="str">
        <v>USD</v>
      </c>
      <c r="K38" s="51">
        <v>56940383.289999999</v>
      </c>
      <c r="L38" s="51" t="str">
        <v>USD</v>
      </c>
      <c r="M38" s="2"/>
      <c r="N38" s="52" t="str">
        <v>Active</v>
      </c>
      <c r="O38" s="81" t="str">
        <v>LUID_BC4CQTWU</v>
      </c>
      <c r="P38" s="51" t="str">
        <v>T 2% Aug 15, 2025</v>
      </c>
      <c r="Q38" s="51" t="str">
        <v>BBG009R4CLR3</v>
      </c>
      <c r="R38" s="51">
        <v>0</v>
      </c>
      <c r="S38" s="40"/>
    </row>
    <row r="39" spans="2:19" x14ac:dyDescent="0.25">
      <c r="B39" s="2"/>
      <c r="C39" s="2"/>
      <c r="D39" s="12">
        <v>8</v>
      </c>
      <c r="E39" s="15" t="str">
        <v>LUID_MO46KHZY</v>
      </c>
      <c r="F39" s="16" t="str">
        <v>P</v>
      </c>
      <c r="G39" s="50">
        <v>75000000</v>
      </c>
      <c r="H39" s="52">
        <v>75000000</v>
      </c>
      <c r="I39" s="52">
        <v>74034476.900000006</v>
      </c>
      <c r="J39" s="28" t="str">
        <v>USD</v>
      </c>
      <c r="K39" s="51">
        <v>74034476.900000006</v>
      </c>
      <c r="L39" s="51" t="str">
        <v>USD</v>
      </c>
      <c r="M39" s="2"/>
      <c r="N39" s="52" t="str">
        <v>Active</v>
      </c>
      <c r="O39" s="81" t="str">
        <v>LUID_MO46KHZY</v>
      </c>
      <c r="P39" s="51" t="str">
        <v>T 1.875% Aug 31, 2022</v>
      </c>
      <c r="Q39" s="51" t="str">
        <v>BBG009TCBQV8</v>
      </c>
      <c r="R39" s="51">
        <v>0</v>
      </c>
      <c r="S39" s="40"/>
    </row>
    <row r="40" spans="2:19" x14ac:dyDescent="0.25">
      <c r="B40" s="2"/>
      <c r="C40" s="2"/>
      <c r="D40" s="12">
        <v>9</v>
      </c>
      <c r="E40" s="15" t="str">
        <v>LUID_CJKHJ5T4</v>
      </c>
      <c r="F40" s="16" t="str">
        <v>P</v>
      </c>
      <c r="G40" s="50">
        <v>-14558823.529411765</v>
      </c>
      <c r="H40" s="52">
        <v>-14558823.529411765</v>
      </c>
      <c r="I40" s="52">
        <v>-14550729.710000001</v>
      </c>
      <c r="J40" s="28" t="str">
        <v>USD</v>
      </c>
      <c r="K40" s="51">
        <v>-14550729.710000001</v>
      </c>
      <c r="L40" s="51" t="str">
        <v>USD</v>
      </c>
      <c r="M40" s="2"/>
      <c r="N40" s="52" t="str">
        <v>Active</v>
      </c>
      <c r="O40" s="81" t="str">
        <v>LUID_CJKHJ5T4</v>
      </c>
      <c r="P40" s="51" t="str">
        <v>T 2.875% Nov 15, 2046</v>
      </c>
      <c r="Q40" s="51" t="str">
        <v>BBG00F5RQCH8</v>
      </c>
      <c r="R40" s="51">
        <v>0</v>
      </c>
      <c r="S40" s="40"/>
    </row>
    <row r="41" spans="2:19" x14ac:dyDescent="0.25">
      <c r="B41" s="2"/>
      <c r="C41" s="2"/>
      <c r="D41" s="12">
        <v>10</v>
      </c>
      <c r="E41" s="15" t="str">
        <v>LUID_CKHSLEUF</v>
      </c>
      <c r="F41" s="16" t="str">
        <v>P</v>
      </c>
      <c r="G41" s="50">
        <v>76676470.588235289</v>
      </c>
      <c r="H41" s="52">
        <v>76676470.588235289</v>
      </c>
      <c r="I41" s="52">
        <v>75677902.540000007</v>
      </c>
      <c r="J41" s="28" t="str">
        <v>USD</v>
      </c>
      <c r="K41" s="51">
        <v>75677902.540000007</v>
      </c>
      <c r="L41" s="51" t="str">
        <v>USD</v>
      </c>
      <c r="M41" s="2"/>
      <c r="N41" s="52" t="str">
        <v>Active</v>
      </c>
      <c r="O41" s="81" t="str">
        <v>LUID_CKHSLEUF</v>
      </c>
      <c r="P41" s="51" t="str">
        <v>T 2.25% Feb 15, 2027</v>
      </c>
      <c r="Q41" s="51" t="str">
        <v>BBG00FX263Y5</v>
      </c>
      <c r="R41" s="51">
        <v>0</v>
      </c>
    </row>
    <row r="42" spans="2:19" x14ac:dyDescent="0.25">
      <c r="B42" s="2"/>
      <c r="C42" s="2"/>
      <c r="D42" s="12">
        <v>11</v>
      </c>
      <c r="E42" s="15" t="str">
        <v>CCY_USD</v>
      </c>
      <c r="F42" s="86" t="str">
        <v>B</v>
      </c>
      <c r="G42" s="84">
        <v>2906731.0895352615</v>
      </c>
      <c r="H42" s="52">
        <v>2906731.0895352615</v>
      </c>
      <c r="I42" s="52">
        <v>2906731.09</v>
      </c>
      <c r="J42" s="81" t="str">
        <v>USD</v>
      </c>
      <c r="K42" s="51">
        <v>0</v>
      </c>
      <c r="L42" s="51" t="str">
        <v>USD</v>
      </c>
      <c r="M42" s="2"/>
      <c r="N42" s="52" t="str">
        <v>Active</v>
      </c>
      <c r="O42" s="81" t="str">
        <v>CCY_USD</v>
      </c>
      <c r="P42" s="51" t="str">
        <v>USD</v>
      </c>
      <c r="Q42" s="51">
        <v>0</v>
      </c>
      <c r="R42" s="51" t="str">
        <v>USD</v>
      </c>
    </row>
    <row r="43" spans="2:19" x14ac:dyDescent="0.25">
      <c r="B43" s="2"/>
      <c r="C43" s="6"/>
      <c r="D43" s="12">
        <v>12</v>
      </c>
      <c r="E43" s="15" t="e">
        <v>#N/A</v>
      </c>
      <c r="F43" s="86" t="e">
        <v>#N/A</v>
      </c>
      <c r="G43" s="84" t="e">
        <v>#N/A</v>
      </c>
      <c r="H43" s="52" t="e">
        <v>#N/A</v>
      </c>
      <c r="I43" s="52" t="e">
        <v>#N/A</v>
      </c>
      <c r="J43" s="81" t="e">
        <v>#N/A</v>
      </c>
      <c r="K43" s="51" t="e">
        <v>#N/A</v>
      </c>
      <c r="L43" s="51" t="e">
        <v>#N/A</v>
      </c>
      <c r="M43" s="2"/>
      <c r="N43" s="52" t="str">
        <v/>
      </c>
      <c r="O43" s="81" t="str">
        <v/>
      </c>
      <c r="P43" s="51" t="str">
        <v/>
      </c>
      <c r="Q43" s="51" t="str">
        <v/>
      </c>
      <c r="R43" s="51" t="str">
        <v/>
      </c>
    </row>
    <row r="44" spans="2:19" x14ac:dyDescent="0.25">
      <c r="B44" s="2"/>
      <c r="D44" s="12">
        <v>13</v>
      </c>
      <c r="E44" s="15" t="e">
        <v>#N/A</v>
      </c>
      <c r="F44" s="86" t="e">
        <v>#N/A</v>
      </c>
      <c r="G44" s="84" t="e">
        <v>#N/A</v>
      </c>
      <c r="H44" s="52" t="e">
        <v>#N/A</v>
      </c>
      <c r="I44" s="52" t="e">
        <v>#N/A</v>
      </c>
      <c r="J44" s="81" t="e">
        <v>#N/A</v>
      </c>
      <c r="K44" s="51" t="e">
        <v>#N/A</v>
      </c>
      <c r="L44" s="51" t="e">
        <v>#N/A</v>
      </c>
      <c r="M44" s="2"/>
      <c r="N44" s="52" t="str">
        <v/>
      </c>
      <c r="O44" s="81" t="str">
        <v/>
      </c>
      <c r="P44" s="51" t="str">
        <v/>
      </c>
      <c r="Q44" s="51" t="str">
        <v/>
      </c>
      <c r="R44" s="51" t="str">
        <v/>
      </c>
    </row>
    <row r="45" spans="2:19" x14ac:dyDescent="0.25">
      <c r="B45" s="2"/>
      <c r="D45" s="12">
        <v>14</v>
      </c>
      <c r="E45" s="15" t="e">
        <v>#N/A</v>
      </c>
      <c r="F45" s="86" t="e">
        <v>#N/A</v>
      </c>
      <c r="G45" s="84" t="e">
        <v>#N/A</v>
      </c>
      <c r="H45" s="52" t="e">
        <v>#N/A</v>
      </c>
      <c r="I45" s="52" t="e">
        <v>#N/A</v>
      </c>
      <c r="J45" s="81" t="e">
        <v>#N/A</v>
      </c>
      <c r="K45" s="51" t="e">
        <v>#N/A</v>
      </c>
      <c r="L45" s="51" t="e">
        <v>#N/A</v>
      </c>
      <c r="M45" s="2"/>
      <c r="N45" s="52" t="str">
        <v/>
      </c>
      <c r="O45" s="81" t="str">
        <v/>
      </c>
      <c r="P45" s="51" t="str">
        <v/>
      </c>
      <c r="Q45" s="51" t="str">
        <v/>
      </c>
      <c r="R45" s="51" t="str">
        <v/>
      </c>
    </row>
    <row r="46" spans="2:19" x14ac:dyDescent="0.25">
      <c r="B46" s="2"/>
      <c r="D46" s="12">
        <v>15</v>
      </c>
      <c r="E46" s="15" t="e">
        <v>#N/A</v>
      </c>
      <c r="F46" s="86" t="e">
        <v>#N/A</v>
      </c>
      <c r="G46" s="84" t="e">
        <v>#N/A</v>
      </c>
      <c r="H46" s="52" t="e">
        <v>#N/A</v>
      </c>
      <c r="I46" s="52" t="e">
        <v>#N/A</v>
      </c>
      <c r="J46" s="81" t="e">
        <v>#N/A</v>
      </c>
      <c r="K46" s="51" t="e">
        <v>#N/A</v>
      </c>
      <c r="L46" s="51" t="e">
        <v>#N/A</v>
      </c>
      <c r="M46" s="2"/>
      <c r="N46" s="52" t="str">
        <v/>
      </c>
      <c r="O46" s="81" t="str">
        <v/>
      </c>
      <c r="P46" s="51" t="str">
        <v/>
      </c>
      <c r="Q46" s="51" t="str">
        <v/>
      </c>
      <c r="R46" s="51" t="str">
        <v/>
      </c>
    </row>
    <row r="47" spans="2:19" x14ac:dyDescent="0.25">
      <c r="B47" s="2"/>
      <c r="D47" s="12">
        <v>16</v>
      </c>
      <c r="E47" s="15" t="e">
        <v>#N/A</v>
      </c>
      <c r="F47" s="86" t="e">
        <v>#N/A</v>
      </c>
      <c r="G47" s="84" t="e">
        <v>#N/A</v>
      </c>
      <c r="H47" s="52" t="e">
        <v>#N/A</v>
      </c>
      <c r="I47" s="52" t="e">
        <v>#N/A</v>
      </c>
      <c r="J47" s="81" t="e">
        <v>#N/A</v>
      </c>
      <c r="K47" s="51" t="e">
        <v>#N/A</v>
      </c>
      <c r="L47" s="51" t="e">
        <v>#N/A</v>
      </c>
      <c r="M47" s="2"/>
      <c r="N47" s="52" t="str">
        <v/>
      </c>
      <c r="O47" s="81" t="str">
        <v/>
      </c>
      <c r="P47" s="51" t="str">
        <v/>
      </c>
      <c r="Q47" s="51" t="str">
        <v/>
      </c>
      <c r="R47" s="51" t="str">
        <v/>
      </c>
    </row>
    <row r="48" spans="2:19" x14ac:dyDescent="0.25">
      <c r="B48" s="2"/>
      <c r="D48" s="12">
        <v>17</v>
      </c>
      <c r="E48" s="15" t="e">
        <v>#N/A</v>
      </c>
      <c r="F48" s="86" t="e">
        <v>#N/A</v>
      </c>
      <c r="G48" s="84" t="e">
        <v>#N/A</v>
      </c>
      <c r="H48" s="52" t="e">
        <v>#N/A</v>
      </c>
      <c r="I48" s="52" t="e">
        <v>#N/A</v>
      </c>
      <c r="J48" s="81" t="e">
        <v>#N/A</v>
      </c>
      <c r="K48" s="51" t="e">
        <v>#N/A</v>
      </c>
      <c r="L48" s="51" t="e">
        <v>#N/A</v>
      </c>
      <c r="M48" s="2"/>
      <c r="N48" s="52" t="str">
        <v/>
      </c>
      <c r="O48" s="81" t="str">
        <v/>
      </c>
      <c r="P48" s="51" t="str">
        <v/>
      </c>
      <c r="Q48" s="51" t="str">
        <v/>
      </c>
      <c r="R48" s="51" t="str">
        <v/>
      </c>
    </row>
    <row r="49" spans="2:18" x14ac:dyDescent="0.25">
      <c r="B49" s="2"/>
      <c r="D49" s="12">
        <v>18</v>
      </c>
      <c r="E49" s="15" t="e">
        <v>#N/A</v>
      </c>
      <c r="F49" s="86" t="e">
        <v>#N/A</v>
      </c>
      <c r="G49" s="84" t="e">
        <v>#N/A</v>
      </c>
      <c r="H49" s="52" t="e">
        <v>#N/A</v>
      </c>
      <c r="I49" s="52" t="e">
        <v>#N/A</v>
      </c>
      <c r="J49" s="81" t="e">
        <v>#N/A</v>
      </c>
      <c r="K49" s="51" t="e">
        <v>#N/A</v>
      </c>
      <c r="L49" s="51" t="e">
        <v>#N/A</v>
      </c>
      <c r="M49" s="2"/>
      <c r="N49" s="52" t="str">
        <v/>
      </c>
      <c r="O49" s="81" t="str">
        <v/>
      </c>
      <c r="P49" s="51" t="str">
        <v/>
      </c>
      <c r="Q49" s="51" t="str">
        <v/>
      </c>
      <c r="R49" s="51" t="str">
        <v/>
      </c>
    </row>
    <row r="50" spans="2:18" x14ac:dyDescent="0.25">
      <c r="B50" s="2"/>
      <c r="D50" s="12">
        <v>19</v>
      </c>
      <c r="E50" s="15" t="e">
        <v>#N/A</v>
      </c>
      <c r="F50" s="86" t="e">
        <v>#N/A</v>
      </c>
      <c r="G50" s="84" t="e">
        <v>#N/A</v>
      </c>
      <c r="H50" s="52" t="e">
        <v>#N/A</v>
      </c>
      <c r="I50" s="52" t="e">
        <v>#N/A</v>
      </c>
      <c r="J50" s="81" t="e">
        <v>#N/A</v>
      </c>
      <c r="K50" s="51" t="e">
        <v>#N/A</v>
      </c>
      <c r="L50" s="51" t="e">
        <v>#N/A</v>
      </c>
      <c r="M50" s="2"/>
      <c r="N50" s="52" t="str">
        <v/>
      </c>
      <c r="O50" s="81" t="str">
        <v/>
      </c>
      <c r="P50" s="51" t="str">
        <v/>
      </c>
      <c r="Q50" s="51" t="str">
        <v/>
      </c>
      <c r="R50" s="51" t="str">
        <v/>
      </c>
    </row>
    <row r="51" spans="2:18" x14ac:dyDescent="0.25">
      <c r="B51" s="2"/>
      <c r="D51" s="12">
        <v>20</v>
      </c>
      <c r="E51" s="15" t="e">
        <v>#N/A</v>
      </c>
      <c r="F51" s="86" t="e">
        <v>#N/A</v>
      </c>
      <c r="G51" s="84" t="e">
        <v>#N/A</v>
      </c>
      <c r="H51" s="52" t="e">
        <v>#N/A</v>
      </c>
      <c r="I51" s="52" t="e">
        <v>#N/A</v>
      </c>
      <c r="J51" s="81" t="e">
        <v>#N/A</v>
      </c>
      <c r="K51" s="51" t="e">
        <v>#N/A</v>
      </c>
      <c r="L51" s="51" t="e">
        <v>#N/A</v>
      </c>
      <c r="M51" s="2"/>
      <c r="N51" s="52" t="str">
        <v/>
      </c>
      <c r="O51" s="81" t="str">
        <v/>
      </c>
      <c r="P51" s="51" t="str">
        <v/>
      </c>
      <c r="Q51" s="51" t="str">
        <v/>
      </c>
      <c r="R51" s="51" t="str">
        <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217</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218</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318</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230</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220</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219</v>
      </c>
      <c r="D26" s="2"/>
      <c r="E26" s="2"/>
      <c r="F26" s="2"/>
      <c r="G26" s="2"/>
      <c r="H26" s="2"/>
      <c r="I26" s="2"/>
      <c r="J26" s="2"/>
      <c r="K26" s="2"/>
      <c r="L26" s="2"/>
      <c r="M26" s="2"/>
      <c r="N26" s="2"/>
    </row>
    <row r="27" spans="2:16" x14ac:dyDescent="0.25">
      <c r="B27" s="2"/>
      <c r="C27" s="2"/>
      <c r="D27" s="2"/>
      <c r="E27" s="2"/>
      <c r="F27" s="2"/>
      <c r="G27" s="2"/>
      <c r="H27" s="2"/>
      <c r="I27" s="12" t="s">
        <v>275</v>
      </c>
      <c r="J27" s="2"/>
      <c r="K27" s="45"/>
      <c r="L27" s="2"/>
      <c r="M27" s="2"/>
      <c r="N27" s="2"/>
      <c r="P27" s="33"/>
    </row>
    <row r="28" spans="2:16" x14ac:dyDescent="0.25">
      <c r="B28" s="2"/>
      <c r="C28" s="2"/>
      <c r="D28" s="2"/>
      <c r="E28" s="67" t="str">
        <f t="array" ref="E28:G39">_xll.flAggregatePortfolio(F17,F19,I28:J34,J35)</f>
        <v>PVSum</v>
      </c>
      <c r="F28" s="67" t="str">
        <v>PVProportion</v>
      </c>
      <c r="G28" s="65" t="str">
        <v>Name</v>
      </c>
      <c r="H28" s="2"/>
      <c r="I28" s="65" t="s">
        <v>228</v>
      </c>
      <c r="J28" s="73" t="s">
        <v>229</v>
      </c>
      <c r="K28" s="74"/>
      <c r="L28" s="74"/>
      <c r="M28" s="74"/>
      <c r="N28" s="2"/>
    </row>
    <row r="29" spans="2:16" x14ac:dyDescent="0.25">
      <c r="B29" s="12"/>
      <c r="C29" s="2"/>
      <c r="D29" s="2"/>
      <c r="E29" s="70">
        <v>1880608415.6019599</v>
      </c>
      <c r="F29" s="71">
        <v>1.0593810804145459E-2</v>
      </c>
      <c r="G29" s="72" t="str">
        <v>Apple</v>
      </c>
      <c r="H29" s="2"/>
      <c r="I29" s="29" t="s">
        <v>243</v>
      </c>
      <c r="J29" s="54"/>
      <c r="K29" s="56"/>
      <c r="L29" s="56"/>
      <c r="M29" s="56"/>
      <c r="N29" s="2"/>
    </row>
    <row r="30" spans="2:16" x14ac:dyDescent="0.25">
      <c r="B30" s="12"/>
      <c r="C30" s="2"/>
      <c r="D30" s="2"/>
      <c r="E30" s="70">
        <v>1449420000</v>
      </c>
      <c r="F30" s="71">
        <v>8.1648476782071617E-3</v>
      </c>
      <c r="G30" s="72" t="str">
        <v>Volkswagen</v>
      </c>
      <c r="H30" s="2"/>
      <c r="I30" s="29" t="s">
        <v>244</v>
      </c>
      <c r="J30" s="54"/>
      <c r="K30" s="56"/>
      <c r="L30" s="56"/>
      <c r="M30" s="56"/>
      <c r="N30" s="2"/>
    </row>
    <row r="31" spans="2:16" x14ac:dyDescent="0.25">
      <c r="B31" s="12"/>
      <c r="C31" s="2"/>
      <c r="D31" s="2"/>
      <c r="E31" s="70">
        <v>73272610600</v>
      </c>
      <c r="F31" s="71">
        <v>0.412758002879488</v>
      </c>
      <c r="G31" s="72" t="str">
        <v>Toyota Motor</v>
      </c>
      <c r="H31" s="2"/>
      <c r="I31" s="29" t="s">
        <v>245</v>
      </c>
      <c r="J31" s="55">
        <f>F21</f>
        <v>43575</v>
      </c>
      <c r="K31" s="57"/>
      <c r="L31" s="57"/>
      <c r="M31" s="57"/>
      <c r="N31" s="2"/>
    </row>
    <row r="32" spans="2:16" x14ac:dyDescent="0.25">
      <c r="B32" s="12"/>
      <c r="C32" s="2"/>
      <c r="D32" s="2"/>
      <c r="E32" s="70">
        <v>-831822953.54999995</v>
      </c>
      <c r="F32" s="71">
        <v>-4.6858106766652459E-3</v>
      </c>
      <c r="G32" s="72" t="str">
        <v>Walt Disney</v>
      </c>
      <c r="H32" s="2"/>
      <c r="I32" s="29" t="s">
        <v>246</v>
      </c>
      <c r="J32" s="54" t="s">
        <v>256</v>
      </c>
      <c r="K32" s="56"/>
      <c r="L32" s="56"/>
      <c r="M32" s="56"/>
      <c r="N32" s="2"/>
      <c r="O32" s="36"/>
      <c r="P32" s="53"/>
    </row>
    <row r="33" spans="2:16" x14ac:dyDescent="0.25">
      <c r="B33" s="12"/>
      <c r="C33" s="2"/>
      <c r="D33" s="2"/>
      <c r="E33" s="70">
        <v>1052663160.9</v>
      </c>
      <c r="F33" s="71">
        <v>5.9298439135713433E-3</v>
      </c>
      <c r="G33" s="72" t="str">
        <v>Microsoft</v>
      </c>
      <c r="H33" s="2"/>
      <c r="I33" s="29" t="s">
        <v>247</v>
      </c>
      <c r="J33" s="54" t="s">
        <v>257</v>
      </c>
      <c r="K33" s="56"/>
      <c r="L33" s="56"/>
      <c r="M33" s="56"/>
      <c r="N33" s="2"/>
      <c r="O33" s="36"/>
      <c r="P33" s="53"/>
    </row>
    <row r="34" spans="2:16" x14ac:dyDescent="0.25">
      <c r="B34" s="12"/>
      <c r="C34" s="2"/>
      <c r="D34" s="2"/>
      <c r="E34" s="70">
        <v>486545000</v>
      </c>
      <c r="F34" s="71">
        <v>2.7407968798507701E-3</v>
      </c>
      <c r="G34" s="72" t="str">
        <v>HSBC Holdings</v>
      </c>
      <c r="H34" s="2"/>
      <c r="I34" s="29" t="s">
        <v>248</v>
      </c>
      <c r="J34" s="54"/>
      <c r="K34" s="56"/>
      <c r="L34" s="56"/>
      <c r="M34" s="56"/>
      <c r="N34" s="2"/>
      <c r="O34" s="36"/>
      <c r="P34" s="53"/>
    </row>
    <row r="35" spans="2:16" ht="15" customHeight="1" x14ac:dyDescent="0.25">
      <c r="B35" s="12"/>
      <c r="C35" s="2"/>
      <c r="D35" s="2"/>
      <c r="E35" s="70">
        <v>1317064000</v>
      </c>
      <c r="F35" s="71">
        <v>7.4192621479283001E-3</v>
      </c>
      <c r="G35" s="72" t="str">
        <v>BP</v>
      </c>
      <c r="H35" s="2"/>
      <c r="I35" s="29" t="s">
        <v>276</v>
      </c>
      <c r="J35" s="97" t="s">
        <v>370</v>
      </c>
      <c r="K35" s="98"/>
      <c r="L35" s="98"/>
      <c r="M35" s="98"/>
      <c r="N35" s="2"/>
      <c r="O35" s="36"/>
      <c r="P35" s="53"/>
    </row>
    <row r="36" spans="2:16" x14ac:dyDescent="0.25">
      <c r="B36" s="12"/>
      <c r="C36" s="2"/>
      <c r="D36" s="2"/>
      <c r="E36" s="70">
        <v>95823500000</v>
      </c>
      <c r="F36" s="71">
        <v>0.53979128305990254</v>
      </c>
      <c r="G36" s="72" t="str">
        <v>Softbank</v>
      </c>
      <c r="H36" s="2"/>
      <c r="I36" s="29"/>
      <c r="J36" s="97"/>
      <c r="K36" s="98"/>
      <c r="L36" s="98"/>
      <c r="M36" s="98"/>
      <c r="N36" s="2"/>
      <c r="O36" s="36"/>
      <c r="P36" s="53"/>
    </row>
    <row r="37" spans="2:16" x14ac:dyDescent="0.25">
      <c r="B37" s="12"/>
      <c r="C37" s="2"/>
      <c r="D37" s="2"/>
      <c r="E37" s="70">
        <v>1831550742</v>
      </c>
      <c r="F37" s="71">
        <v>1.0317459965598174E-2</v>
      </c>
      <c r="G37" s="72" t="str">
        <v>JPMorgan Chase</v>
      </c>
      <c r="H37" s="2"/>
      <c r="I37" s="29"/>
      <c r="J37" s="97"/>
      <c r="K37" s="98"/>
      <c r="L37" s="98"/>
      <c r="M37" s="98"/>
      <c r="N37" s="2"/>
      <c r="O37" s="36"/>
      <c r="P37" s="53"/>
    </row>
    <row r="38" spans="2:16" x14ac:dyDescent="0.25">
      <c r="B38" s="12"/>
      <c r="C38" s="2"/>
      <c r="D38" s="2"/>
      <c r="E38" s="70">
        <v>1237520000</v>
      </c>
      <c r="F38" s="71">
        <v>6.9711762627360785E-3</v>
      </c>
      <c r="G38" s="72" t="str">
        <v>Anheuser-Busch InBev</v>
      </c>
      <c r="H38" s="2"/>
      <c r="I38" s="29"/>
      <c r="J38" s="97"/>
      <c r="K38" s="98"/>
      <c r="L38" s="98"/>
      <c r="M38" s="98"/>
      <c r="N38" s="2"/>
      <c r="O38" s="36"/>
      <c r="P38" s="53"/>
    </row>
    <row r="39" spans="2:16" x14ac:dyDescent="0.25">
      <c r="B39" s="12"/>
      <c r="C39" s="2"/>
      <c r="D39" s="2"/>
      <c r="E39" s="70">
        <v>-119455.51878</v>
      </c>
      <c r="F39" s="71">
        <v>-6.7291476256703713E-7</v>
      </c>
      <c r="G39" s="72" t="str">
        <v>USD</v>
      </c>
      <c r="H39" s="2"/>
      <c r="I39" s="29"/>
      <c r="J39" s="97"/>
      <c r="K39" s="98"/>
      <c r="L39" s="98"/>
      <c r="M39" s="98"/>
      <c r="N39" s="2"/>
      <c r="O39" s="36"/>
      <c r="P39" s="53"/>
    </row>
    <row r="40" spans="2:16" x14ac:dyDescent="0.25">
      <c r="B40" s="12"/>
      <c r="C40" s="2"/>
      <c r="D40" s="2"/>
      <c r="E40" s="70"/>
      <c r="F40" s="71"/>
      <c r="G40" s="72"/>
      <c r="H40" s="2"/>
      <c r="I40" s="29"/>
      <c r="J40" s="97"/>
      <c r="K40" s="98"/>
      <c r="L40" s="98"/>
      <c r="M40" s="98"/>
      <c r="N40" s="2"/>
      <c r="O40" s="36"/>
      <c r="P40" s="53"/>
    </row>
    <row r="41" spans="2:16" x14ac:dyDescent="0.25">
      <c r="B41" s="12"/>
      <c r="C41" s="2"/>
      <c r="D41" s="2"/>
      <c r="E41" s="70"/>
      <c r="F41" s="71"/>
      <c r="G41" s="72"/>
      <c r="H41" s="2"/>
      <c r="I41" s="29"/>
      <c r="J41" s="97"/>
      <c r="K41" s="98"/>
      <c r="L41" s="98"/>
      <c r="M41" s="98"/>
      <c r="N41" s="2"/>
      <c r="O41" s="36"/>
      <c r="P41" s="53"/>
    </row>
    <row r="42" spans="2:16" x14ac:dyDescent="0.25">
      <c r="B42" s="12"/>
      <c r="C42" s="2"/>
      <c r="D42" s="2"/>
      <c r="E42" s="70"/>
      <c r="F42" s="71"/>
      <c r="G42" s="72"/>
      <c r="H42" s="2"/>
      <c r="I42" s="29"/>
      <c r="J42" s="97"/>
      <c r="K42" s="98"/>
      <c r="L42" s="98"/>
      <c r="M42" s="98"/>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t="s">
        <v>378</v>
      </c>
      <c r="F45" s="2"/>
      <c r="G45" s="2"/>
      <c r="H45" s="2"/>
      <c r="I45" s="2"/>
      <c r="J45" s="2"/>
      <c r="K45" s="2"/>
      <c r="O45" s="36"/>
      <c r="P45" s="53"/>
    </row>
    <row r="46" spans="2:16" ht="21" x14ac:dyDescent="0.35">
      <c r="B46" s="2"/>
      <c r="C46" s="13" t="s">
        <v>270</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272</v>
      </c>
      <c r="F48" s="19" t="s">
        <v>273</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271</v>
      </c>
      <c r="F50" s="2"/>
      <c r="G50" s="2"/>
      <c r="H50" s="2"/>
      <c r="I50" s="2"/>
      <c r="J50" s="2"/>
      <c r="K50" s="2"/>
      <c r="L50" s="36"/>
    </row>
    <row r="51" spans="2:16" x14ac:dyDescent="0.25">
      <c r="B51" s="2"/>
      <c r="C51" s="2"/>
      <c r="D51" s="2"/>
      <c r="E51" s="65" t="s">
        <v>280</v>
      </c>
      <c r="F51" s="48" t="str">
        <f t="array" ref="F51:J61">_xll.flInstrumentsLookup(F48,E52:E61)</f>
        <v>State</v>
      </c>
      <c r="G51" s="67" t="str">
        <v>LusidInstrumentId</v>
      </c>
      <c r="H51" s="67" t="str">
        <v>Name</v>
      </c>
      <c r="I51" s="65" t="str">
        <v>Figi</v>
      </c>
      <c r="J51" s="65" t="e">
        <v>#N/A</v>
      </c>
      <c r="K51" s="2"/>
      <c r="L51" s="36"/>
    </row>
    <row r="52" spans="2:16" x14ac:dyDescent="0.25">
      <c r="B52" s="2"/>
      <c r="C52" s="2"/>
      <c r="D52" s="12"/>
      <c r="E52" s="29" t="s">
        <v>231</v>
      </c>
      <c r="F52" s="29" t="str">
        <v>Active</v>
      </c>
      <c r="G52" s="29" t="str">
        <v>LUID_JENBWO5H</v>
      </c>
      <c r="H52" s="72" t="str">
        <v>Apple</v>
      </c>
      <c r="I52" s="72" t="str">
        <v>BBG000B9XRY4</v>
      </c>
      <c r="J52" s="76" t="e">
        <v>#N/A</v>
      </c>
      <c r="K52" s="2"/>
      <c r="L52" s="36"/>
    </row>
    <row r="53" spans="2:16" x14ac:dyDescent="0.25">
      <c r="B53" s="2"/>
      <c r="C53" s="2"/>
      <c r="D53" s="12"/>
      <c r="E53" s="29" t="s">
        <v>232</v>
      </c>
      <c r="F53" s="29" t="str">
        <v>Active</v>
      </c>
      <c r="G53" s="29" t="str">
        <v>LUID_6IOL49Q5</v>
      </c>
      <c r="H53" s="72" t="str">
        <v>JPMorgan Chase</v>
      </c>
      <c r="I53" s="72" t="str">
        <v>BBG000DMBXR2</v>
      </c>
      <c r="J53" s="76" t="e">
        <v>#N/A</v>
      </c>
      <c r="K53" s="2"/>
      <c r="L53" s="36"/>
    </row>
    <row r="54" spans="2:16" x14ac:dyDescent="0.25">
      <c r="B54" s="2"/>
      <c r="C54" s="2"/>
      <c r="D54" s="12"/>
      <c r="E54" s="29" t="s">
        <v>233</v>
      </c>
      <c r="F54" s="29" t="str">
        <v>Active</v>
      </c>
      <c r="G54" s="29" t="str">
        <v>LUID_AHX7SPIA</v>
      </c>
      <c r="H54" s="72" t="str">
        <v>BP</v>
      </c>
      <c r="I54" s="72" t="str">
        <v>BBG000C059M6</v>
      </c>
      <c r="J54" s="76" t="e">
        <v>#N/A</v>
      </c>
      <c r="K54" s="2"/>
      <c r="L54" s="36"/>
    </row>
    <row r="55" spans="2:16" x14ac:dyDescent="0.25">
      <c r="B55" s="2"/>
      <c r="C55" s="2"/>
      <c r="D55" s="12"/>
      <c r="E55" s="29" t="s">
        <v>234</v>
      </c>
      <c r="F55" s="29" t="str">
        <v>Active</v>
      </c>
      <c r="G55" s="29" t="str">
        <v>LUID_LNXBDXBB</v>
      </c>
      <c r="H55" s="72" t="str">
        <v>Anheuser-Busch InBev</v>
      </c>
      <c r="I55" s="72" t="str">
        <v>BBG00DQ4YZ36</v>
      </c>
      <c r="J55" s="76" t="e">
        <v>#N/A</v>
      </c>
      <c r="K55" s="2"/>
      <c r="L55" s="36"/>
    </row>
    <row r="56" spans="2:16" x14ac:dyDescent="0.25">
      <c r="B56" s="2"/>
      <c r="C56" s="2"/>
      <c r="D56" s="12"/>
      <c r="E56" s="29" t="s">
        <v>235</v>
      </c>
      <c r="F56" s="29" t="str">
        <v>Active</v>
      </c>
      <c r="G56" s="29" t="str">
        <v>LUID_OQEOT1JY</v>
      </c>
      <c r="H56" s="72" t="str">
        <v>Toyota Motor</v>
      </c>
      <c r="I56" s="72" t="str">
        <v>BBG000BCM915</v>
      </c>
      <c r="J56" s="76" t="e">
        <v>#N/A</v>
      </c>
      <c r="K56" s="2"/>
      <c r="L56" s="36"/>
    </row>
    <row r="57" spans="2:16" x14ac:dyDescent="0.25">
      <c r="B57" s="2"/>
      <c r="C57" s="2"/>
      <c r="D57" s="12"/>
      <c r="E57" s="29" t="s">
        <v>236</v>
      </c>
      <c r="F57" s="29" t="str">
        <v>Active</v>
      </c>
      <c r="G57" s="29" t="str">
        <v>LUID_L5UE01IN</v>
      </c>
      <c r="H57" s="72" t="str">
        <v>Volkswagen</v>
      </c>
      <c r="I57" s="72" t="str">
        <v>BBG000BCH458</v>
      </c>
      <c r="J57" s="76" t="e">
        <v>#N/A</v>
      </c>
      <c r="K57" s="2"/>
      <c r="L57" s="36"/>
    </row>
    <row r="58" spans="2:16" x14ac:dyDescent="0.25">
      <c r="B58" s="2"/>
      <c r="C58" s="2"/>
      <c r="D58" s="12"/>
      <c r="E58" s="29" t="s">
        <v>237</v>
      </c>
      <c r="F58" s="29" t="str">
        <v>Active</v>
      </c>
      <c r="G58" s="29" t="str">
        <v>LUID_V9OX6CRE</v>
      </c>
      <c r="H58" s="72" t="str">
        <v>HSBC Holdings</v>
      </c>
      <c r="I58" s="72" t="str">
        <v>BBG000BS1MT4</v>
      </c>
      <c r="J58" s="76" t="e">
        <v>#N/A</v>
      </c>
      <c r="K58" s="2"/>
      <c r="L58" s="36"/>
    </row>
    <row r="59" spans="2:16" x14ac:dyDescent="0.25">
      <c r="B59" s="2"/>
      <c r="C59" s="2"/>
      <c r="D59" s="12"/>
      <c r="E59" s="29" t="s">
        <v>238</v>
      </c>
      <c r="F59" s="29" t="str">
        <v>Active</v>
      </c>
      <c r="G59" s="29" t="str">
        <v>LUID_58EHIPFX</v>
      </c>
      <c r="H59" s="72" t="str">
        <v>Walt Disney</v>
      </c>
      <c r="I59" s="72" t="str">
        <v>BBG000BH4R78</v>
      </c>
      <c r="J59" s="76" t="e">
        <v>#N/A</v>
      </c>
      <c r="K59" s="2"/>
      <c r="L59" s="36"/>
    </row>
    <row r="60" spans="2:16" x14ac:dyDescent="0.25">
      <c r="B60" s="2"/>
      <c r="C60" s="2"/>
      <c r="D60" s="12"/>
      <c r="E60" s="29" t="s">
        <v>239</v>
      </c>
      <c r="F60" s="29" t="str">
        <v>Active</v>
      </c>
      <c r="G60" s="29" t="str">
        <v>LUID_230PNNYD</v>
      </c>
      <c r="H60" s="72" t="str">
        <v>Microsoft</v>
      </c>
      <c r="I60" s="72" t="str">
        <v>BBG000BPH459</v>
      </c>
      <c r="J60" s="76" t="e">
        <v>#N/A</v>
      </c>
      <c r="K60" s="2"/>
      <c r="L60" s="36"/>
    </row>
    <row r="61" spans="2:16" x14ac:dyDescent="0.25">
      <c r="B61" s="2"/>
      <c r="C61" s="2"/>
      <c r="D61" s="12"/>
      <c r="E61" s="29" t="s">
        <v>240</v>
      </c>
      <c r="F61" s="29" t="str">
        <v>Active</v>
      </c>
      <c r="G61" s="29" t="str">
        <v>LUID_JL12HZYH</v>
      </c>
      <c r="H61" s="72" t="str">
        <v>Softbank</v>
      </c>
      <c r="I61" s="72" t="str">
        <v>BBG000CLY2D3</v>
      </c>
      <c r="J61" s="76" t="e">
        <v>#N/A</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279</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274</v>
      </c>
      <c r="F67" s="2"/>
      <c r="G67" s="2"/>
      <c r="H67" s="2"/>
      <c r="I67" s="2"/>
      <c r="J67" s="2"/>
      <c r="K67" s="2"/>
      <c r="L67" s="2"/>
      <c r="M67" s="2"/>
      <c r="N67" s="2"/>
      <c r="O67" s="2"/>
      <c r="P67" s="2"/>
    </row>
    <row r="68" spans="2:16" x14ac:dyDescent="0.25">
      <c r="B68" s="2"/>
      <c r="C68" s="2"/>
      <c r="D68" s="2"/>
      <c r="E68" s="65" t="str">
        <f>'View holdings'!E31</f>
        <v>InstrumentUid</v>
      </c>
      <c r="F68" s="65" t="str">
        <f>'View holdings'!F31</f>
        <v>HoldingType</v>
      </c>
      <c r="G68" s="48" t="str">
        <f>'View holdings'!G31</f>
        <v>Units</v>
      </c>
      <c r="H68" s="67" t="str">
        <f>'View holdings'!H31</f>
        <v>SettledUnits</v>
      </c>
      <c r="I68" s="65" t="str">
        <f>'View holdings'!I31</f>
        <v>Cost Amount</v>
      </c>
      <c r="J68" s="65" t="str">
        <f>'View holdings'!J31</f>
        <v>Cost Currency</v>
      </c>
      <c r="K68" s="67" t="str">
        <f>'View holdings'!K31</f>
        <v>CostPortfolioCcy Amount</v>
      </c>
      <c r="L68" s="67" t="str">
        <f>'View holdings'!L31</f>
        <v>CostPortfolioCcy Currency</v>
      </c>
      <c r="M68" s="67" t="s">
        <v>277</v>
      </c>
      <c r="N68" s="67" t="s">
        <v>278</v>
      </c>
      <c r="O68" s="65" t="s">
        <v>228</v>
      </c>
      <c r="P68" s="2"/>
    </row>
    <row r="69" spans="2:16" x14ac:dyDescent="0.25">
      <c r="B69" s="2"/>
      <c r="C69" s="2"/>
      <c r="D69" s="12">
        <v>1</v>
      </c>
      <c r="E69" s="29" t="str">
        <f>'View holdings'!E32</f>
        <v>LUID_IL5ZILG9</v>
      </c>
      <c r="F69" s="29" t="str">
        <f>'View holdings'!F32</f>
        <v>P</v>
      </c>
      <c r="G69" s="58">
        <f>'View holdings'!G32</f>
        <v>-5823529.4117647056</v>
      </c>
      <c r="H69" s="75">
        <f>'View holdings'!H32</f>
        <v>-5823529.4117647056</v>
      </c>
      <c r="I69" s="75">
        <f>'View holdings'!I32</f>
        <v>-7025708.1799999997</v>
      </c>
      <c r="J69" s="76" t="str">
        <f>'View holdings'!J32</f>
        <v>USD</v>
      </c>
      <c r="K69" s="77">
        <f>'View holdings'!K32</f>
        <v>-7025708.1799999997</v>
      </c>
      <c r="L69" s="78" t="str">
        <f>'View holdings'!L32</f>
        <v>USD</v>
      </c>
      <c r="M69" s="70" t="e">
        <f>INDEX($E$29:$E$38,MATCH(O69,$G$29:$G$38,0))</f>
        <v>#N/A</v>
      </c>
      <c r="N69" s="79" t="e">
        <f>INDEX($F$29:$F$38,MATCH(O69,$G$29:$G$38,0))</f>
        <v>#N/A</v>
      </c>
      <c r="O69" s="72" t="e">
        <f>INDEX($H$52:$H$61,MATCH(E69,$G$52:$G$61,0))</f>
        <v>#N/A</v>
      </c>
      <c r="P69" s="2"/>
    </row>
    <row r="70" spans="2:16" x14ac:dyDescent="0.25">
      <c r="B70" s="2"/>
      <c r="C70" s="2"/>
      <c r="D70" s="12">
        <v>2</v>
      </c>
      <c r="E70" s="29" t="str">
        <f>'View holdings'!E33</f>
        <v>LUID_ML2CVX99</v>
      </c>
      <c r="F70" s="29" t="str">
        <f>'View holdings'!F33</f>
        <v>P</v>
      </c>
      <c r="G70" s="58">
        <f>'View holdings'!G33</f>
        <v>8735294.1176470593</v>
      </c>
      <c r="H70" s="75">
        <f>'View holdings'!H33</f>
        <v>8735294.1176470593</v>
      </c>
      <c r="I70" s="75">
        <f>'View holdings'!I33</f>
        <v>8805197.5800000001</v>
      </c>
      <c r="J70" s="76" t="str">
        <f>'View holdings'!J33</f>
        <v>USD</v>
      </c>
      <c r="K70" s="77">
        <f>'View holdings'!K33</f>
        <v>8805197.5800000001</v>
      </c>
      <c r="L70" s="78" t="str">
        <f>'View holdings'!L33</f>
        <v>USD</v>
      </c>
      <c r="M70" s="70" t="e">
        <f t="shared" ref="M70:M78" si="0">INDEX($E$29:$E$38,MATCH(O70,$G$29:$G$38,0))</f>
        <v>#N/A</v>
      </c>
      <c r="N70" s="79" t="e">
        <f t="shared" ref="N70:N78" si="1">INDEX($F$29:$F$38,MATCH(O70,$G$29:$G$38,0))</f>
        <v>#N/A</v>
      </c>
      <c r="O70" s="72" t="e">
        <f t="shared" ref="O70:O78" si="2">INDEX($H$52:$H$61,MATCH(E70,$G$52:$G$61,0))</f>
        <v>#N/A</v>
      </c>
      <c r="P70" s="2"/>
    </row>
    <row r="71" spans="2:16" x14ac:dyDescent="0.25">
      <c r="B71" s="2"/>
      <c r="C71" s="2"/>
      <c r="D71" s="12">
        <v>3</v>
      </c>
      <c r="E71" s="29" t="str">
        <f>'View holdings'!E34</f>
        <v>LUID_W9BBY0LX</v>
      </c>
      <c r="F71" s="29" t="str">
        <f>'View holdings'!F34</f>
        <v>P</v>
      </c>
      <c r="G71" s="58">
        <f>'View holdings'!G34</f>
        <v>45617647.058823526</v>
      </c>
      <c r="H71" s="75">
        <f>'View holdings'!H34</f>
        <v>45617647.058823526</v>
      </c>
      <c r="I71" s="75">
        <f>'View holdings'!I34</f>
        <v>45775402.840000004</v>
      </c>
      <c r="J71" s="76" t="str">
        <f>'View holdings'!J34</f>
        <v>USD</v>
      </c>
      <c r="K71" s="77">
        <f>'View holdings'!K34</f>
        <v>45775402.840000004</v>
      </c>
      <c r="L71" s="78" t="str">
        <f>'View holdings'!L34</f>
        <v>USD</v>
      </c>
      <c r="M71" s="70" t="e">
        <f t="shared" si="0"/>
        <v>#N/A</v>
      </c>
      <c r="N71" s="79" t="e">
        <f t="shared" si="1"/>
        <v>#N/A</v>
      </c>
      <c r="O71" s="72" t="e">
        <f t="shared" si="2"/>
        <v>#N/A</v>
      </c>
      <c r="P71" s="2"/>
    </row>
    <row r="72" spans="2:16" x14ac:dyDescent="0.25">
      <c r="B72" s="2"/>
      <c r="C72" s="2"/>
      <c r="D72" s="12">
        <v>4</v>
      </c>
      <c r="E72" s="29" t="str">
        <f>'View holdings'!E35</f>
        <v>LUID_XKJ2TLPQ</v>
      </c>
      <c r="F72" s="29" t="str">
        <f>'View holdings'!F35</f>
        <v>P</v>
      </c>
      <c r="G72" s="58">
        <f>'View holdings'!G35</f>
        <v>52500000</v>
      </c>
      <c r="H72" s="75">
        <f>'View holdings'!H35</f>
        <v>52500000</v>
      </c>
      <c r="I72" s="75">
        <f>'View holdings'!I35</f>
        <v>52592273.829999998</v>
      </c>
      <c r="J72" s="76" t="str">
        <f>'View holdings'!J35</f>
        <v>USD</v>
      </c>
      <c r="K72" s="77">
        <f>'View holdings'!K35</f>
        <v>51089637.43</v>
      </c>
      <c r="L72" s="29" t="str">
        <f>'View holdings'!L35</f>
        <v>USD</v>
      </c>
      <c r="M72" s="70" t="e">
        <f t="shared" si="0"/>
        <v>#N/A</v>
      </c>
      <c r="N72" s="79" t="e">
        <f t="shared" si="1"/>
        <v>#N/A</v>
      </c>
      <c r="O72" s="72" t="e">
        <f t="shared" si="2"/>
        <v>#N/A</v>
      </c>
      <c r="P72" s="2"/>
    </row>
    <row r="73" spans="2:16" x14ac:dyDescent="0.25">
      <c r="B73" s="2"/>
      <c r="C73" s="2"/>
      <c r="D73" s="12">
        <v>5</v>
      </c>
      <c r="E73" s="29" t="str">
        <f>'View holdings'!E36</f>
        <v>LUID_ZL27Q2SK</v>
      </c>
      <c r="F73" s="29" t="str">
        <f>'View holdings'!F36</f>
        <v>P</v>
      </c>
      <c r="G73" s="58">
        <f>'View holdings'!G36</f>
        <v>21617647.05882353</v>
      </c>
      <c r="H73" s="75">
        <f>'View holdings'!H36</f>
        <v>21617647.05882353</v>
      </c>
      <c r="I73" s="75">
        <f>'View holdings'!I36</f>
        <v>21332310.539999999</v>
      </c>
      <c r="J73" s="76" t="str">
        <f>'View holdings'!J36</f>
        <v>USD</v>
      </c>
      <c r="K73" s="77">
        <f>'View holdings'!K36</f>
        <v>20722815.949999999</v>
      </c>
      <c r="L73" s="29" t="str">
        <f>'View holdings'!L36</f>
        <v>USD</v>
      </c>
      <c r="M73" s="70" t="e">
        <f t="shared" si="0"/>
        <v>#N/A</v>
      </c>
      <c r="N73" s="79" t="e">
        <f t="shared" si="1"/>
        <v>#N/A</v>
      </c>
      <c r="O73" s="72" t="e">
        <f t="shared" si="2"/>
        <v>#N/A</v>
      </c>
      <c r="P73" s="2"/>
    </row>
    <row r="74" spans="2:16" x14ac:dyDescent="0.25">
      <c r="B74" s="2"/>
      <c r="C74" s="2"/>
      <c r="D74" s="12">
        <v>6</v>
      </c>
      <c r="E74" s="29" t="str">
        <f>'View holdings'!E37</f>
        <v>LUID_4UWFBX63</v>
      </c>
      <c r="F74" s="29" t="str">
        <f>'View holdings'!F37</f>
        <v>P</v>
      </c>
      <c r="G74" s="58">
        <f>'View holdings'!G37</f>
        <v>155000000</v>
      </c>
      <c r="H74" s="75">
        <f>'View holdings'!H37</f>
        <v>155000000</v>
      </c>
      <c r="I74" s="75">
        <f>'View holdings'!I37</f>
        <v>152782404.88999999</v>
      </c>
      <c r="J74" s="76" t="str">
        <f>'View holdings'!J37</f>
        <v>USD</v>
      </c>
      <c r="K74" s="77">
        <f>'View holdings'!K37</f>
        <v>152782404.88999999</v>
      </c>
      <c r="L74" s="78" t="str">
        <f>'View holdings'!L37</f>
        <v>USD</v>
      </c>
      <c r="M74" s="70" t="e">
        <f t="shared" si="0"/>
        <v>#N/A</v>
      </c>
      <c r="N74" s="79" t="e">
        <f t="shared" si="1"/>
        <v>#N/A</v>
      </c>
      <c r="O74" s="72" t="e">
        <f t="shared" si="2"/>
        <v>#N/A</v>
      </c>
      <c r="P74" s="2"/>
    </row>
    <row r="75" spans="2:16" x14ac:dyDescent="0.25">
      <c r="B75" s="2"/>
      <c r="C75" s="2"/>
      <c r="D75" s="12">
        <v>7</v>
      </c>
      <c r="E75" s="29" t="str">
        <f>'View holdings'!E38</f>
        <v>LUID_BC4CQTWU</v>
      </c>
      <c r="F75" s="29" t="str">
        <f>'View holdings'!F38</f>
        <v>P</v>
      </c>
      <c r="G75" s="58">
        <f>'View holdings'!G38</f>
        <v>58235294.117647059</v>
      </c>
      <c r="H75" s="75">
        <f>'View holdings'!H38</f>
        <v>58235294.117647059</v>
      </c>
      <c r="I75" s="75">
        <f>'View holdings'!I38</f>
        <v>56940383.289999999</v>
      </c>
      <c r="J75" s="76" t="str">
        <f>'View holdings'!J38</f>
        <v>USD</v>
      </c>
      <c r="K75" s="77">
        <f>'View holdings'!K38</f>
        <v>56940383.289999999</v>
      </c>
      <c r="L75" s="78" t="str">
        <f>'View holdings'!L38</f>
        <v>USD</v>
      </c>
      <c r="M75" s="70" t="e">
        <f t="shared" si="0"/>
        <v>#N/A</v>
      </c>
      <c r="N75" s="79" t="e">
        <f t="shared" si="1"/>
        <v>#N/A</v>
      </c>
      <c r="O75" s="72" t="e">
        <f t="shared" si="2"/>
        <v>#N/A</v>
      </c>
      <c r="P75" s="2"/>
    </row>
    <row r="76" spans="2:16" x14ac:dyDescent="0.25">
      <c r="B76" s="2"/>
      <c r="C76" s="2"/>
      <c r="D76" s="12">
        <v>8</v>
      </c>
      <c r="E76" s="29" t="str">
        <f>'View holdings'!E39</f>
        <v>LUID_MO46KHZY</v>
      </c>
      <c r="F76" s="29" t="str">
        <f>'View holdings'!F39</f>
        <v>P</v>
      </c>
      <c r="G76" s="58">
        <f>'View holdings'!G39</f>
        <v>75000000</v>
      </c>
      <c r="H76" s="75">
        <f>'View holdings'!H39</f>
        <v>75000000</v>
      </c>
      <c r="I76" s="75">
        <f>'View holdings'!I39</f>
        <v>74034476.900000006</v>
      </c>
      <c r="J76" s="76" t="str">
        <f>'View holdings'!J39</f>
        <v>USD</v>
      </c>
      <c r="K76" s="77">
        <f>'View holdings'!K39</f>
        <v>74034476.900000006</v>
      </c>
      <c r="L76" s="78" t="str">
        <f>'View holdings'!L39</f>
        <v>USD</v>
      </c>
      <c r="M76" s="70" t="e">
        <f t="shared" si="0"/>
        <v>#N/A</v>
      </c>
      <c r="N76" s="79" t="e">
        <f t="shared" si="1"/>
        <v>#N/A</v>
      </c>
      <c r="O76" s="72" t="e">
        <f t="shared" si="2"/>
        <v>#N/A</v>
      </c>
      <c r="P76" s="2"/>
    </row>
    <row r="77" spans="2:16" x14ac:dyDescent="0.25">
      <c r="B77" s="2"/>
      <c r="C77" s="2"/>
      <c r="D77" s="12">
        <v>9</v>
      </c>
      <c r="E77" s="29" t="str">
        <f>'View holdings'!E40</f>
        <v>LUID_CJKHJ5T4</v>
      </c>
      <c r="F77" s="29" t="str">
        <f>'View holdings'!F40</f>
        <v>P</v>
      </c>
      <c r="G77" s="58">
        <f>'View holdings'!G40</f>
        <v>-14558823.529411765</v>
      </c>
      <c r="H77" s="75">
        <f>'View holdings'!H40</f>
        <v>-14558823.529411765</v>
      </c>
      <c r="I77" s="75">
        <f>'View holdings'!I40</f>
        <v>-14550729.710000001</v>
      </c>
      <c r="J77" s="76" t="str">
        <f>'View holdings'!J40</f>
        <v>USD</v>
      </c>
      <c r="K77" s="77">
        <f>'View holdings'!K40</f>
        <v>-14550729.710000001</v>
      </c>
      <c r="L77" s="78" t="str">
        <f>'View holdings'!L40</f>
        <v>USD</v>
      </c>
      <c r="M77" s="70" t="e">
        <f t="shared" si="0"/>
        <v>#N/A</v>
      </c>
      <c r="N77" s="79" t="e">
        <f t="shared" si="1"/>
        <v>#N/A</v>
      </c>
      <c r="O77" s="72" t="e">
        <f t="shared" si="2"/>
        <v>#N/A</v>
      </c>
      <c r="P77" s="2"/>
    </row>
    <row r="78" spans="2:16" x14ac:dyDescent="0.25">
      <c r="B78" s="2"/>
      <c r="C78" s="2"/>
      <c r="D78" s="12">
        <v>10</v>
      </c>
      <c r="E78" s="29" t="str">
        <f>'View holdings'!E41</f>
        <v>LUID_CKHSLEUF</v>
      </c>
      <c r="F78" s="29" t="str">
        <f>'View holdings'!F41</f>
        <v>P</v>
      </c>
      <c r="G78" s="58">
        <f>'View holdings'!G41</f>
        <v>76676470.588235289</v>
      </c>
      <c r="H78" s="75">
        <f>'View holdings'!H41</f>
        <v>76676470.588235289</v>
      </c>
      <c r="I78" s="75">
        <f>'View holdings'!I41</f>
        <v>75677902.540000007</v>
      </c>
      <c r="J78" s="76" t="str">
        <f>'View holdings'!J41</f>
        <v>USD</v>
      </c>
      <c r="K78" s="77">
        <f>'View holdings'!K41</f>
        <v>75677902.540000007</v>
      </c>
      <c r="L78" s="78" t="str">
        <f>'View holdings'!L41</f>
        <v>USD</v>
      </c>
      <c r="M78" s="70" t="e">
        <f t="shared" si="0"/>
        <v>#N/A</v>
      </c>
      <c r="N78" s="79" t="e">
        <f t="shared" si="1"/>
        <v>#N/A</v>
      </c>
      <c r="O78" s="72" t="e">
        <f t="shared" si="2"/>
        <v>#N/A</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49" zoomScale="85" zoomScaleNormal="85" workbookViewId="0">
      <selection activeCell="E62" sqref="E62"/>
    </sheetView>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291</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318</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354</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361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Settlement Date</v>
      </c>
      <c r="Z33" s="10" t="str">
        <v>Exchange rate from the transaction currency to the portfolio currency.</v>
      </c>
      <c r="AA33" s="10" t="str">
        <v>SourcePortfolioId</v>
      </c>
      <c r="AB33" s="10" t="str">
        <v>Original Transaction Date</v>
      </c>
      <c r="AC33" s="10" t="str">
        <v>Net holding as a result of the transaction</v>
      </c>
      <c r="AD33" s="10" t="str">
        <v>SourcePortfolioScope</v>
      </c>
      <c r="AE33" s="10" t="str">
        <v>CostPortfolioCcy Amount</v>
      </c>
      <c r="AF33" s="10" t="str">
        <v>RealisedTotal Amount</v>
      </c>
      <c r="AG33" s="10" t="str">
        <v>RealisedMarket Amount</v>
      </c>
      <c r="AH33" s="10" t="str">
        <v>RealisedCurrency Amount</v>
      </c>
      <c r="AI33" s="10" t="e">
        <v>#N/A</v>
      </c>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LusidInstrumentId:LUID_AQ7JLG30</v>
      </c>
      <c r="J34" s="31" t="str">
        <v>LUID_AQ7JLG30</v>
      </c>
      <c r="K34" s="87">
        <v>43466</v>
      </c>
      <c r="L34" s="82">
        <v>43466</v>
      </c>
      <c r="M34" s="84">
        <v>80500</v>
      </c>
      <c r="N34" s="27">
        <v>231437.5</v>
      </c>
      <c r="O34" s="60">
        <v>2.875</v>
      </c>
      <c r="P34" s="84">
        <v>231437.5</v>
      </c>
      <c r="Q34" s="22" t="str">
        <v>GBP</v>
      </c>
      <c r="R34" s="16">
        <v>1</v>
      </c>
      <c r="S34" s="86">
        <v>1</v>
      </c>
      <c r="T34" s="86" t="str">
        <v>GBP</v>
      </c>
      <c r="U34" s="86">
        <v>0</v>
      </c>
      <c r="V34" s="86" t="str">
        <v/>
      </c>
      <c r="W34" s="88">
        <v>43812.405921053243</v>
      </c>
      <c r="X34" s="88">
        <v>0</v>
      </c>
      <c r="Y34" s="86" t="str">
        <v>2019-04-17T00:00:00.0000000+00:00</v>
      </c>
      <c r="Z34" s="86">
        <v>1</v>
      </c>
      <c r="AA34" s="86">
        <v>0</v>
      </c>
      <c r="AB34" s="89" t="str">
        <v>2019-04-15T00:00:00.0000000+00:00</v>
      </c>
      <c r="AC34" s="89">
        <v>80500</v>
      </c>
      <c r="AD34" s="84">
        <v>0</v>
      </c>
      <c r="AE34" s="84">
        <v>0</v>
      </c>
      <c r="AF34" s="84">
        <v>0</v>
      </c>
      <c r="AG34" s="84">
        <v>0</v>
      </c>
      <c r="AH34" s="84">
        <v>0</v>
      </c>
      <c r="AI34" s="86" t="e">
        <v>#N/A</v>
      </c>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LusidInstrumentId:LUID_2LW50NUJ</v>
      </c>
      <c r="J35" s="31" t="str">
        <v>LUID_2LW50NUJ</v>
      </c>
      <c r="K35" s="87">
        <v>43466</v>
      </c>
      <c r="L35" s="82">
        <v>43466</v>
      </c>
      <c r="M35" s="84">
        <v>65440</v>
      </c>
      <c r="N35" s="27">
        <v>174070.39999999999</v>
      </c>
      <c r="O35" s="60">
        <v>2.66</v>
      </c>
      <c r="P35" s="84">
        <v>174070.40000000002</v>
      </c>
      <c r="Q35" s="16" t="str">
        <v>GBP</v>
      </c>
      <c r="R35" s="16">
        <v>1</v>
      </c>
      <c r="S35" s="86">
        <v>1</v>
      </c>
      <c r="T35" s="86" t="str">
        <v>GBP</v>
      </c>
      <c r="U35" s="86">
        <v>0</v>
      </c>
      <c r="V35" s="86" t="str">
        <v/>
      </c>
      <c r="W35" s="88">
        <v>43812.405921053243</v>
      </c>
      <c r="X35" s="88">
        <v>0</v>
      </c>
      <c r="Y35" s="86" t="str">
        <v>2019-04-17T00:00:00.0000000+00:00</v>
      </c>
      <c r="Z35" s="86">
        <v>1</v>
      </c>
      <c r="AA35" s="86">
        <v>0</v>
      </c>
      <c r="AB35" s="89" t="str">
        <v>2019-04-15T00:00:00.0000000+00:00</v>
      </c>
      <c r="AC35" s="89">
        <v>65440</v>
      </c>
      <c r="AD35" s="84">
        <v>0</v>
      </c>
      <c r="AE35" s="84">
        <v>0</v>
      </c>
      <c r="AF35" s="84">
        <v>0</v>
      </c>
      <c r="AG35" s="84">
        <v>0</v>
      </c>
      <c r="AH35" s="84">
        <v>0</v>
      </c>
      <c r="AI35" s="86" t="e">
        <v>#N/A</v>
      </c>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LusidInstrumentId:LUID_GB6QXR8W</v>
      </c>
      <c r="J36" s="31" t="str">
        <v>LUID_GB6QXR8W</v>
      </c>
      <c r="K36" s="87">
        <v>43466</v>
      </c>
      <c r="L36" s="82">
        <v>43466</v>
      </c>
      <c r="M36" s="84">
        <v>50000</v>
      </c>
      <c r="N36" s="27">
        <v>94825</v>
      </c>
      <c r="O36" s="60">
        <v>1.8965000000000001</v>
      </c>
      <c r="P36" s="84">
        <v>94825</v>
      </c>
      <c r="Q36" s="16" t="str">
        <v>GBP</v>
      </c>
      <c r="R36" s="16">
        <v>1</v>
      </c>
      <c r="S36" s="86">
        <v>1</v>
      </c>
      <c r="T36" s="86" t="str">
        <v>GBP</v>
      </c>
      <c r="U36" s="86">
        <v>0</v>
      </c>
      <c r="V36" s="86" t="str">
        <v/>
      </c>
      <c r="W36" s="88">
        <v>43812.405921053243</v>
      </c>
      <c r="X36" s="88">
        <v>0</v>
      </c>
      <c r="Y36" s="86" t="str">
        <v>2019-04-17T00:00:00.0000000+00:00</v>
      </c>
      <c r="Z36" s="86">
        <v>1</v>
      </c>
      <c r="AA36" s="86">
        <v>0</v>
      </c>
      <c r="AB36" s="89" t="str">
        <v>2019-04-15T00:00:00.0000000+00:00</v>
      </c>
      <c r="AC36" s="89">
        <v>50000</v>
      </c>
      <c r="AD36" s="84">
        <v>0</v>
      </c>
      <c r="AE36" s="84">
        <v>0</v>
      </c>
      <c r="AF36" s="84">
        <v>0</v>
      </c>
      <c r="AG36" s="84">
        <v>0</v>
      </c>
      <c r="AH36" s="84">
        <v>0</v>
      </c>
      <c r="AI36" s="86" t="e">
        <v>#N/A</v>
      </c>
      <c r="AJ36" s="2"/>
    </row>
    <row r="37" spans="2:36" x14ac:dyDescent="0.25">
      <c r="B37" s="2"/>
      <c r="C37" s="2"/>
      <c r="D37" s="12">
        <v>4</v>
      </c>
      <c r="E37" s="15" t="str">
        <v>Active</v>
      </c>
      <c r="F37" s="15" t="str">
        <v>2019-01-01T00:00:00.0000000+00:00</v>
      </c>
      <c r="G37" s="29" t="str">
        <v>AdjustmentIncrease</v>
      </c>
      <c r="H37" s="16" t="str">
        <v>Increase Adjustment</v>
      </c>
      <c r="I37" s="31" t="str">
        <v>LusidInstrumentId:LUID_XZ01FKZX</v>
      </c>
      <c r="J37" s="31" t="str">
        <v>LUID_XZ01FKZX</v>
      </c>
      <c r="K37" s="87">
        <v>43466</v>
      </c>
      <c r="L37" s="82">
        <v>43466</v>
      </c>
      <c r="M37" s="84">
        <v>8000</v>
      </c>
      <c r="N37" s="27">
        <v>386800</v>
      </c>
      <c r="O37" s="60">
        <v>48.35</v>
      </c>
      <c r="P37" s="84">
        <v>386800</v>
      </c>
      <c r="Q37" s="16" t="str">
        <v>GBP</v>
      </c>
      <c r="R37" s="16">
        <v>1</v>
      </c>
      <c r="S37" s="86">
        <v>1</v>
      </c>
      <c r="T37" s="86" t="str">
        <v>GBP</v>
      </c>
      <c r="U37" s="86">
        <v>0</v>
      </c>
      <c r="V37" s="86" t="str">
        <v/>
      </c>
      <c r="W37" s="88">
        <v>43812.405921053243</v>
      </c>
      <c r="X37" s="88">
        <v>0</v>
      </c>
      <c r="Y37" s="86" t="str">
        <v>2019-04-17T00:00:00.0000000+00:00</v>
      </c>
      <c r="Z37" s="86">
        <v>1</v>
      </c>
      <c r="AA37" s="86">
        <v>0</v>
      </c>
      <c r="AB37" s="89" t="str">
        <v>2019-04-15T00:00:00.0000000+00:00</v>
      </c>
      <c r="AC37" s="89">
        <v>8000</v>
      </c>
      <c r="AD37" s="84">
        <v>0</v>
      </c>
      <c r="AE37" s="84">
        <v>0</v>
      </c>
      <c r="AF37" s="84">
        <v>0</v>
      </c>
      <c r="AG37" s="84">
        <v>0</v>
      </c>
      <c r="AH37" s="84">
        <v>0</v>
      </c>
      <c r="AI37" s="86" t="e">
        <v>#N/A</v>
      </c>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LusidInstrumentId:LUID_V9OX6CRE</v>
      </c>
      <c r="J38" s="31" t="str">
        <v>LUID_V9OX6CRE</v>
      </c>
      <c r="K38" s="87">
        <v>43466</v>
      </c>
      <c r="L38" s="82">
        <v>43466</v>
      </c>
      <c r="M38" s="84">
        <v>20500</v>
      </c>
      <c r="N38" s="27">
        <v>134459.5</v>
      </c>
      <c r="O38" s="60">
        <v>6.5590000000000002</v>
      </c>
      <c r="P38" s="84">
        <v>134459.5</v>
      </c>
      <c r="Q38" s="16" t="str">
        <v>GBP</v>
      </c>
      <c r="R38" s="16">
        <v>1</v>
      </c>
      <c r="S38" s="86">
        <v>1</v>
      </c>
      <c r="T38" s="86" t="str">
        <v>GBP</v>
      </c>
      <c r="U38" s="86">
        <v>0</v>
      </c>
      <c r="V38" s="86" t="str">
        <v/>
      </c>
      <c r="W38" s="88">
        <v>43812.405921053243</v>
      </c>
      <c r="X38" s="88">
        <v>0</v>
      </c>
      <c r="Y38" s="86" t="str">
        <v>2019-04-17T00:00:00.0000000+00:00</v>
      </c>
      <c r="Z38" s="86">
        <v>1</v>
      </c>
      <c r="AA38" s="86">
        <v>0</v>
      </c>
      <c r="AB38" s="89" t="str">
        <v>2019-04-15T00:00:00.0000000+00:00</v>
      </c>
      <c r="AC38" s="89">
        <v>20500</v>
      </c>
      <c r="AD38" s="84">
        <v>0</v>
      </c>
      <c r="AE38" s="84">
        <v>0</v>
      </c>
      <c r="AF38" s="84">
        <v>0</v>
      </c>
      <c r="AG38" s="84">
        <v>0</v>
      </c>
      <c r="AH38" s="84">
        <v>0</v>
      </c>
      <c r="AI38" s="86" t="e">
        <v>#N/A</v>
      </c>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LusidInstrumentId:LUID_AHX7SPIA</v>
      </c>
      <c r="J39" s="31" t="str">
        <v>LUID_AHX7SPIA</v>
      </c>
      <c r="K39" s="87">
        <v>43466</v>
      </c>
      <c r="L39" s="82">
        <v>43466</v>
      </c>
      <c r="M39" s="84">
        <v>12500</v>
      </c>
      <c r="N39" s="27">
        <v>71237.5</v>
      </c>
      <c r="O39" s="60">
        <v>5.6989999999999998</v>
      </c>
      <c r="P39" s="84">
        <v>71237.5</v>
      </c>
      <c r="Q39" s="16" t="str">
        <v>GBP</v>
      </c>
      <c r="R39" s="16">
        <v>1</v>
      </c>
      <c r="S39" s="86">
        <v>1</v>
      </c>
      <c r="T39" s="86" t="str">
        <v>GBP</v>
      </c>
      <c r="U39" s="86">
        <v>0</v>
      </c>
      <c r="V39" s="86" t="str">
        <v/>
      </c>
      <c r="W39" s="88">
        <v>43812.405921053243</v>
      </c>
      <c r="X39" s="88">
        <v>0</v>
      </c>
      <c r="Y39" s="86" t="str">
        <v>2019-04-17T00:00:00.0000000+00:00</v>
      </c>
      <c r="Z39" s="86">
        <v>1</v>
      </c>
      <c r="AA39" s="86">
        <v>0</v>
      </c>
      <c r="AB39" s="89" t="str">
        <v>2019-04-15T00:00:00.0000000+00:00</v>
      </c>
      <c r="AC39" s="89">
        <v>12500</v>
      </c>
      <c r="AD39" s="84">
        <v>0</v>
      </c>
      <c r="AE39" s="84">
        <v>0</v>
      </c>
      <c r="AF39" s="84">
        <v>0</v>
      </c>
      <c r="AG39" s="84">
        <v>0</v>
      </c>
      <c r="AH39" s="84">
        <v>0</v>
      </c>
      <c r="AI39" s="86" t="e">
        <v>#N/A</v>
      </c>
      <c r="AJ39" s="2"/>
    </row>
    <row r="40" spans="2:36" x14ac:dyDescent="0.25">
      <c r="B40" s="2"/>
      <c r="C40" s="2"/>
      <c r="D40" s="12">
        <v>7</v>
      </c>
      <c r="E40" s="15" t="str">
        <v>Active</v>
      </c>
      <c r="F40" s="81" t="str">
        <v>2019-01-01T00:00:00.0000000+00:00</v>
      </c>
      <c r="G40" s="29" t="str">
        <v>AdjustmentIncrease</v>
      </c>
      <c r="H40" s="16" t="str">
        <v>Increase Adjustment</v>
      </c>
      <c r="I40" s="31" t="str">
        <v>LusidInstrumentId:LUID_Y6EBBGXM</v>
      </c>
      <c r="J40" s="31" t="str">
        <v>LUID_Y6EBBGXM</v>
      </c>
      <c r="K40" s="87">
        <v>43466</v>
      </c>
      <c r="L40" s="82">
        <v>43466</v>
      </c>
      <c r="M40" s="84">
        <v>95440</v>
      </c>
      <c r="N40" s="27">
        <v>5720673.5999999996</v>
      </c>
      <c r="O40" s="60">
        <v>59.94</v>
      </c>
      <c r="P40" s="84">
        <v>5720673.5999999996</v>
      </c>
      <c r="Q40" s="16" t="str">
        <v>GBP</v>
      </c>
      <c r="R40" s="16">
        <v>1</v>
      </c>
      <c r="S40" s="86">
        <v>1</v>
      </c>
      <c r="T40" s="86" t="str">
        <v>GBP</v>
      </c>
      <c r="U40" s="86">
        <v>0</v>
      </c>
      <c r="V40" s="86" t="str">
        <v/>
      </c>
      <c r="W40" s="88">
        <v>43812.405921053243</v>
      </c>
      <c r="X40" s="88">
        <v>0</v>
      </c>
      <c r="Y40" s="86" t="str">
        <v>2019-04-17T00:00:00.0000000+00:00</v>
      </c>
      <c r="Z40" s="86">
        <v>1</v>
      </c>
      <c r="AA40" s="86">
        <v>0</v>
      </c>
      <c r="AB40" s="89" t="str">
        <v>2019-04-15T00:00:00.0000000+00:00</v>
      </c>
      <c r="AC40" s="89">
        <v>95440</v>
      </c>
      <c r="AD40" s="84">
        <v>0</v>
      </c>
      <c r="AE40" s="84">
        <v>0</v>
      </c>
      <c r="AF40" s="84">
        <v>0</v>
      </c>
      <c r="AG40" s="84">
        <v>0</v>
      </c>
      <c r="AH40" s="84">
        <v>0</v>
      </c>
      <c r="AI40" s="86" t="e">
        <v>#N/A</v>
      </c>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LusidInstrumentId:LUID_V6OJOXJ1</v>
      </c>
      <c r="J41" s="31" t="str">
        <v>LUID_V6OJOXJ1</v>
      </c>
      <c r="K41" s="87">
        <v>43466</v>
      </c>
      <c r="L41" s="82">
        <v>43466</v>
      </c>
      <c r="M41" s="84">
        <v>55050</v>
      </c>
      <c r="N41" s="27">
        <v>2663869.5</v>
      </c>
      <c r="O41" s="60">
        <v>48.39</v>
      </c>
      <c r="P41" s="84">
        <v>2663869.5</v>
      </c>
      <c r="Q41" s="16" t="str">
        <v>GBP</v>
      </c>
      <c r="R41" s="16">
        <v>1</v>
      </c>
      <c r="S41" s="86">
        <v>1</v>
      </c>
      <c r="T41" s="86" t="str">
        <v>GBP</v>
      </c>
      <c r="U41" s="86">
        <v>0</v>
      </c>
      <c r="V41" s="86" t="str">
        <v/>
      </c>
      <c r="W41" s="88">
        <v>43812.405921053243</v>
      </c>
      <c r="X41" s="88">
        <v>0</v>
      </c>
      <c r="Y41" s="86" t="str">
        <v>2019-04-17T00:00:00.0000000+00:00</v>
      </c>
      <c r="Z41" s="86">
        <v>1</v>
      </c>
      <c r="AA41" s="86">
        <v>0</v>
      </c>
      <c r="AB41" s="89" t="str">
        <v>2019-04-15T00:00:00.0000000+00:00</v>
      </c>
      <c r="AC41" s="89">
        <v>55050</v>
      </c>
      <c r="AD41" s="84">
        <v>0</v>
      </c>
      <c r="AE41" s="84">
        <v>0</v>
      </c>
      <c r="AF41" s="84">
        <v>0</v>
      </c>
      <c r="AG41" s="84">
        <v>0</v>
      </c>
      <c r="AH41" s="84">
        <v>0</v>
      </c>
      <c r="AI41" s="86" t="e">
        <v>#N/A</v>
      </c>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LusidInstrumentId:LUID_RLKHXG2G</v>
      </c>
      <c r="J42" s="31" t="str">
        <v>LUID_RLKHXG2G</v>
      </c>
      <c r="K42" s="87">
        <v>43466</v>
      </c>
      <c r="L42" s="82">
        <v>43466</v>
      </c>
      <c r="M42" s="84">
        <v>120000</v>
      </c>
      <c r="N42" s="27">
        <v>171000</v>
      </c>
      <c r="O42" s="60">
        <v>1.425</v>
      </c>
      <c r="P42" s="84">
        <v>171000</v>
      </c>
      <c r="Q42" s="16" t="str">
        <v>GBP</v>
      </c>
      <c r="R42" s="16">
        <v>1</v>
      </c>
      <c r="S42" s="86">
        <v>1</v>
      </c>
      <c r="T42" s="86" t="str">
        <v>GBP</v>
      </c>
      <c r="U42" s="86">
        <v>0</v>
      </c>
      <c r="V42" s="86" t="str">
        <v/>
      </c>
      <c r="W42" s="88">
        <v>43812.405921053243</v>
      </c>
      <c r="X42" s="88">
        <v>0</v>
      </c>
      <c r="Y42" s="86" t="str">
        <v>2019-04-17T00:00:00.0000000+00:00</v>
      </c>
      <c r="Z42" s="86">
        <v>1</v>
      </c>
      <c r="AA42" s="86">
        <v>0</v>
      </c>
      <c r="AB42" s="89" t="str">
        <v>2019-04-15T00:00:00.0000000+00:00</v>
      </c>
      <c r="AC42" s="89">
        <v>120000</v>
      </c>
      <c r="AD42" s="84">
        <v>0</v>
      </c>
      <c r="AE42" s="84">
        <v>0</v>
      </c>
      <c r="AF42" s="84">
        <v>0</v>
      </c>
      <c r="AG42" s="84">
        <v>0</v>
      </c>
      <c r="AH42" s="84">
        <v>0</v>
      </c>
      <c r="AI42" s="86" t="e">
        <v>#N/A</v>
      </c>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LusidInstrumentId:LUID_12V1ZKJL</v>
      </c>
      <c r="J43" s="31" t="str">
        <v>LUID_12V1ZKJL</v>
      </c>
      <c r="K43" s="87">
        <v>43466</v>
      </c>
      <c r="L43" s="82">
        <v>43466</v>
      </c>
      <c r="M43" s="84">
        <v>35000</v>
      </c>
      <c r="N43" s="27">
        <v>287140</v>
      </c>
      <c r="O43" s="60">
        <v>8.2040000000000006</v>
      </c>
      <c r="P43" s="84">
        <v>287140</v>
      </c>
      <c r="Q43" s="16" t="str">
        <v>GBP</v>
      </c>
      <c r="R43" s="16">
        <v>1</v>
      </c>
      <c r="S43" s="86">
        <v>1</v>
      </c>
      <c r="T43" s="86" t="str">
        <v>GBP</v>
      </c>
      <c r="U43" s="86">
        <v>0</v>
      </c>
      <c r="V43" s="86" t="str">
        <v/>
      </c>
      <c r="W43" s="88">
        <v>43812.405921053243</v>
      </c>
      <c r="X43" s="88">
        <v>0</v>
      </c>
      <c r="Y43" s="86" t="str">
        <v>2019-04-17T00:00:00.0000000+00:00</v>
      </c>
      <c r="Z43" s="86">
        <v>1</v>
      </c>
      <c r="AA43" s="86">
        <v>0</v>
      </c>
      <c r="AB43" s="89" t="str">
        <v>2019-04-15T00:00:00.0000000+00:00</v>
      </c>
      <c r="AC43" s="89">
        <v>35000</v>
      </c>
      <c r="AD43" s="84">
        <v>0</v>
      </c>
      <c r="AE43" s="84">
        <v>0</v>
      </c>
      <c r="AF43" s="84">
        <v>0</v>
      </c>
      <c r="AG43" s="84">
        <v>0</v>
      </c>
      <c r="AH43" s="84">
        <v>0</v>
      </c>
      <c r="AI43" s="86" t="e">
        <v>#N/A</v>
      </c>
      <c r="AJ43" s="2"/>
    </row>
    <row r="44" spans="2:36" x14ac:dyDescent="0.25">
      <c r="B44" s="2"/>
      <c r="C44" s="2"/>
      <c r="D44" s="12">
        <v>11</v>
      </c>
      <c r="E44" s="15" t="str">
        <v>Active</v>
      </c>
      <c r="F44" s="15" t="str">
        <v>UKEQTY100011</v>
      </c>
      <c r="G44" s="29" t="str">
        <v>Sell</v>
      </c>
      <c r="H44" s="16" t="str">
        <v>Sale</v>
      </c>
      <c r="I44" s="31" t="str">
        <v>Figi:BBG000C0YGB0</v>
      </c>
      <c r="J44" s="31" t="str">
        <v>LUID_Y6EBBGXM</v>
      </c>
      <c r="K44" s="87">
        <v>43570</v>
      </c>
      <c r="L44" s="82">
        <v>43602</v>
      </c>
      <c r="M44" s="84">
        <v>2807.0588235294117</v>
      </c>
      <c r="N44" s="27">
        <v>168255.11</v>
      </c>
      <c r="O44" s="60">
        <v>59.94</v>
      </c>
      <c r="P44" s="84">
        <v>168255.10588235295</v>
      </c>
      <c r="Q44" s="16" t="str">
        <v>GBP</v>
      </c>
      <c r="R44" s="16">
        <v>1</v>
      </c>
      <c r="S44" s="86">
        <v>0</v>
      </c>
      <c r="T44" s="86" t="str">
        <v>GBP</v>
      </c>
      <c r="U44" s="86">
        <v>0</v>
      </c>
      <c r="V44" s="86" t="str">
        <v>Client</v>
      </c>
      <c r="W44" s="88">
        <v>43812.405935312498</v>
      </c>
      <c r="X44" s="88">
        <v>0</v>
      </c>
      <c r="Y44" s="86">
        <v>0</v>
      </c>
      <c r="Z44" s="86">
        <v>0</v>
      </c>
      <c r="AA44" s="86" t="str">
        <v>df11d5fd-29d6-4480-8141-3e0fee9c454d</v>
      </c>
      <c r="AB44" s="89">
        <v>0</v>
      </c>
      <c r="AC44" s="89">
        <v>92632.941176470587</v>
      </c>
      <c r="AD44" s="84" t="str">
        <v>Finbourne-Examples</v>
      </c>
      <c r="AE44" s="84">
        <v>168255.11</v>
      </c>
      <c r="AF44" s="84">
        <v>-168255.11</v>
      </c>
      <c r="AG44" s="84">
        <v>0</v>
      </c>
      <c r="AH44" s="84">
        <v>-168255.11</v>
      </c>
      <c r="AI44" s="86" t="e">
        <v>#N/A</v>
      </c>
      <c r="AJ44" s="2"/>
    </row>
    <row r="45" spans="2:36" x14ac:dyDescent="0.25">
      <c r="B45" s="2"/>
      <c r="C45" s="2"/>
      <c r="D45" s="12">
        <v>12</v>
      </c>
      <c r="E45" s="15" t="str">
        <v>Active</v>
      </c>
      <c r="F45" s="15" t="str">
        <v>UKEQTY100012</v>
      </c>
      <c r="G45" s="29" t="str">
        <v>Sell</v>
      </c>
      <c r="H45" s="16" t="str">
        <v>Sale</v>
      </c>
      <c r="I45" s="31" t="str">
        <v>Figi:BBG000C059M6</v>
      </c>
      <c r="J45" s="31" t="str">
        <v>LUID_AHX7SPIA</v>
      </c>
      <c r="K45" s="87">
        <v>43570</v>
      </c>
      <c r="L45" s="82">
        <v>43602</v>
      </c>
      <c r="M45" s="84">
        <v>367.64705882352939</v>
      </c>
      <c r="N45" s="27">
        <v>2095.2199999999998</v>
      </c>
      <c r="O45" s="60">
        <v>5.6989999999999998</v>
      </c>
      <c r="P45" s="84">
        <v>2095.2205882352941</v>
      </c>
      <c r="Q45" s="16" t="str">
        <v>GBP</v>
      </c>
      <c r="R45" s="16">
        <v>1</v>
      </c>
      <c r="S45" s="86">
        <v>0</v>
      </c>
      <c r="T45" s="86" t="str">
        <v>GBP</v>
      </c>
      <c r="U45" s="86">
        <v>0</v>
      </c>
      <c r="V45" s="86" t="str">
        <v>Client</v>
      </c>
      <c r="W45" s="88">
        <v>43812.405935312498</v>
      </c>
      <c r="X45" s="88">
        <v>0</v>
      </c>
      <c r="Y45" s="86">
        <v>0</v>
      </c>
      <c r="Z45" s="86">
        <v>0</v>
      </c>
      <c r="AA45" s="86" t="str">
        <v>df11d5fd-29d6-4480-8141-3e0fee9c454d</v>
      </c>
      <c r="AB45" s="89">
        <v>0</v>
      </c>
      <c r="AC45" s="89">
        <v>12132.35294117647</v>
      </c>
      <c r="AD45" s="84" t="str">
        <v>Finbourne-Examples</v>
      </c>
      <c r="AE45" s="84">
        <v>2095.2199999999998</v>
      </c>
      <c r="AF45" s="84">
        <v>-2095.2199999999998</v>
      </c>
      <c r="AG45" s="84">
        <v>0</v>
      </c>
      <c r="AH45" s="84">
        <v>-2095.2199999999998</v>
      </c>
      <c r="AI45" s="86" t="e">
        <v>#N/A</v>
      </c>
      <c r="AJ45" s="2"/>
    </row>
    <row r="46" spans="2:36" x14ac:dyDescent="0.25">
      <c r="B46" s="2"/>
      <c r="C46" s="2"/>
      <c r="D46" s="12">
        <v>13</v>
      </c>
      <c r="E46" s="15" t="str">
        <v>Active</v>
      </c>
      <c r="F46" s="15" t="str">
        <v>UKEQTY100013</v>
      </c>
      <c r="G46" s="29" t="str">
        <v>Sell</v>
      </c>
      <c r="H46" s="16" t="str">
        <v>Sale</v>
      </c>
      <c r="I46" s="31" t="str">
        <v>Figi:BBG000C2C436</v>
      </c>
      <c r="J46" s="31" t="str">
        <v>LUID_V6OJOXJ1</v>
      </c>
      <c r="K46" s="87">
        <v>43570</v>
      </c>
      <c r="L46" s="82">
        <v>43602</v>
      </c>
      <c r="M46" s="84">
        <v>1619.1176470588234</v>
      </c>
      <c r="N46" s="27">
        <v>78349.100000000006</v>
      </c>
      <c r="O46" s="60">
        <v>48.39</v>
      </c>
      <c r="P46" s="84">
        <v>78349.102941176461</v>
      </c>
      <c r="Q46" s="16" t="str">
        <v>GBP</v>
      </c>
      <c r="R46" s="16">
        <v>1</v>
      </c>
      <c r="S46" s="86">
        <v>0</v>
      </c>
      <c r="T46" s="86" t="str">
        <v>GBP</v>
      </c>
      <c r="U46" s="86">
        <v>0</v>
      </c>
      <c r="V46" s="86" t="str">
        <v>Client</v>
      </c>
      <c r="W46" s="88">
        <v>43812.405935312498</v>
      </c>
      <c r="X46" s="88">
        <v>0</v>
      </c>
      <c r="Y46" s="86">
        <v>0</v>
      </c>
      <c r="Z46" s="86">
        <v>0</v>
      </c>
      <c r="AA46" s="86" t="str">
        <v>df11d5fd-29d6-4480-8141-3e0fee9c454d</v>
      </c>
      <c r="AB46" s="89">
        <v>0</v>
      </c>
      <c r="AC46" s="89">
        <v>53430.882352941175</v>
      </c>
      <c r="AD46" s="84" t="str">
        <v>Finbourne-Examples</v>
      </c>
      <c r="AE46" s="84">
        <v>78349.100000000006</v>
      </c>
      <c r="AF46" s="84">
        <v>-78349.100000000006</v>
      </c>
      <c r="AG46" s="84">
        <v>0</v>
      </c>
      <c r="AH46" s="84">
        <v>-78349.100000000006</v>
      </c>
      <c r="AI46" s="86" t="e">
        <v>#N/A</v>
      </c>
      <c r="AJ46" s="2"/>
    </row>
    <row r="47" spans="2:36" x14ac:dyDescent="0.25">
      <c r="B47" s="2"/>
      <c r="C47" s="2"/>
      <c r="D47" s="12">
        <v>14</v>
      </c>
      <c r="E47" s="15" t="str">
        <v>Active</v>
      </c>
      <c r="F47" s="15" t="str">
        <v>UKEQTY100014</v>
      </c>
      <c r="G47" s="29" t="str">
        <v>Sell</v>
      </c>
      <c r="H47" s="16" t="str">
        <v>Sale</v>
      </c>
      <c r="I47" s="31" t="str">
        <v>Figi:BBG000BS1MT4</v>
      </c>
      <c r="J47" s="31" t="str">
        <v>LUID_V9OX6CRE</v>
      </c>
      <c r="K47" s="87">
        <v>43570</v>
      </c>
      <c r="L47" s="82">
        <v>43602</v>
      </c>
      <c r="M47" s="84">
        <v>602.94117647058829</v>
      </c>
      <c r="N47" s="27">
        <v>3954.69</v>
      </c>
      <c r="O47" s="60">
        <v>6.5590000000000002</v>
      </c>
      <c r="P47" s="84">
        <v>3954.6911764705887</v>
      </c>
      <c r="Q47" s="16" t="str">
        <v>GBP</v>
      </c>
      <c r="R47" s="16">
        <v>1</v>
      </c>
      <c r="S47" s="86">
        <v>0</v>
      </c>
      <c r="T47" s="86" t="str">
        <v>GBP</v>
      </c>
      <c r="U47" s="86">
        <v>0</v>
      </c>
      <c r="V47" s="86" t="str">
        <v>Client</v>
      </c>
      <c r="W47" s="88">
        <v>43812.405935312498</v>
      </c>
      <c r="X47" s="88">
        <v>0</v>
      </c>
      <c r="Y47" s="86">
        <v>0</v>
      </c>
      <c r="Z47" s="86">
        <v>0</v>
      </c>
      <c r="AA47" s="86" t="str">
        <v>df11d5fd-29d6-4480-8141-3e0fee9c454d</v>
      </c>
      <c r="AB47" s="89">
        <v>0</v>
      </c>
      <c r="AC47" s="89">
        <v>19897.058823529413</v>
      </c>
      <c r="AD47" s="84" t="str">
        <v>Finbourne-Examples</v>
      </c>
      <c r="AE47" s="84">
        <v>3954.69</v>
      </c>
      <c r="AF47" s="84">
        <v>-3954.69</v>
      </c>
      <c r="AG47" s="84">
        <v>0</v>
      </c>
      <c r="AH47" s="84">
        <v>-3954.69</v>
      </c>
      <c r="AI47" s="86" t="e">
        <v>#N/A</v>
      </c>
      <c r="AJ47" s="2"/>
    </row>
    <row r="48" spans="2:36" x14ac:dyDescent="0.25">
      <c r="B48" s="2"/>
      <c r="C48" s="2"/>
      <c r="D48" s="12">
        <v>15</v>
      </c>
      <c r="E48" s="15" t="str">
        <v>Active</v>
      </c>
      <c r="F48" s="15" t="str">
        <v>UKEQTY100015</v>
      </c>
      <c r="G48" s="29" t="str">
        <v>Buy</v>
      </c>
      <c r="H48" s="16" t="str">
        <v>Purchase</v>
      </c>
      <c r="I48" s="31" t="str">
        <v>Figi:BBG000BDQBV1</v>
      </c>
      <c r="J48" s="31" t="str">
        <v>LUID_AQ7JLG30</v>
      </c>
      <c r="K48" s="87">
        <v>43570</v>
      </c>
      <c r="L48" s="82">
        <v>43602</v>
      </c>
      <c r="M48" s="84">
        <v>2367.6470588235293</v>
      </c>
      <c r="N48" s="27">
        <v>6806.99</v>
      </c>
      <c r="O48" s="60">
        <v>2.875</v>
      </c>
      <c r="P48" s="84">
        <v>6806.9852941176468</v>
      </c>
      <c r="Q48" s="16" t="str">
        <v>GBP</v>
      </c>
      <c r="R48" s="16">
        <v>1</v>
      </c>
      <c r="S48" s="86">
        <v>0</v>
      </c>
      <c r="T48" s="86" t="str">
        <v>GBP</v>
      </c>
      <c r="U48" s="86">
        <v>0</v>
      </c>
      <c r="V48" s="86" t="str">
        <v>Client</v>
      </c>
      <c r="W48" s="88">
        <v>43812.405935312498</v>
      </c>
      <c r="X48" s="88">
        <v>0</v>
      </c>
      <c r="Y48" s="86">
        <v>0</v>
      </c>
      <c r="Z48" s="86">
        <v>0</v>
      </c>
      <c r="AA48" s="86" t="str">
        <v>df11d5fd-29d6-4480-8141-3e0fee9c454d</v>
      </c>
      <c r="AB48" s="89">
        <v>0</v>
      </c>
      <c r="AC48" s="89">
        <v>82867.647058823524</v>
      </c>
      <c r="AD48" s="84" t="str">
        <v>Finbourne-Examples</v>
      </c>
      <c r="AE48" s="84">
        <v>0</v>
      </c>
      <c r="AF48" s="84">
        <v>0</v>
      </c>
      <c r="AG48" s="84">
        <v>0</v>
      </c>
      <c r="AH48" s="84">
        <v>0</v>
      </c>
      <c r="AI48" s="86" t="e">
        <v>#N/A</v>
      </c>
      <c r="AJ48" s="2"/>
    </row>
    <row r="49" spans="2:36" x14ac:dyDescent="0.25">
      <c r="B49" s="2"/>
      <c r="C49" s="2"/>
      <c r="D49" s="12">
        <v>16</v>
      </c>
      <c r="E49" s="15" t="str">
        <v>Active</v>
      </c>
      <c r="F49" s="15" t="str">
        <v>UKEQTY100016</v>
      </c>
      <c r="G49" s="29" t="str">
        <v>Buy</v>
      </c>
      <c r="H49" s="16" t="str">
        <v>Purchase</v>
      </c>
      <c r="I49" s="31" t="str">
        <v>Figi:BBG000BDTRH9</v>
      </c>
      <c r="J49" s="31" t="str">
        <v>LUID_2LW50NUJ</v>
      </c>
      <c r="K49" s="87">
        <v>43570</v>
      </c>
      <c r="L49" s="82">
        <v>43602</v>
      </c>
      <c r="M49" s="84">
        <v>1924.7058823529412</v>
      </c>
      <c r="N49" s="27">
        <v>5119.72</v>
      </c>
      <c r="O49" s="60">
        <v>2.66</v>
      </c>
      <c r="P49" s="84">
        <v>5119.7176470588238</v>
      </c>
      <c r="Q49" s="16" t="str">
        <v>GBP</v>
      </c>
      <c r="R49" s="16">
        <v>1</v>
      </c>
      <c r="S49" s="86">
        <v>0</v>
      </c>
      <c r="T49" s="86" t="str">
        <v>GBP</v>
      </c>
      <c r="U49" s="86">
        <v>0</v>
      </c>
      <c r="V49" s="86" t="str">
        <v>Client</v>
      </c>
      <c r="W49" s="88">
        <v>43812.405935312498</v>
      </c>
      <c r="X49" s="88">
        <v>0</v>
      </c>
      <c r="Y49" s="86">
        <v>0</v>
      </c>
      <c r="Z49" s="86">
        <v>0</v>
      </c>
      <c r="AA49" s="86" t="str">
        <v>df11d5fd-29d6-4480-8141-3e0fee9c454d</v>
      </c>
      <c r="AB49" s="89">
        <v>0</v>
      </c>
      <c r="AC49" s="89">
        <v>67364.705882352937</v>
      </c>
      <c r="AD49" s="84" t="str">
        <v>Finbourne-Examples</v>
      </c>
      <c r="AE49" s="84">
        <v>0</v>
      </c>
      <c r="AF49" s="84">
        <v>0</v>
      </c>
      <c r="AG49" s="84">
        <v>0</v>
      </c>
      <c r="AH49" s="84">
        <v>0</v>
      </c>
      <c r="AI49" s="86" t="e">
        <v>#N/A</v>
      </c>
      <c r="AJ49" s="2"/>
    </row>
    <row r="50" spans="2:36" x14ac:dyDescent="0.25">
      <c r="B50" s="2"/>
      <c r="C50" s="2"/>
      <c r="D50" s="12">
        <v>17</v>
      </c>
      <c r="E50" s="15" t="str">
        <v>Active</v>
      </c>
      <c r="F50" s="15" t="str">
        <v>UKEQTY100017</v>
      </c>
      <c r="G50" s="29" t="str">
        <v>Buy</v>
      </c>
      <c r="H50" s="16" t="str">
        <v>Purchase</v>
      </c>
      <c r="I50" s="31" t="str">
        <v>Figi:BBG000FV67D8</v>
      </c>
      <c r="J50" s="31" t="str">
        <v>LUID_12V1ZKJL</v>
      </c>
      <c r="K50" s="87">
        <v>43570</v>
      </c>
      <c r="L50" s="82">
        <v>43602</v>
      </c>
      <c r="M50" s="84">
        <v>1029.4117647058824</v>
      </c>
      <c r="N50" s="27">
        <v>8445.2900000000009</v>
      </c>
      <c r="O50" s="60">
        <v>8.2040000000000006</v>
      </c>
      <c r="P50" s="84">
        <v>8445.2941176470595</v>
      </c>
      <c r="Q50" s="16" t="str">
        <v>GBP</v>
      </c>
      <c r="R50" s="16">
        <v>1</v>
      </c>
      <c r="S50" s="86">
        <v>0</v>
      </c>
      <c r="T50" s="86" t="str">
        <v>GBP</v>
      </c>
      <c r="U50" s="86">
        <v>0</v>
      </c>
      <c r="V50" s="86" t="str">
        <v>Client</v>
      </c>
      <c r="W50" s="88">
        <v>43812.405935312498</v>
      </c>
      <c r="X50" s="88">
        <v>0</v>
      </c>
      <c r="Y50" s="86">
        <v>0</v>
      </c>
      <c r="Z50" s="86">
        <v>0</v>
      </c>
      <c r="AA50" s="86" t="str">
        <v>df11d5fd-29d6-4480-8141-3e0fee9c454d</v>
      </c>
      <c r="AB50" s="89">
        <v>0</v>
      </c>
      <c r="AC50" s="89">
        <v>36029.411764705881</v>
      </c>
      <c r="AD50" s="84" t="str">
        <v>Finbourne-Examples</v>
      </c>
      <c r="AE50" s="84">
        <v>0</v>
      </c>
      <c r="AF50" s="84">
        <v>0</v>
      </c>
      <c r="AG50" s="84">
        <v>0</v>
      </c>
      <c r="AH50" s="84">
        <v>0</v>
      </c>
      <c r="AI50" s="86" t="e">
        <v>#N/A</v>
      </c>
      <c r="AJ50" s="2"/>
    </row>
    <row r="51" spans="2:36" x14ac:dyDescent="0.25">
      <c r="B51" s="2"/>
      <c r="C51" s="2"/>
      <c r="D51" s="12">
        <v>18</v>
      </c>
      <c r="E51" s="15" t="str">
        <v>Active</v>
      </c>
      <c r="F51" s="15" t="str">
        <v>UKEQTY100018</v>
      </c>
      <c r="G51" s="29" t="str">
        <v>Buy</v>
      </c>
      <c r="H51" s="16" t="str">
        <v>Purchase</v>
      </c>
      <c r="I51" s="31" t="str">
        <v>Figi:BBG000BF4HM7</v>
      </c>
      <c r="J51" s="31" t="str">
        <v>LUID_GB6QXR8W</v>
      </c>
      <c r="K51" s="87">
        <v>43570</v>
      </c>
      <c r="L51" s="82">
        <v>43602</v>
      </c>
      <c r="M51" s="84">
        <v>1470.5882352941176</v>
      </c>
      <c r="N51" s="27">
        <v>2788.97</v>
      </c>
      <c r="O51" s="60">
        <v>1.8965000000000001</v>
      </c>
      <c r="P51" s="84">
        <v>2788.9705882352941</v>
      </c>
      <c r="Q51" s="16" t="str">
        <v>GBP</v>
      </c>
      <c r="R51" s="16">
        <v>1</v>
      </c>
      <c r="S51" s="86">
        <v>0</v>
      </c>
      <c r="T51" s="86" t="str">
        <v>GBP</v>
      </c>
      <c r="U51" s="86">
        <v>0</v>
      </c>
      <c r="V51" s="86" t="str">
        <v>Client</v>
      </c>
      <c r="W51" s="88">
        <v>43812.405935312498</v>
      </c>
      <c r="X51" s="88">
        <v>0</v>
      </c>
      <c r="Y51" s="86">
        <v>0</v>
      </c>
      <c r="Z51" s="86">
        <v>0</v>
      </c>
      <c r="AA51" s="86" t="str">
        <v>df11d5fd-29d6-4480-8141-3e0fee9c454d</v>
      </c>
      <c r="AB51" s="89">
        <v>0</v>
      </c>
      <c r="AC51" s="89">
        <v>51470.588235294119</v>
      </c>
      <c r="AD51" s="84" t="str">
        <v>Finbourne-Examples</v>
      </c>
      <c r="AE51" s="84">
        <v>0</v>
      </c>
      <c r="AF51" s="84">
        <v>0</v>
      </c>
      <c r="AG51" s="84">
        <v>0</v>
      </c>
      <c r="AH51" s="84">
        <v>0</v>
      </c>
      <c r="AI51" s="86" t="e">
        <v>#N/A</v>
      </c>
      <c r="AJ51" s="2"/>
    </row>
    <row r="52" spans="2:36" x14ac:dyDescent="0.25">
      <c r="B52" s="2"/>
      <c r="C52" s="2"/>
      <c r="D52" s="12">
        <v>19</v>
      </c>
      <c r="E52" s="15" t="e">
        <v>#N/A</v>
      </c>
      <c r="F52" s="15" t="e">
        <v>#N/A</v>
      </c>
      <c r="G52" s="29" t="e">
        <v>#N/A</v>
      </c>
      <c r="H52" s="86" t="e">
        <v>#N/A</v>
      </c>
      <c r="I52" s="31" t="e">
        <v>#N/A</v>
      </c>
      <c r="J52" s="31" t="e">
        <v>#N/A</v>
      </c>
      <c r="K52" s="87" t="e">
        <v>#N/A</v>
      </c>
      <c r="L52" s="82" t="e">
        <v>#N/A</v>
      </c>
      <c r="M52" s="84" t="e">
        <v>#N/A</v>
      </c>
      <c r="N52" s="27" t="e">
        <v>#N/A</v>
      </c>
      <c r="O52" s="60" t="e">
        <v>#N/A</v>
      </c>
      <c r="P52" s="84" t="e">
        <v>#N/A</v>
      </c>
      <c r="Q52" s="86" t="e">
        <v>#N/A</v>
      </c>
      <c r="R52" s="86" t="e">
        <v>#N/A</v>
      </c>
      <c r="S52" s="86" t="e">
        <v>#N/A</v>
      </c>
      <c r="T52" s="86" t="e">
        <v>#N/A</v>
      </c>
      <c r="U52" s="86" t="e">
        <v>#N/A</v>
      </c>
      <c r="V52" s="86" t="e">
        <v>#N/A</v>
      </c>
      <c r="W52" s="88" t="e">
        <v>#N/A</v>
      </c>
      <c r="X52" s="88" t="e">
        <v>#N/A</v>
      </c>
      <c r="Y52" s="86" t="e">
        <v>#N/A</v>
      </c>
      <c r="Z52" s="86" t="e">
        <v>#N/A</v>
      </c>
      <c r="AA52" s="86" t="e">
        <v>#N/A</v>
      </c>
      <c r="AB52" s="89" t="e">
        <v>#N/A</v>
      </c>
      <c r="AC52" s="89" t="e">
        <v>#N/A</v>
      </c>
      <c r="AD52" s="84" t="e">
        <v>#N/A</v>
      </c>
      <c r="AE52" s="84" t="e">
        <v>#N/A</v>
      </c>
      <c r="AF52" s="84" t="e">
        <v>#N/A</v>
      </c>
      <c r="AG52" s="84" t="e">
        <v>#N/A</v>
      </c>
      <c r="AH52" s="84" t="e">
        <v>#N/A</v>
      </c>
      <c r="AI52" s="86" t="e">
        <v>#N/A</v>
      </c>
      <c r="AJ52" s="2"/>
    </row>
    <row r="53" spans="2:36" x14ac:dyDescent="0.25">
      <c r="B53" s="2"/>
      <c r="C53" s="2"/>
      <c r="D53" s="2"/>
      <c r="E53" s="2" t="e">
        <v>#N/A</v>
      </c>
      <c r="F53" s="2" t="e">
        <v>#N/A</v>
      </c>
      <c r="G53" s="2" t="e">
        <v>#N/A</v>
      </c>
      <c r="H53" s="2" t="e">
        <v>#N/A</v>
      </c>
      <c r="I53" s="2" t="e">
        <v>#N/A</v>
      </c>
      <c r="J53" s="2" t="e">
        <v>#N/A</v>
      </c>
      <c r="K53" s="2" t="e">
        <v>#N/A</v>
      </c>
      <c r="L53" s="2" t="e">
        <v>#N/A</v>
      </c>
      <c r="M53" s="2" t="e">
        <v>#N/A</v>
      </c>
      <c r="N53" s="2" t="e">
        <v>#N/A</v>
      </c>
      <c r="O53" s="2" t="e">
        <v>#N/A</v>
      </c>
      <c r="P53" s="2" t="e">
        <v>#N/A</v>
      </c>
      <c r="Q53" s="2" t="e">
        <v>#N/A</v>
      </c>
      <c r="R53" s="2" t="e">
        <v>#N/A</v>
      </c>
      <c r="S53" s="2" t="e">
        <v>#N/A</v>
      </c>
      <c r="T53" s="2" t="e">
        <v>#N/A</v>
      </c>
      <c r="U53" s="2" t="e">
        <v>#N/A</v>
      </c>
      <c r="V53" s="2" t="e">
        <v>#N/A</v>
      </c>
      <c r="W53" s="2" t="e">
        <v>#N/A</v>
      </c>
      <c r="X53" s="2" t="e">
        <v>#N/A</v>
      </c>
      <c r="Y53" s="2" t="e">
        <v>#N/A</v>
      </c>
      <c r="Z53" s="2" t="e">
        <v>#N/A</v>
      </c>
      <c r="AA53" s="2" t="e">
        <v>#N/A</v>
      </c>
      <c r="AB53" s="2" t="e">
        <v>#N/A</v>
      </c>
      <c r="AC53" s="2" t="e">
        <v>#N/A</v>
      </c>
      <c r="AD53" s="2" t="e">
        <v>#N/A</v>
      </c>
      <c r="AE53" s="2" t="e">
        <v>#N/A</v>
      </c>
      <c r="AF53" s="2" t="e">
        <v>#N/A</v>
      </c>
      <c r="AG53" s="2" t="e">
        <v>#N/A</v>
      </c>
      <c r="AH53" s="2" t="e">
        <v>#N/A</v>
      </c>
      <c r="AI53" s="2" t="e">
        <v>#N/A</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360</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362</v>
      </c>
      <c r="F61" s="10" t="s">
        <v>308</v>
      </c>
      <c r="G61" s="10" t="s">
        <v>186</v>
      </c>
      <c r="H61" s="10" t="s">
        <v>1</v>
      </c>
      <c r="I61" s="20" t="s">
        <v>363</v>
      </c>
      <c r="J61" s="8" t="s">
        <v>364</v>
      </c>
      <c r="K61" s="7" t="s">
        <v>309</v>
      </c>
      <c r="L61" s="10" t="s">
        <v>310</v>
      </c>
      <c r="M61" s="10" t="s">
        <v>192</v>
      </c>
      <c r="N61" s="7" t="s">
        <v>365</v>
      </c>
      <c r="O61" s="10" t="s">
        <v>311</v>
      </c>
      <c r="P61" s="10" t="s">
        <v>366</v>
      </c>
      <c r="Q61" s="10" t="s">
        <v>367</v>
      </c>
      <c r="R61" s="10" t="s">
        <v>313</v>
      </c>
      <c r="S61" s="10" t="s">
        <v>368</v>
      </c>
    </row>
    <row r="62" spans="2:36" x14ac:dyDescent="0.25">
      <c r="E62" s="15" t="str">
        <f t="array" ref="E62:S81">_xll.flTransactionsGet(F17,F19,F23,F25,,,F27,E61:S61)</f>
        <v>Active</v>
      </c>
      <c r="F62" s="86" t="str">
        <v>2019-01-01T00:00:00.0000000+00:00</v>
      </c>
      <c r="G62" s="29" t="str">
        <v>AdjustmentIncrease</v>
      </c>
      <c r="H62" s="86" t="str">
        <v>Increase Adjustment</v>
      </c>
      <c r="I62" s="31" t="str">
        <v>LusidInstrumentId:LUID_AQ7JLG30</v>
      </c>
      <c r="J62" s="31" t="str">
        <v>LUID_AQ7JLG30</v>
      </c>
      <c r="K62" s="87">
        <v>43466</v>
      </c>
      <c r="L62" s="82">
        <v>43466</v>
      </c>
      <c r="M62" s="84">
        <v>80500</v>
      </c>
      <c r="N62" s="27">
        <v>231437.5</v>
      </c>
      <c r="O62" s="60">
        <v>2.875</v>
      </c>
      <c r="P62" s="84">
        <v>231437.5</v>
      </c>
      <c r="Q62" s="22" t="str">
        <v>GBP</v>
      </c>
      <c r="R62" s="86">
        <v>1</v>
      </c>
      <c r="S62" s="86" t="str">
        <v/>
      </c>
    </row>
    <row r="63" spans="2:36" x14ac:dyDescent="0.25">
      <c r="E63" s="15" t="str">
        <v>Active</v>
      </c>
      <c r="F63" s="15" t="str">
        <v>2019-01-01T00:00:00.0000000+00:00</v>
      </c>
      <c r="G63" s="29" t="str">
        <v>AdjustmentIncrease</v>
      </c>
      <c r="H63" s="86" t="str">
        <v>Increase Adjustment</v>
      </c>
      <c r="I63" s="31" t="str">
        <v>LusidInstrumentId:LUID_2LW50NUJ</v>
      </c>
      <c r="J63" s="31" t="str">
        <v>LUID_2LW50NUJ</v>
      </c>
      <c r="K63" s="87">
        <v>43466</v>
      </c>
      <c r="L63" s="82">
        <v>43466</v>
      </c>
      <c r="M63" s="84">
        <v>65440</v>
      </c>
      <c r="N63" s="27">
        <v>174070.39999999999</v>
      </c>
      <c r="O63" s="60">
        <v>2.66</v>
      </c>
      <c r="P63" s="84">
        <v>174070.40000000002</v>
      </c>
      <c r="Q63" s="86" t="str">
        <v>GBP</v>
      </c>
      <c r="R63" s="86">
        <v>1</v>
      </c>
      <c r="S63" s="86" t="str">
        <v/>
      </c>
    </row>
    <row r="64" spans="2:36" x14ac:dyDescent="0.25">
      <c r="E64" s="15" t="str">
        <v>Active</v>
      </c>
      <c r="F64" s="15" t="str">
        <v>2019-01-01T00:00:00.0000000+00:00</v>
      </c>
      <c r="G64" s="29" t="str">
        <v>AdjustmentIncrease</v>
      </c>
      <c r="H64" s="86" t="str">
        <v>Increase Adjustment</v>
      </c>
      <c r="I64" s="31" t="str">
        <v>LusidInstrumentId:LUID_GB6QXR8W</v>
      </c>
      <c r="J64" s="31" t="str">
        <v>LUID_GB6QXR8W</v>
      </c>
      <c r="K64" s="87">
        <v>43466</v>
      </c>
      <c r="L64" s="82">
        <v>43466</v>
      </c>
      <c r="M64" s="84">
        <v>50000</v>
      </c>
      <c r="N64" s="27">
        <v>94825</v>
      </c>
      <c r="O64" s="60">
        <v>1.8965000000000001</v>
      </c>
      <c r="P64" s="84">
        <v>94825</v>
      </c>
      <c r="Q64" s="86" t="str">
        <v>GBP</v>
      </c>
      <c r="R64" s="86">
        <v>1</v>
      </c>
      <c r="S64" s="86" t="str">
        <v/>
      </c>
    </row>
    <row r="65" spans="5:19" x14ac:dyDescent="0.25">
      <c r="E65" s="15" t="str">
        <v>Active</v>
      </c>
      <c r="F65" s="15" t="str">
        <v>2019-01-01T00:00:00.0000000+00:00</v>
      </c>
      <c r="G65" s="29" t="str">
        <v>AdjustmentIncrease</v>
      </c>
      <c r="H65" s="86" t="str">
        <v>Increase Adjustment</v>
      </c>
      <c r="I65" s="31" t="str">
        <v>LusidInstrumentId:LUID_XZ01FKZX</v>
      </c>
      <c r="J65" s="31" t="str">
        <v>LUID_XZ01FKZX</v>
      </c>
      <c r="K65" s="87">
        <v>43466</v>
      </c>
      <c r="L65" s="82">
        <v>43466</v>
      </c>
      <c r="M65" s="84">
        <v>8000</v>
      </c>
      <c r="N65" s="27">
        <v>386800</v>
      </c>
      <c r="O65" s="60">
        <v>48.35</v>
      </c>
      <c r="P65" s="84">
        <v>386800</v>
      </c>
      <c r="Q65" s="86" t="str">
        <v>GBP</v>
      </c>
      <c r="R65" s="86">
        <v>1</v>
      </c>
      <c r="S65" s="86" t="str">
        <v/>
      </c>
    </row>
    <row r="66" spans="5:19" x14ac:dyDescent="0.25">
      <c r="E66" s="15" t="str">
        <v>Active</v>
      </c>
      <c r="F66" s="15" t="str">
        <v>2019-01-01T00:00:00.0000000+00:00</v>
      </c>
      <c r="G66" s="29" t="str">
        <v>AdjustmentIncrease</v>
      </c>
      <c r="H66" s="86" t="str">
        <v>Increase Adjustment</v>
      </c>
      <c r="I66" s="31" t="str">
        <v>LusidInstrumentId:LUID_V9OX6CRE</v>
      </c>
      <c r="J66" s="31" t="str">
        <v>LUID_V9OX6CRE</v>
      </c>
      <c r="K66" s="87">
        <v>43466</v>
      </c>
      <c r="L66" s="82">
        <v>43466</v>
      </c>
      <c r="M66" s="84">
        <v>20500</v>
      </c>
      <c r="N66" s="27">
        <v>134459.5</v>
      </c>
      <c r="O66" s="60">
        <v>6.5590000000000002</v>
      </c>
      <c r="P66" s="84">
        <v>134459.5</v>
      </c>
      <c r="Q66" s="86" t="str">
        <v>GBP</v>
      </c>
      <c r="R66" s="86">
        <v>1</v>
      </c>
      <c r="S66" s="86" t="str">
        <v/>
      </c>
    </row>
    <row r="67" spans="5:19" x14ac:dyDescent="0.25">
      <c r="E67" s="15" t="str">
        <v>Active</v>
      </c>
      <c r="F67" s="15" t="str">
        <v>2019-01-01T00:00:00.0000000+00:00</v>
      </c>
      <c r="G67" s="29" t="str">
        <v>AdjustmentIncrease</v>
      </c>
      <c r="H67" s="86" t="str">
        <v>Increase Adjustment</v>
      </c>
      <c r="I67" s="31" t="str">
        <v>LusidInstrumentId:LUID_AHX7SPIA</v>
      </c>
      <c r="J67" s="31" t="str">
        <v>LUID_AHX7SPIA</v>
      </c>
      <c r="K67" s="87">
        <v>43466</v>
      </c>
      <c r="L67" s="82">
        <v>43466</v>
      </c>
      <c r="M67" s="84">
        <v>12500</v>
      </c>
      <c r="N67" s="27">
        <v>71237.5</v>
      </c>
      <c r="O67" s="60">
        <v>5.6989999999999998</v>
      </c>
      <c r="P67" s="84">
        <v>71237.5</v>
      </c>
      <c r="Q67" s="86" t="str">
        <v>GBP</v>
      </c>
      <c r="R67" s="86">
        <v>1</v>
      </c>
      <c r="S67" s="86" t="str">
        <v/>
      </c>
    </row>
    <row r="68" spans="5:19" x14ac:dyDescent="0.25">
      <c r="E68" s="15" t="str">
        <v>Active</v>
      </c>
      <c r="F68" s="81" t="str">
        <v>2019-01-01T00:00:00.0000000+00:00</v>
      </c>
      <c r="G68" s="29" t="str">
        <v>AdjustmentIncrease</v>
      </c>
      <c r="H68" s="86" t="str">
        <v>Increase Adjustment</v>
      </c>
      <c r="I68" s="31" t="str">
        <v>LusidInstrumentId:LUID_Y6EBBGXM</v>
      </c>
      <c r="J68" s="31" t="str">
        <v>LUID_Y6EBBGXM</v>
      </c>
      <c r="K68" s="87">
        <v>43466</v>
      </c>
      <c r="L68" s="82">
        <v>43466</v>
      </c>
      <c r="M68" s="84">
        <v>95440</v>
      </c>
      <c r="N68" s="27">
        <v>5720673.5999999996</v>
      </c>
      <c r="O68" s="60">
        <v>59.94</v>
      </c>
      <c r="P68" s="84">
        <v>5720673.5999999996</v>
      </c>
      <c r="Q68" s="86" t="str">
        <v>GBP</v>
      </c>
      <c r="R68" s="86">
        <v>1</v>
      </c>
      <c r="S68" s="86" t="str">
        <v/>
      </c>
    </row>
    <row r="69" spans="5:19" x14ac:dyDescent="0.25">
      <c r="E69" s="15" t="str">
        <v>Active</v>
      </c>
      <c r="F69" s="15" t="str">
        <v>2019-01-01T00:00:00.0000000+00:00</v>
      </c>
      <c r="G69" s="29" t="str">
        <v>AdjustmentIncrease</v>
      </c>
      <c r="H69" s="86" t="str">
        <v>Increase Adjustment</v>
      </c>
      <c r="I69" s="31" t="str">
        <v>LusidInstrumentId:LUID_V6OJOXJ1</v>
      </c>
      <c r="J69" s="31" t="str">
        <v>LUID_V6OJOXJ1</v>
      </c>
      <c r="K69" s="87">
        <v>43466</v>
      </c>
      <c r="L69" s="82">
        <v>43466</v>
      </c>
      <c r="M69" s="84">
        <v>55050</v>
      </c>
      <c r="N69" s="27">
        <v>2663869.5</v>
      </c>
      <c r="O69" s="60">
        <v>48.39</v>
      </c>
      <c r="P69" s="84">
        <v>2663869.5</v>
      </c>
      <c r="Q69" s="86" t="str">
        <v>GBP</v>
      </c>
      <c r="R69" s="86">
        <v>1</v>
      </c>
      <c r="S69" s="86" t="str">
        <v/>
      </c>
    </row>
    <row r="70" spans="5:19" x14ac:dyDescent="0.25">
      <c r="E70" s="15" t="str">
        <v>Active</v>
      </c>
      <c r="F70" s="15" t="str">
        <v>2019-01-01T00:00:00.0000000+00:00</v>
      </c>
      <c r="G70" s="29" t="str">
        <v>AdjustmentIncrease</v>
      </c>
      <c r="H70" s="86" t="str">
        <v>Increase Adjustment</v>
      </c>
      <c r="I70" s="31" t="str">
        <v>LusidInstrumentId:LUID_RLKHXG2G</v>
      </c>
      <c r="J70" s="31" t="str">
        <v>LUID_RLKHXG2G</v>
      </c>
      <c r="K70" s="87">
        <v>43466</v>
      </c>
      <c r="L70" s="82">
        <v>43466</v>
      </c>
      <c r="M70" s="84">
        <v>120000</v>
      </c>
      <c r="N70" s="27">
        <v>171000</v>
      </c>
      <c r="O70" s="60">
        <v>1.425</v>
      </c>
      <c r="P70" s="84">
        <v>171000</v>
      </c>
      <c r="Q70" s="86" t="str">
        <v>GBP</v>
      </c>
      <c r="R70" s="86">
        <v>1</v>
      </c>
      <c r="S70" s="86" t="str">
        <v/>
      </c>
    </row>
    <row r="71" spans="5:19" x14ac:dyDescent="0.25">
      <c r="E71" s="15" t="str">
        <v>Active</v>
      </c>
      <c r="F71" s="15" t="str">
        <v>2019-01-01T00:00:00.0000000+00:00</v>
      </c>
      <c r="G71" s="29" t="str">
        <v>AdjustmentIncrease</v>
      </c>
      <c r="H71" s="86" t="str">
        <v>Increase Adjustment</v>
      </c>
      <c r="I71" s="31" t="str">
        <v>LusidInstrumentId:LUID_12V1ZKJL</v>
      </c>
      <c r="J71" s="31" t="str">
        <v>LUID_12V1ZKJL</v>
      </c>
      <c r="K71" s="87">
        <v>43466</v>
      </c>
      <c r="L71" s="82">
        <v>43466</v>
      </c>
      <c r="M71" s="84">
        <v>35000</v>
      </c>
      <c r="N71" s="27">
        <v>287140</v>
      </c>
      <c r="O71" s="60">
        <v>8.2040000000000006</v>
      </c>
      <c r="P71" s="84">
        <v>287140</v>
      </c>
      <c r="Q71" s="86" t="str">
        <v>GBP</v>
      </c>
      <c r="R71" s="86">
        <v>1</v>
      </c>
      <c r="S71" s="86" t="str">
        <v/>
      </c>
    </row>
    <row r="72" spans="5:19" x14ac:dyDescent="0.25">
      <c r="E72" s="15" t="str">
        <v>Active</v>
      </c>
      <c r="F72" s="15" t="str">
        <v>UKEQTY100011</v>
      </c>
      <c r="G72" s="29" t="str">
        <v>Sell</v>
      </c>
      <c r="H72" s="86" t="str">
        <v>Sale</v>
      </c>
      <c r="I72" s="31" t="str">
        <v>Figi:BBG000C0YGB0</v>
      </c>
      <c r="J72" s="31" t="str">
        <v>LUID_Y6EBBGXM</v>
      </c>
      <c r="K72" s="87">
        <v>43570</v>
      </c>
      <c r="L72" s="82">
        <v>43602</v>
      </c>
      <c r="M72" s="84">
        <v>2807.0588235294117</v>
      </c>
      <c r="N72" s="27">
        <v>168255.11</v>
      </c>
      <c r="O72" s="60">
        <v>59.94</v>
      </c>
      <c r="P72" s="84">
        <v>168255.10588235295</v>
      </c>
      <c r="Q72" s="86" t="str">
        <v>GBP</v>
      </c>
      <c r="R72" s="86">
        <v>1</v>
      </c>
      <c r="S72" s="86" t="str">
        <v/>
      </c>
    </row>
    <row r="73" spans="5:19" x14ac:dyDescent="0.25">
      <c r="E73" s="15" t="str">
        <v>Active</v>
      </c>
      <c r="F73" s="15" t="str">
        <v>UKEQTY100012</v>
      </c>
      <c r="G73" s="29" t="str">
        <v>Sell</v>
      </c>
      <c r="H73" s="86" t="str">
        <v>Sale</v>
      </c>
      <c r="I73" s="31" t="str">
        <v>Figi:BBG000C059M6</v>
      </c>
      <c r="J73" s="31" t="str">
        <v>LUID_AHX7SPIA</v>
      </c>
      <c r="K73" s="87">
        <v>43570</v>
      </c>
      <c r="L73" s="82">
        <v>43602</v>
      </c>
      <c r="M73" s="84">
        <v>367.64705882352939</v>
      </c>
      <c r="N73" s="27">
        <v>2095.2199999999998</v>
      </c>
      <c r="O73" s="60">
        <v>5.6989999999999998</v>
      </c>
      <c r="P73" s="84">
        <v>2095.2205882352941</v>
      </c>
      <c r="Q73" s="86" t="str">
        <v>GBP</v>
      </c>
      <c r="R73" s="86">
        <v>1</v>
      </c>
      <c r="S73" s="86" t="str">
        <v/>
      </c>
    </row>
    <row r="74" spans="5:19" x14ac:dyDescent="0.25">
      <c r="E74" s="15" t="str">
        <v>Active</v>
      </c>
      <c r="F74" s="15" t="str">
        <v>UKEQTY100013</v>
      </c>
      <c r="G74" s="29" t="str">
        <v>Sell</v>
      </c>
      <c r="H74" s="86" t="str">
        <v>Sale</v>
      </c>
      <c r="I74" s="31" t="str">
        <v>Figi:BBG000C2C436</v>
      </c>
      <c r="J74" s="31" t="str">
        <v>LUID_V6OJOXJ1</v>
      </c>
      <c r="K74" s="87">
        <v>43570</v>
      </c>
      <c r="L74" s="82">
        <v>43602</v>
      </c>
      <c r="M74" s="84">
        <v>1619.1176470588234</v>
      </c>
      <c r="N74" s="27">
        <v>78349.100000000006</v>
      </c>
      <c r="O74" s="60">
        <v>48.39</v>
      </c>
      <c r="P74" s="84">
        <v>78349.102941176461</v>
      </c>
      <c r="Q74" s="86" t="str">
        <v>GBP</v>
      </c>
      <c r="R74" s="86">
        <v>1</v>
      </c>
      <c r="S74" s="86" t="str">
        <v/>
      </c>
    </row>
    <row r="75" spans="5:19" x14ac:dyDescent="0.25">
      <c r="E75" s="15" t="str">
        <v>Active</v>
      </c>
      <c r="F75" s="15" t="str">
        <v>UKEQTY100014</v>
      </c>
      <c r="G75" s="29" t="str">
        <v>Sell</v>
      </c>
      <c r="H75" s="86" t="str">
        <v>Sale</v>
      </c>
      <c r="I75" s="31" t="str">
        <v>Figi:BBG000BS1MT4</v>
      </c>
      <c r="J75" s="31" t="str">
        <v>LUID_V9OX6CRE</v>
      </c>
      <c r="K75" s="87">
        <v>43570</v>
      </c>
      <c r="L75" s="82">
        <v>43602</v>
      </c>
      <c r="M75" s="84">
        <v>602.94117647058829</v>
      </c>
      <c r="N75" s="27">
        <v>3954.69</v>
      </c>
      <c r="O75" s="60">
        <v>6.5590000000000002</v>
      </c>
      <c r="P75" s="84">
        <v>3954.6911764705887</v>
      </c>
      <c r="Q75" s="86" t="str">
        <v>GBP</v>
      </c>
      <c r="R75" s="86">
        <v>1</v>
      </c>
      <c r="S75" s="86" t="str">
        <v/>
      </c>
    </row>
    <row r="76" spans="5:19" x14ac:dyDescent="0.25">
      <c r="E76" s="15" t="str">
        <v>Active</v>
      </c>
      <c r="F76" s="15" t="str">
        <v>UKEQTY100015</v>
      </c>
      <c r="G76" s="29" t="str">
        <v>Buy</v>
      </c>
      <c r="H76" s="86" t="str">
        <v>Purchase</v>
      </c>
      <c r="I76" s="31" t="str">
        <v>Figi:BBG000BDQBV1</v>
      </c>
      <c r="J76" s="31" t="str">
        <v>LUID_AQ7JLG30</v>
      </c>
      <c r="K76" s="87">
        <v>43570</v>
      </c>
      <c r="L76" s="82">
        <v>43602</v>
      </c>
      <c r="M76" s="84">
        <v>2367.6470588235293</v>
      </c>
      <c r="N76" s="27">
        <v>6806.99</v>
      </c>
      <c r="O76" s="60">
        <v>2.875</v>
      </c>
      <c r="P76" s="84">
        <v>6806.9852941176468</v>
      </c>
      <c r="Q76" s="86" t="str">
        <v>GBP</v>
      </c>
      <c r="R76" s="86">
        <v>1</v>
      </c>
      <c r="S76" s="86" t="str">
        <v/>
      </c>
    </row>
    <row r="77" spans="5:19" x14ac:dyDescent="0.25">
      <c r="E77" s="15" t="str">
        <v>Active</v>
      </c>
      <c r="F77" s="15" t="str">
        <v>UKEQTY100016</v>
      </c>
      <c r="G77" s="29" t="str">
        <v>Buy</v>
      </c>
      <c r="H77" s="86" t="str">
        <v>Purchase</v>
      </c>
      <c r="I77" s="31" t="str">
        <v>Figi:BBG000BDTRH9</v>
      </c>
      <c r="J77" s="31" t="str">
        <v>LUID_2LW50NUJ</v>
      </c>
      <c r="K77" s="87">
        <v>43570</v>
      </c>
      <c r="L77" s="82">
        <v>43602</v>
      </c>
      <c r="M77" s="84">
        <v>1924.7058823529412</v>
      </c>
      <c r="N77" s="27">
        <v>5119.72</v>
      </c>
      <c r="O77" s="60">
        <v>2.66</v>
      </c>
      <c r="P77" s="84">
        <v>5119.7176470588238</v>
      </c>
      <c r="Q77" s="86" t="str">
        <v>GBP</v>
      </c>
      <c r="R77" s="86">
        <v>1</v>
      </c>
      <c r="S77" s="86" t="str">
        <v/>
      </c>
    </row>
    <row r="78" spans="5:19" x14ac:dyDescent="0.25">
      <c r="E78" s="15" t="str">
        <v>Active</v>
      </c>
      <c r="F78" s="15" t="str">
        <v>UKEQTY100017</v>
      </c>
      <c r="G78" s="29" t="str">
        <v>Buy</v>
      </c>
      <c r="H78" s="86" t="str">
        <v>Purchase</v>
      </c>
      <c r="I78" s="31" t="str">
        <v>Figi:BBG000FV67D8</v>
      </c>
      <c r="J78" s="31" t="str">
        <v>LUID_12V1ZKJL</v>
      </c>
      <c r="K78" s="87">
        <v>43570</v>
      </c>
      <c r="L78" s="82">
        <v>43602</v>
      </c>
      <c r="M78" s="84">
        <v>1029.4117647058824</v>
      </c>
      <c r="N78" s="27">
        <v>8445.2900000000009</v>
      </c>
      <c r="O78" s="60">
        <v>8.2040000000000006</v>
      </c>
      <c r="P78" s="84">
        <v>8445.2941176470595</v>
      </c>
      <c r="Q78" s="86" t="str">
        <v>GBP</v>
      </c>
      <c r="R78" s="86">
        <v>1</v>
      </c>
      <c r="S78" s="86" t="str">
        <v/>
      </c>
    </row>
    <row r="79" spans="5:19" x14ac:dyDescent="0.25">
      <c r="E79" s="15" t="str">
        <v>Active</v>
      </c>
      <c r="F79" s="15" t="str">
        <v>UKEQTY100018</v>
      </c>
      <c r="G79" s="29" t="str">
        <v>Buy</v>
      </c>
      <c r="H79" s="86" t="str">
        <v>Purchase</v>
      </c>
      <c r="I79" s="31" t="str">
        <v>Figi:BBG000BF4HM7</v>
      </c>
      <c r="J79" s="31" t="str">
        <v>LUID_GB6QXR8W</v>
      </c>
      <c r="K79" s="87">
        <v>43570</v>
      </c>
      <c r="L79" s="82">
        <v>43602</v>
      </c>
      <c r="M79" s="84">
        <v>1470.5882352941176</v>
      </c>
      <c r="N79" s="27">
        <v>2788.97</v>
      </c>
      <c r="O79" s="60">
        <v>1.8965000000000001</v>
      </c>
      <c r="P79" s="84">
        <v>2788.9705882352941</v>
      </c>
      <c r="Q79" s="86" t="str">
        <v>GBP</v>
      </c>
      <c r="R79" s="86">
        <v>1</v>
      </c>
      <c r="S79" s="86" t="str">
        <v/>
      </c>
    </row>
    <row r="80" spans="5:19" x14ac:dyDescent="0.25">
      <c r="E80" s="15" t="e">
        <v>#N/A</v>
      </c>
      <c r="F80" s="15" t="e">
        <v>#N/A</v>
      </c>
      <c r="G80" s="29" t="e">
        <v>#N/A</v>
      </c>
      <c r="H80" s="86" t="e">
        <v>#N/A</v>
      </c>
      <c r="I80" s="31" t="e">
        <v>#N/A</v>
      </c>
      <c r="J80" s="31" t="e">
        <v>#N/A</v>
      </c>
      <c r="K80" s="87" t="e">
        <v>#N/A</v>
      </c>
      <c r="L80" s="82" t="e">
        <v>#N/A</v>
      </c>
      <c r="M80" s="84" t="e">
        <v>#N/A</v>
      </c>
      <c r="N80" s="27" t="e">
        <v>#N/A</v>
      </c>
      <c r="O80" s="60" t="e">
        <v>#N/A</v>
      </c>
      <c r="P80" s="84" t="e">
        <v>#N/A</v>
      </c>
      <c r="Q80" s="86" t="e">
        <v>#N/A</v>
      </c>
      <c r="R80" s="86" t="e">
        <v>#N/A</v>
      </c>
      <c r="S80" s="86" t="e">
        <v>#N/A</v>
      </c>
    </row>
    <row r="81" spans="5:19" x14ac:dyDescent="0.2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opLeftCell="A16" zoomScale="85" zoomScaleNormal="85" workbookViewId="0">
      <selection activeCell="K39" sqref="K39"/>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266</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267</v>
      </c>
      <c r="E5" s="1"/>
      <c r="F5" s="1"/>
      <c r="G5" s="1"/>
      <c r="H5" s="1"/>
      <c r="I5" s="1"/>
      <c r="J5" s="1"/>
      <c r="K5" s="1"/>
      <c r="L5" s="1"/>
      <c r="M5" s="1"/>
      <c r="N5" s="1"/>
    </row>
    <row r="6" spans="2:15" x14ac:dyDescent="0.25">
      <c r="B6" s="1"/>
      <c r="C6" s="1"/>
      <c r="D6" s="3" t="s">
        <v>288</v>
      </c>
      <c r="E6" s="1"/>
      <c r="F6" s="1"/>
      <c r="G6" s="1"/>
      <c r="H6" s="1"/>
      <c r="I6" s="1"/>
      <c r="J6" s="1"/>
      <c r="K6" s="1"/>
      <c r="L6" s="1"/>
      <c r="M6" s="1"/>
      <c r="N6" s="1"/>
    </row>
    <row r="7" spans="2:15" x14ac:dyDescent="0.25">
      <c r="B7" s="1"/>
      <c r="C7" s="1"/>
      <c r="D7" s="1"/>
      <c r="E7" s="64" t="s">
        <v>285</v>
      </c>
      <c r="F7" s="1"/>
      <c r="G7" s="1"/>
      <c r="H7" s="1"/>
      <c r="I7" s="1"/>
      <c r="J7" s="1"/>
      <c r="K7" s="1"/>
      <c r="L7" s="1"/>
      <c r="M7" s="1"/>
      <c r="N7" s="1"/>
    </row>
    <row r="8" spans="2:15" x14ac:dyDescent="0.25">
      <c r="B8" s="1"/>
      <c r="C8" s="1"/>
      <c r="D8" s="1"/>
      <c r="E8" s="64" t="s">
        <v>286</v>
      </c>
      <c r="F8" s="1"/>
      <c r="G8" s="1"/>
      <c r="H8" s="1"/>
      <c r="I8" s="1"/>
      <c r="J8" s="1"/>
      <c r="K8" s="1"/>
      <c r="L8" s="1"/>
      <c r="M8" s="1"/>
      <c r="N8" s="1"/>
    </row>
    <row r="9" spans="2:15" x14ac:dyDescent="0.25">
      <c r="B9" s="1"/>
      <c r="C9" s="1"/>
      <c r="D9" s="1"/>
      <c r="E9" s="64" t="s">
        <v>287</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316</v>
      </c>
      <c r="D14" s="13"/>
      <c r="E14" s="2"/>
      <c r="F14" s="2"/>
      <c r="G14" s="2"/>
      <c r="H14" s="2"/>
      <c r="I14" s="2"/>
      <c r="J14" s="2"/>
      <c r="K14" s="2"/>
      <c r="L14" s="2"/>
      <c r="M14" s="2"/>
      <c r="N14" s="2"/>
      <c r="O14" s="2"/>
    </row>
    <row r="15" spans="2:15" x14ac:dyDescent="0.25">
      <c r="B15" s="2"/>
      <c r="C15" s="2" t="s">
        <v>343</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344</v>
      </c>
      <c r="D20" s="13"/>
      <c r="E20" s="2"/>
      <c r="F20" s="2"/>
      <c r="G20" s="2"/>
      <c r="H20" s="2"/>
      <c r="I20" s="2"/>
      <c r="J20" s="2"/>
      <c r="K20" s="2"/>
      <c r="L20" s="2"/>
      <c r="M20" s="2"/>
      <c r="N20" s="2"/>
      <c r="O20" s="2"/>
    </row>
    <row r="21" spans="2:15" x14ac:dyDescent="0.25">
      <c r="B21" s="2"/>
      <c r="C21" s="2" t="s">
        <v>317</v>
      </c>
      <c r="D21" s="2"/>
      <c r="E21" s="2"/>
      <c r="F21" s="2"/>
      <c r="G21" s="2"/>
      <c r="H21" s="2"/>
      <c r="I21" s="2"/>
      <c r="J21" s="2"/>
      <c r="K21" s="2"/>
      <c r="L21" s="2"/>
      <c r="M21" s="2"/>
      <c r="N21" s="2"/>
      <c r="O21" s="2"/>
    </row>
    <row r="22" spans="2:15" ht="14.25" customHeight="1" x14ac:dyDescent="0.25">
      <c r="B22" s="2"/>
      <c r="C22" s="2" t="s">
        <v>345</v>
      </c>
      <c r="D22" s="2"/>
      <c r="E22" s="2"/>
      <c r="F22" s="2"/>
      <c r="G22" s="2"/>
      <c r="H22" s="2"/>
      <c r="I22" s="2"/>
      <c r="J22" s="2"/>
      <c r="K22" s="2"/>
      <c r="L22" s="2"/>
      <c r="M22" s="2"/>
      <c r="N22" s="2"/>
      <c r="O22" s="2"/>
    </row>
    <row r="23" spans="2:15" ht="14.25" customHeight="1" x14ac:dyDescent="0.25">
      <c r="B23" s="2"/>
      <c r="C23" s="2"/>
      <c r="D23" s="2"/>
      <c r="E23" s="10" t="s">
        <v>228</v>
      </c>
      <c r="F23" s="10" t="s">
        <v>229</v>
      </c>
      <c r="G23" s="2"/>
      <c r="H23" s="2"/>
      <c r="I23" s="2"/>
      <c r="J23" s="2"/>
      <c r="K23" s="2"/>
      <c r="L23" s="2"/>
      <c r="M23" s="2"/>
      <c r="N23" s="2"/>
      <c r="O23" s="2"/>
    </row>
    <row r="24" spans="2:15" ht="15.75" thickBot="1" x14ac:dyDescent="0.3">
      <c r="B24" s="2"/>
      <c r="C24" s="2"/>
      <c r="D24" s="2"/>
      <c r="E24" s="16" t="s">
        <v>258</v>
      </c>
      <c r="F24" s="16" t="s">
        <v>318</v>
      </c>
      <c r="G24" s="2"/>
      <c r="H24" s="2"/>
      <c r="I24" s="2"/>
      <c r="J24" s="2"/>
      <c r="K24" s="2"/>
      <c r="L24" s="2"/>
      <c r="M24" s="2"/>
      <c r="N24" s="2"/>
      <c r="O24" s="2"/>
    </row>
    <row r="25" spans="2:15" ht="14.25" customHeight="1" thickBot="1" x14ac:dyDescent="0.3">
      <c r="B25" s="2"/>
      <c r="C25" s="2"/>
      <c r="D25" s="2"/>
      <c r="E25" s="16" t="s">
        <v>259</v>
      </c>
      <c r="F25" s="19" t="s">
        <v>230</v>
      </c>
      <c r="G25" s="2"/>
      <c r="H25" s="2"/>
      <c r="I25" s="2"/>
      <c r="J25" s="2"/>
      <c r="K25" s="2"/>
      <c r="L25" s="2"/>
      <c r="M25" s="2"/>
      <c r="N25" s="2"/>
      <c r="O25" s="2"/>
    </row>
    <row r="26" spans="2:15" ht="14.25" customHeight="1" x14ac:dyDescent="0.25">
      <c r="B26" s="2"/>
      <c r="C26" s="2"/>
      <c r="D26" s="2"/>
      <c r="E26" s="16" t="s">
        <v>260</v>
      </c>
      <c r="F26" s="62">
        <v>43570</v>
      </c>
      <c r="G26" s="2"/>
      <c r="H26" s="2"/>
      <c r="I26" s="2"/>
      <c r="J26" s="2"/>
      <c r="K26" s="2"/>
      <c r="L26" s="2"/>
      <c r="M26" s="2"/>
      <c r="N26" s="2"/>
      <c r="O26" s="2"/>
    </row>
    <row r="27" spans="2:15" ht="14.25" customHeight="1" x14ac:dyDescent="0.25">
      <c r="B27" s="2"/>
      <c r="C27" s="2"/>
      <c r="D27" s="2"/>
      <c r="E27" s="16" t="s">
        <v>261</v>
      </c>
      <c r="F27" s="90">
        <f ca="1">NOW()</f>
        <v>43838.45692222222</v>
      </c>
      <c r="G27" s="2"/>
      <c r="H27" s="2"/>
      <c r="I27" s="2"/>
      <c r="J27" s="2"/>
      <c r="K27" s="2"/>
      <c r="L27" s="2"/>
      <c r="M27" s="2"/>
      <c r="N27" s="2"/>
      <c r="O27" s="2"/>
    </row>
    <row r="28" spans="2:15" ht="15.75" thickBot="1" x14ac:dyDescent="0.3">
      <c r="B28" s="2"/>
      <c r="C28" s="2"/>
      <c r="D28" s="2"/>
      <c r="E28" s="16" t="s">
        <v>262</v>
      </c>
      <c r="F28" s="86" t="s">
        <v>318</v>
      </c>
      <c r="G28" s="2"/>
      <c r="H28" s="2"/>
      <c r="I28" s="2"/>
      <c r="J28" s="2"/>
      <c r="K28" s="2"/>
      <c r="L28" s="2"/>
      <c r="M28" s="2"/>
      <c r="N28" s="2"/>
      <c r="O28" s="2"/>
    </row>
    <row r="29" spans="2:15" ht="14.25" customHeight="1" thickBot="1" x14ac:dyDescent="0.3">
      <c r="B29" s="2"/>
      <c r="C29" s="2"/>
      <c r="D29" s="2"/>
      <c r="E29" s="16" t="s">
        <v>263</v>
      </c>
      <c r="F29" s="19" t="s">
        <v>230</v>
      </c>
      <c r="G29" s="2"/>
      <c r="H29" s="2"/>
      <c r="I29" s="2"/>
      <c r="J29" s="2"/>
      <c r="K29" s="2"/>
      <c r="L29" s="2"/>
      <c r="M29" s="2"/>
      <c r="N29" s="2"/>
      <c r="O29" s="2"/>
    </row>
    <row r="30" spans="2:15" ht="14.25" customHeight="1" x14ac:dyDescent="0.25">
      <c r="B30" s="2"/>
      <c r="C30" s="2"/>
      <c r="D30" s="2"/>
      <c r="E30" s="16" t="s">
        <v>264</v>
      </c>
      <c r="F30" s="62">
        <v>43570</v>
      </c>
      <c r="G30" s="2"/>
      <c r="H30" s="2"/>
      <c r="I30" s="2"/>
      <c r="J30" s="2"/>
      <c r="K30" s="2"/>
      <c r="L30" s="2"/>
      <c r="M30" s="2"/>
      <c r="N30" s="2"/>
      <c r="O30" s="2"/>
    </row>
    <row r="31" spans="2:15" x14ac:dyDescent="0.25">
      <c r="B31" s="2"/>
      <c r="C31" s="2"/>
      <c r="D31" s="2"/>
      <c r="E31" s="16" t="s">
        <v>265</v>
      </c>
      <c r="F31" s="90">
        <f ca="1">F27-5/1440</f>
        <v>43838.453450000001</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346</v>
      </c>
      <c r="D35" s="2"/>
      <c r="E35" s="2"/>
      <c r="F35" s="2"/>
      <c r="G35" s="2"/>
      <c r="H35" s="2"/>
      <c r="I35" s="2"/>
      <c r="J35" s="2"/>
      <c r="K35" s="2"/>
      <c r="L35" s="2"/>
      <c r="M35" s="2"/>
      <c r="N35" s="2"/>
      <c r="O35" s="2"/>
    </row>
    <row r="36" spans="2:19" x14ac:dyDescent="0.25">
      <c r="B36" s="2"/>
      <c r="C36" s="2"/>
      <c r="D36" s="2" t="s">
        <v>281</v>
      </c>
      <c r="E36" s="2"/>
      <c r="F36" s="2"/>
      <c r="G36" s="2"/>
      <c r="H36" s="2"/>
      <c r="I36" s="2"/>
      <c r="J36" s="2"/>
      <c r="K36" s="2"/>
      <c r="L36" s="2"/>
      <c r="M36" s="2"/>
      <c r="N36" s="2"/>
      <c r="O36" s="2"/>
    </row>
    <row r="37" spans="2:19" x14ac:dyDescent="0.25">
      <c r="B37" s="2"/>
      <c r="C37" s="2"/>
      <c r="D37" s="2" t="s">
        <v>347</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3" t="str">
        <f ca="1"/>
        <v>Units Difference</v>
      </c>
      <c r="I41" s="50" t="str">
        <f ca="1"/>
        <v>Left Cost Amount</v>
      </c>
      <c r="J41" s="16" t="str">
        <f ca="1"/>
        <v>Left Cost Currency</v>
      </c>
      <c r="K41" s="50" t="str">
        <f ca="1"/>
        <v>Right Cost Amount</v>
      </c>
      <c r="L41" s="16" t="str">
        <f ca="1"/>
        <v>Right Cost Currency</v>
      </c>
      <c r="M41" s="91"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topLeftCell="A7" zoomScale="85" zoomScaleNormal="85" workbookViewId="0">
      <selection activeCell="E32" sqref="E32"/>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223</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318</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230</v>
      </c>
      <c r="G17" s="2" t="s">
        <v>195</v>
      </c>
      <c r="H17" s="2"/>
      <c r="I17" s="2"/>
      <c r="J17" s="2"/>
      <c r="K17" s="2"/>
      <c r="L17" s="2"/>
      <c r="M17" s="2"/>
      <c r="N17" s="2"/>
      <c r="O17" s="2"/>
      <c r="P17" s="2"/>
      <c r="Q17" s="2"/>
      <c r="R17" s="2"/>
      <c r="S17" s="2"/>
    </row>
    <row r="18" spans="2:19" x14ac:dyDescent="0.25">
      <c r="B18" s="2"/>
      <c r="C18" s="2"/>
      <c r="D18" s="2"/>
      <c r="E18" s="2" t="s">
        <v>325</v>
      </c>
      <c r="F18" s="2"/>
      <c r="G18" s="2"/>
      <c r="H18" s="2"/>
      <c r="I18" s="2"/>
      <c r="J18" s="2"/>
      <c r="K18" s="2"/>
      <c r="L18" s="2"/>
      <c r="M18" s="2"/>
      <c r="N18" s="2"/>
      <c r="O18" s="2"/>
      <c r="P18" s="2"/>
      <c r="Q18" s="2"/>
      <c r="R18" s="2" t="s">
        <v>369</v>
      </c>
      <c r="S18" s="2"/>
    </row>
    <row r="19" spans="2:19" x14ac:dyDescent="0.25">
      <c r="B19" s="2"/>
      <c r="C19" s="2"/>
      <c r="D19" s="2"/>
      <c r="E19" s="8" t="s">
        <v>308</v>
      </c>
      <c r="F19" s="10" t="s">
        <v>186</v>
      </c>
      <c r="G19" s="10" t="s">
        <v>321</v>
      </c>
      <c r="H19" s="10" t="s">
        <v>322</v>
      </c>
      <c r="I19" s="10" t="s">
        <v>309</v>
      </c>
      <c r="J19" s="20" t="s">
        <v>310</v>
      </c>
      <c r="K19" s="8" t="s">
        <v>192</v>
      </c>
      <c r="L19" s="7" t="s">
        <v>311</v>
      </c>
      <c r="M19" s="10" t="s">
        <v>312</v>
      </c>
      <c r="N19" s="10" t="s">
        <v>313</v>
      </c>
      <c r="O19" s="10" t="s">
        <v>314</v>
      </c>
      <c r="P19" s="10" t="s">
        <v>315</v>
      </c>
      <c r="Q19" s="10" t="s">
        <v>193</v>
      </c>
      <c r="R19" s="10" t="s">
        <v>359</v>
      </c>
      <c r="S19" s="2"/>
    </row>
    <row r="20" spans="2:19" x14ac:dyDescent="0.25">
      <c r="B20" s="2"/>
      <c r="C20" s="2"/>
      <c r="D20" s="12">
        <v>1</v>
      </c>
      <c r="E20" s="15" t="s">
        <v>282</v>
      </c>
      <c r="F20" s="15" t="s">
        <v>249</v>
      </c>
      <c r="G20" s="15" t="s">
        <v>273</v>
      </c>
      <c r="H20" s="16" t="s">
        <v>231</v>
      </c>
      <c r="I20" s="31">
        <v>43570</v>
      </c>
      <c r="J20" s="31">
        <v>43572</v>
      </c>
      <c r="K20" s="52">
        <v>780</v>
      </c>
      <c r="L20" s="85">
        <v>199.23</v>
      </c>
      <c r="M20" s="59">
        <f>L20*K20</f>
        <v>155399.4</v>
      </c>
      <c r="N20" s="61">
        <v>1.31</v>
      </c>
      <c r="O20" s="84" t="s">
        <v>10</v>
      </c>
      <c r="P20" s="63"/>
      <c r="Q20" s="22"/>
      <c r="R20" s="22" t="b">
        <v>1</v>
      </c>
      <c r="S20" s="2"/>
    </row>
    <row r="21" spans="2:19" x14ac:dyDescent="0.25">
      <c r="B21" s="2"/>
      <c r="C21" s="2"/>
      <c r="D21" s="12">
        <v>2</v>
      </c>
      <c r="E21" s="15"/>
      <c r="F21" s="15"/>
      <c r="G21" s="15"/>
      <c r="H21" s="86"/>
      <c r="I21" s="31"/>
      <c r="J21" s="31"/>
      <c r="K21" s="52"/>
      <c r="L21" s="85"/>
      <c r="M21" s="59"/>
      <c r="N21" s="61"/>
      <c r="O21" s="84"/>
      <c r="P21" s="63"/>
      <c r="Q21" s="83"/>
      <c r="R21" s="83"/>
      <c r="S21" s="2"/>
    </row>
    <row r="22" spans="2:19" x14ac:dyDescent="0.25">
      <c r="B22" s="2"/>
      <c r="C22" s="2"/>
      <c r="D22" s="12">
        <v>3</v>
      </c>
      <c r="E22" s="15"/>
      <c r="F22" s="15"/>
      <c r="G22" s="96"/>
      <c r="H22" s="96"/>
      <c r="I22" s="31"/>
      <c r="J22" s="31"/>
      <c r="K22" s="52"/>
      <c r="L22" s="85"/>
      <c r="M22" s="59"/>
      <c r="N22" s="83"/>
      <c r="O22" s="84"/>
      <c r="P22" s="83"/>
      <c r="Q22" s="83"/>
      <c r="R22" s="83"/>
      <c r="S22" s="2"/>
    </row>
    <row r="23" spans="2:19" x14ac:dyDescent="0.25">
      <c r="B23" s="2"/>
      <c r="C23" s="2"/>
      <c r="D23" s="12">
        <v>4</v>
      </c>
      <c r="E23" s="9"/>
      <c r="F23" s="11"/>
      <c r="G23" s="11"/>
      <c r="H23" s="16"/>
      <c r="I23" s="86"/>
      <c r="J23" s="86"/>
      <c r="K23" s="9"/>
      <c r="L23" s="5"/>
      <c r="M23" s="83"/>
      <c r="N23" s="83"/>
      <c r="O23" s="84"/>
      <c r="P23" s="83"/>
      <c r="Q23" s="83"/>
      <c r="R23" s="83"/>
      <c r="S23" s="2"/>
    </row>
    <row r="24" spans="2:19" x14ac:dyDescent="0.25">
      <c r="B24" s="2"/>
      <c r="C24" s="2"/>
      <c r="D24" s="12">
        <v>5</v>
      </c>
      <c r="E24" s="9"/>
      <c r="F24" s="11"/>
      <c r="G24" s="11"/>
      <c r="H24" s="16"/>
      <c r="I24" s="86"/>
      <c r="J24" s="86"/>
      <c r="K24" s="9"/>
      <c r="L24" s="5"/>
      <c r="M24" s="83"/>
      <c r="N24" s="83"/>
      <c r="O24" s="84"/>
      <c r="P24" s="83"/>
      <c r="Q24" s="83"/>
      <c r="R24" s="83"/>
      <c r="S24" s="2"/>
    </row>
    <row r="25" spans="2:19" x14ac:dyDescent="0.25">
      <c r="B25" s="2"/>
      <c r="C25" s="2"/>
      <c r="D25" s="12">
        <v>6</v>
      </c>
      <c r="E25" s="9"/>
      <c r="F25" s="11"/>
      <c r="G25" s="11"/>
      <c r="H25" s="16"/>
      <c r="I25" s="86"/>
      <c r="J25" s="86"/>
      <c r="K25" s="9"/>
      <c r="L25" s="5"/>
      <c r="M25" s="83"/>
      <c r="N25" s="83"/>
      <c r="O25" s="84"/>
      <c r="P25" s="83"/>
      <c r="Q25" s="83"/>
      <c r="R25" s="83"/>
      <c r="S25" s="2"/>
    </row>
    <row r="26" spans="2:19" x14ac:dyDescent="0.25">
      <c r="B26" s="2"/>
      <c r="C26" s="2"/>
      <c r="D26" s="12">
        <v>7</v>
      </c>
      <c r="E26" s="9"/>
      <c r="F26" s="11"/>
      <c r="G26" s="11"/>
      <c r="H26" s="16"/>
      <c r="I26" s="86"/>
      <c r="J26" s="86"/>
      <c r="K26" s="9"/>
      <c r="L26" s="5"/>
      <c r="M26" s="83"/>
      <c r="N26" s="83"/>
      <c r="O26" s="84"/>
      <c r="P26" s="83"/>
      <c r="Q26" s="83"/>
      <c r="R26" s="83"/>
      <c r="S26" s="2"/>
    </row>
    <row r="27" spans="2:19" x14ac:dyDescent="0.25">
      <c r="B27" s="2"/>
      <c r="C27" s="2"/>
      <c r="D27" s="12">
        <v>8</v>
      </c>
      <c r="E27" s="9"/>
      <c r="F27" s="11"/>
      <c r="G27" s="11"/>
      <c r="H27" s="16"/>
      <c r="I27" s="86"/>
      <c r="J27" s="86"/>
      <c r="K27" s="9"/>
      <c r="L27" s="5"/>
      <c r="M27" s="83"/>
      <c r="N27" s="83"/>
      <c r="O27" s="84"/>
      <c r="P27" s="83"/>
      <c r="Q27" s="83"/>
      <c r="R27" s="83"/>
      <c r="S27" s="2"/>
    </row>
    <row r="28" spans="2:19" x14ac:dyDescent="0.25">
      <c r="B28" s="2"/>
      <c r="C28" s="2"/>
      <c r="D28" s="12">
        <v>9</v>
      </c>
      <c r="E28" s="9"/>
      <c r="F28" s="11"/>
      <c r="G28" s="11"/>
      <c r="H28" s="16"/>
      <c r="I28" s="86"/>
      <c r="J28" s="86"/>
      <c r="K28" s="9"/>
      <c r="L28" s="5"/>
      <c r="M28" s="83"/>
      <c r="N28" s="83"/>
      <c r="O28" s="84"/>
      <c r="P28" s="83"/>
      <c r="Q28" s="83"/>
      <c r="R28" s="83"/>
      <c r="S28" s="2"/>
    </row>
    <row r="29" spans="2:19" x14ac:dyDescent="0.25">
      <c r="B29" s="2"/>
      <c r="C29" s="2"/>
      <c r="D29" s="12">
        <v>10</v>
      </c>
      <c r="E29" s="9"/>
      <c r="F29" s="11"/>
      <c r="G29" s="11"/>
      <c r="H29" s="16"/>
      <c r="I29" s="86"/>
      <c r="J29" s="86"/>
      <c r="K29" s="9"/>
      <c r="L29" s="5"/>
      <c r="M29" s="83"/>
      <c r="N29" s="83"/>
      <c r="O29" s="84"/>
      <c r="P29" s="83"/>
      <c r="Q29" s="83"/>
      <c r="R29" s="83"/>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94"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10" zoomScale="85" zoomScaleNormal="85" workbookViewId="0">
      <selection activeCell="E35" sqref="E3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294</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296</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297</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318</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230</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298</v>
      </c>
      <c r="H19" s="2"/>
      <c r="I19" s="2"/>
      <c r="J19" s="2"/>
      <c r="K19" s="2"/>
      <c r="L19" s="2"/>
      <c r="M19" s="2"/>
    </row>
    <row r="20" spans="2:13" x14ac:dyDescent="0.25">
      <c r="B20" s="2"/>
      <c r="C20" s="2"/>
      <c r="D20" s="2"/>
      <c r="E20" s="2" t="s">
        <v>326</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321</v>
      </c>
      <c r="F22" s="10" t="s">
        <v>322</v>
      </c>
      <c r="G22" s="10" t="s">
        <v>192</v>
      </c>
      <c r="H22" s="8" t="s">
        <v>216</v>
      </c>
      <c r="I22" s="7" t="s">
        <v>224</v>
      </c>
      <c r="J22" s="10" t="s">
        <v>225</v>
      </c>
      <c r="K22" s="10" t="s">
        <v>226</v>
      </c>
      <c r="L22" s="7" t="s">
        <v>227</v>
      </c>
      <c r="M22" s="7" t="s">
        <v>191</v>
      </c>
    </row>
    <row r="23" spans="2:13" x14ac:dyDescent="0.25">
      <c r="B23" s="2"/>
      <c r="C23" s="2"/>
      <c r="D23" s="12">
        <v>1</v>
      </c>
      <c r="E23" s="16" t="s">
        <v>273</v>
      </c>
      <c r="F23" s="86" t="s">
        <v>231</v>
      </c>
      <c r="G23" s="84">
        <v>12000000</v>
      </c>
      <c r="H23" s="80">
        <v>2390760000</v>
      </c>
      <c r="I23" s="27" t="s">
        <v>10</v>
      </c>
      <c r="J23" s="80">
        <v>1822715423.9999998</v>
      </c>
      <c r="K23" s="81">
        <v>199.23</v>
      </c>
      <c r="L23" s="82">
        <v>43570</v>
      </c>
      <c r="M23" s="82">
        <v>43572</v>
      </c>
    </row>
    <row r="24" spans="2:13" x14ac:dyDescent="0.25">
      <c r="B24" s="2"/>
      <c r="C24" s="2"/>
      <c r="D24" s="12">
        <v>2</v>
      </c>
      <c r="E24" s="86" t="s">
        <v>273</v>
      </c>
      <c r="F24" s="86" t="s">
        <v>232</v>
      </c>
      <c r="G24" s="84">
        <v>21000000</v>
      </c>
      <c r="H24" s="80">
        <v>2308740000</v>
      </c>
      <c r="I24" s="27" t="s">
        <v>10</v>
      </c>
      <c r="J24" s="80">
        <v>1760183375.9999998</v>
      </c>
      <c r="K24" s="81">
        <v>109.94</v>
      </c>
      <c r="L24" s="82">
        <v>43570</v>
      </c>
      <c r="M24" s="82">
        <v>43572</v>
      </c>
    </row>
    <row r="25" spans="2:13" x14ac:dyDescent="0.25">
      <c r="B25" s="2"/>
      <c r="C25" s="2"/>
      <c r="D25" s="12">
        <v>3</v>
      </c>
      <c r="E25" s="86" t="s">
        <v>273</v>
      </c>
      <c r="F25" s="86" t="s">
        <v>233</v>
      </c>
      <c r="G25" s="84">
        <v>2320000</v>
      </c>
      <c r="H25" s="80">
        <v>1322168000</v>
      </c>
      <c r="I25" s="86" t="s">
        <v>71</v>
      </c>
      <c r="J25" s="80">
        <v>1322168000</v>
      </c>
      <c r="K25" s="81">
        <v>569.9</v>
      </c>
      <c r="L25" s="82">
        <v>43570</v>
      </c>
      <c r="M25" s="82">
        <v>43572</v>
      </c>
    </row>
    <row r="26" spans="2:13" x14ac:dyDescent="0.25">
      <c r="B26" s="2"/>
      <c r="C26" s="2"/>
      <c r="D26" s="12">
        <v>4</v>
      </c>
      <c r="E26" s="86" t="s">
        <v>273</v>
      </c>
      <c r="F26" s="86" t="s">
        <v>234</v>
      </c>
      <c r="G26" s="84">
        <v>15500000</v>
      </c>
      <c r="H26" s="80">
        <v>1218765000</v>
      </c>
      <c r="I26" s="86" t="s">
        <v>7</v>
      </c>
      <c r="J26" s="80">
        <v>1050759285.310415</v>
      </c>
      <c r="K26" s="81">
        <v>78.63</v>
      </c>
      <c r="L26" s="82">
        <v>43570</v>
      </c>
      <c r="M26" s="82">
        <v>43572</v>
      </c>
    </row>
    <row r="27" spans="2:13" x14ac:dyDescent="0.25">
      <c r="B27" s="2"/>
      <c r="C27" s="2"/>
      <c r="D27" s="12">
        <v>5</v>
      </c>
      <c r="E27" s="86" t="s">
        <v>273</v>
      </c>
      <c r="F27" s="86" t="s">
        <v>235</v>
      </c>
      <c r="G27" s="84">
        <v>10530700</v>
      </c>
      <c r="H27" s="80">
        <v>71935211700</v>
      </c>
      <c r="I27" s="86" t="s">
        <v>85</v>
      </c>
      <c r="J27" s="80">
        <v>489629528.96605468</v>
      </c>
      <c r="K27" s="81">
        <v>6831</v>
      </c>
      <c r="L27" s="82">
        <v>43570</v>
      </c>
      <c r="M27" s="82">
        <v>43572</v>
      </c>
    </row>
    <row r="28" spans="2:13" x14ac:dyDescent="0.25">
      <c r="B28" s="2"/>
      <c r="C28" s="2"/>
      <c r="D28" s="12">
        <v>6</v>
      </c>
      <c r="E28" s="86" t="s">
        <v>273</v>
      </c>
      <c r="F28" s="86" t="s">
        <v>236</v>
      </c>
      <c r="G28" s="84">
        <v>8700000</v>
      </c>
      <c r="H28" s="80">
        <v>1378950000</v>
      </c>
      <c r="I28" s="86" t="s">
        <v>7</v>
      </c>
      <c r="J28" s="80">
        <v>1188862919.8235893</v>
      </c>
      <c r="K28" s="81">
        <v>158.5</v>
      </c>
      <c r="L28" s="82">
        <v>43570</v>
      </c>
      <c r="M28" s="82">
        <v>43572</v>
      </c>
    </row>
    <row r="29" spans="2:13" x14ac:dyDescent="0.25">
      <c r="B29" s="2"/>
      <c r="C29" s="2"/>
      <c r="D29" s="12">
        <v>7</v>
      </c>
      <c r="E29" s="86" t="s">
        <v>273</v>
      </c>
      <c r="F29" s="86" t="s">
        <v>237</v>
      </c>
      <c r="G29" s="84">
        <v>730000</v>
      </c>
      <c r="H29" s="80">
        <v>478807000</v>
      </c>
      <c r="I29" s="86" t="s">
        <v>71</v>
      </c>
      <c r="J29" s="80">
        <v>478807000</v>
      </c>
      <c r="K29" s="81">
        <v>655.9</v>
      </c>
      <c r="L29" s="82">
        <v>43570</v>
      </c>
      <c r="M29" s="82">
        <v>43572</v>
      </c>
    </row>
    <row r="30" spans="2:13" x14ac:dyDescent="0.25">
      <c r="B30" s="2"/>
      <c r="C30" s="2"/>
      <c r="D30" s="12">
        <v>8</v>
      </c>
      <c r="E30" s="86" t="s">
        <v>273</v>
      </c>
      <c r="F30" s="86" t="s">
        <v>238</v>
      </c>
      <c r="G30" s="84">
        <v>-8170000</v>
      </c>
      <c r="H30" s="80">
        <v>-1078766800</v>
      </c>
      <c r="I30" s="86" t="s">
        <v>10</v>
      </c>
      <c r="J30" s="80">
        <v>-822451808.31999993</v>
      </c>
      <c r="K30" s="81">
        <v>132.04</v>
      </c>
      <c r="L30" s="82">
        <v>43570</v>
      </c>
      <c r="M30" s="82">
        <v>43572</v>
      </c>
    </row>
    <row r="31" spans="2:13" x14ac:dyDescent="0.25">
      <c r="B31" s="2"/>
      <c r="C31" s="2"/>
      <c r="D31" s="12">
        <v>9</v>
      </c>
      <c r="E31" s="86" t="s">
        <v>273</v>
      </c>
      <c r="F31" s="86" t="s">
        <v>239</v>
      </c>
      <c r="G31" s="84">
        <v>11100000</v>
      </c>
      <c r="H31" s="80">
        <v>1343655000</v>
      </c>
      <c r="I31" s="86" t="s">
        <v>10</v>
      </c>
      <c r="J31" s="80">
        <v>1024402571.9999999</v>
      </c>
      <c r="K31" s="81">
        <v>121.05</v>
      </c>
      <c r="L31" s="82">
        <v>43570</v>
      </c>
      <c r="M31" s="82">
        <v>43572</v>
      </c>
    </row>
    <row r="32" spans="2:13" x14ac:dyDescent="0.25">
      <c r="B32" s="2"/>
      <c r="C32" s="2"/>
      <c r="D32" s="12">
        <v>10</v>
      </c>
      <c r="E32" s="86" t="s">
        <v>273</v>
      </c>
      <c r="F32" s="86" t="s">
        <v>240</v>
      </c>
      <c r="G32" s="84">
        <v>8300000</v>
      </c>
      <c r="H32" s="80">
        <v>98147500000</v>
      </c>
      <c r="I32" s="86" t="s">
        <v>85</v>
      </c>
      <c r="J32" s="80">
        <v>668044384.08562922</v>
      </c>
      <c r="K32" s="81">
        <v>11825</v>
      </c>
      <c r="L32" s="82">
        <v>43570</v>
      </c>
      <c r="M32" s="82">
        <v>43572</v>
      </c>
    </row>
    <row r="33" spans="2:13" x14ac:dyDescent="0.25">
      <c r="B33" s="2"/>
      <c r="C33" s="2"/>
      <c r="D33" s="2"/>
      <c r="E33" s="2"/>
      <c r="F33" s="2"/>
      <c r="G33" s="2"/>
      <c r="H33" s="2"/>
      <c r="I33" s="2"/>
      <c r="J33" s="2"/>
      <c r="K33" s="2"/>
      <c r="L33" s="2"/>
      <c r="M33" s="2"/>
    </row>
    <row r="34" spans="2:13" x14ac:dyDescent="0.25">
      <c r="B34" s="2"/>
      <c r="C34" s="2"/>
      <c r="D34" s="2"/>
      <c r="E34" s="94" t="str">
        <f>_xll.flHoldingsAdjust(F15,F17,F19,E22:M32)</f>
        <v>Holdings set for portfolio code Global-Equity</v>
      </c>
      <c r="F34" s="94"/>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222</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295</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t="s">
        <v>292</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241</v>
      </c>
      <c r="F18" s="10" t="s">
        <v>1</v>
      </c>
      <c r="G18" s="10" t="s">
        <v>0</v>
      </c>
      <c r="H18" s="10" t="s">
        <v>242</v>
      </c>
      <c r="I18" s="8" t="s">
        <v>303</v>
      </c>
      <c r="J18" s="7" t="s">
        <v>304</v>
      </c>
      <c r="K18" s="10" t="s">
        <v>305</v>
      </c>
      <c r="L18" s="10" t="s">
        <v>306</v>
      </c>
      <c r="M18" s="10" t="s">
        <v>293</v>
      </c>
      <c r="N18" s="2"/>
    </row>
    <row r="19" spans="2:14" x14ac:dyDescent="0.25">
      <c r="B19" s="2"/>
      <c r="C19" s="2"/>
      <c r="D19" s="12">
        <v>1</v>
      </c>
      <c r="E19" s="15" t="s">
        <v>301</v>
      </c>
      <c r="F19" s="16" t="s">
        <v>307</v>
      </c>
      <c r="G19" s="16" t="s">
        <v>230</v>
      </c>
      <c r="H19" s="31">
        <v>43565</v>
      </c>
      <c r="I19" s="15" t="s">
        <v>71</v>
      </c>
      <c r="J19" s="18"/>
      <c r="K19" s="31"/>
      <c r="L19" s="16"/>
      <c r="M19" s="94" t="str">
        <f>_xll.flPortfoliosAdd(F15,E18:L19)</f>
        <v>Entity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339</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340</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341</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0</v>
      </c>
      <c r="F18" s="10" t="s">
        <v>241</v>
      </c>
      <c r="G18" s="10" t="s">
        <v>242</v>
      </c>
      <c r="H18" s="10" t="s">
        <v>337</v>
      </c>
      <c r="I18" s="8" t="s">
        <v>1</v>
      </c>
      <c r="J18" s="7" t="s">
        <v>338</v>
      </c>
      <c r="K18" s="7" t="s">
        <v>372</v>
      </c>
      <c r="L18" s="10" t="s">
        <v>293</v>
      </c>
      <c r="M18" s="2"/>
      <c r="N18" s="2"/>
    </row>
    <row r="19" spans="2:14" x14ac:dyDescent="0.25">
      <c r="B19" s="2"/>
      <c r="C19" s="2"/>
      <c r="D19" s="12">
        <v>1</v>
      </c>
      <c r="E19" s="15" t="s">
        <v>348</v>
      </c>
      <c r="F19" s="86" t="s">
        <v>350</v>
      </c>
      <c r="G19" s="31">
        <f>'Create portfolio'!H19</f>
        <v>43565</v>
      </c>
      <c r="H19" s="86" t="s">
        <v>377</v>
      </c>
      <c r="I19" s="15"/>
      <c r="J19" s="18"/>
      <c r="K19" s="18"/>
      <c r="L19" s="94"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349</v>
      </c>
      <c r="F20" s="83" t="s">
        <v>351</v>
      </c>
      <c r="G20" s="31">
        <f>G19</f>
        <v>43565</v>
      </c>
      <c r="H20" s="86" t="s">
        <v>376</v>
      </c>
      <c r="I20" s="9"/>
      <c r="J20" s="5" t="s">
        <v>375</v>
      </c>
      <c r="K20" s="5"/>
      <c r="L20" s="94" t="str">
        <v>Group with id US-FI in scope Finbourne-Examples does not exist at EffectiveAt: '2019-04-10T00:00:00.0000000+00:00' AsAt: 'AsAt=2020-01-07T09:04:01.0641980+00:00'</v>
      </c>
      <c r="M20" s="2"/>
      <c r="N20" s="2"/>
    </row>
    <row r="21" spans="2:14" x14ac:dyDescent="0.25">
      <c r="B21" s="2"/>
      <c r="C21" s="2"/>
      <c r="D21" s="12">
        <v>3</v>
      </c>
      <c r="E21" s="9"/>
      <c r="F21" s="83"/>
      <c r="G21" s="86"/>
      <c r="H21" s="86"/>
      <c r="I21" s="9"/>
      <c r="J21" s="5"/>
      <c r="K21" s="5"/>
      <c r="L21" s="83"/>
      <c r="M21" s="2"/>
      <c r="N21" s="2"/>
    </row>
    <row r="22" spans="2:14" x14ac:dyDescent="0.25">
      <c r="B22" s="2"/>
      <c r="C22" s="2"/>
      <c r="D22" s="12">
        <v>4</v>
      </c>
      <c r="E22" s="9"/>
      <c r="F22" s="83"/>
      <c r="G22" s="86"/>
      <c r="H22" s="86"/>
      <c r="I22" s="9"/>
      <c r="J22" s="5"/>
      <c r="K22" s="5"/>
      <c r="L22" s="83"/>
      <c r="M22" s="2"/>
      <c r="N22" s="2"/>
    </row>
    <row r="23" spans="2:14" x14ac:dyDescent="0.25">
      <c r="B23" s="2"/>
      <c r="C23" s="2"/>
      <c r="D23" s="12">
        <v>5</v>
      </c>
      <c r="E23" s="9"/>
      <c r="F23" s="83"/>
      <c r="G23" s="86"/>
      <c r="H23" s="86"/>
      <c r="I23" s="9"/>
      <c r="J23" s="5"/>
      <c r="K23" s="5"/>
      <c r="L23" s="83"/>
      <c r="M23" s="2"/>
      <c r="N23" s="2"/>
    </row>
    <row r="24" spans="2:14" x14ac:dyDescent="0.25">
      <c r="B24" s="2"/>
      <c r="C24" s="2"/>
      <c r="D24" s="12">
        <v>6</v>
      </c>
      <c r="E24" s="9"/>
      <c r="F24" s="83"/>
      <c r="G24" s="86"/>
      <c r="H24" s="86"/>
      <c r="I24" s="9"/>
      <c r="J24" s="5"/>
      <c r="K24" s="5"/>
      <c r="L24" s="83"/>
      <c r="M24" s="2"/>
      <c r="N24" s="2"/>
    </row>
    <row r="25" spans="2:14" x14ac:dyDescent="0.25">
      <c r="B25" s="2"/>
      <c r="C25" s="2"/>
      <c r="D25" s="12">
        <v>7</v>
      </c>
      <c r="E25" s="9"/>
      <c r="F25" s="83"/>
      <c r="G25" s="86"/>
      <c r="H25" s="86"/>
      <c r="I25" s="9"/>
      <c r="J25" s="5"/>
      <c r="K25" s="5"/>
      <c r="L25" s="83"/>
      <c r="M25" s="2"/>
      <c r="N25" s="2"/>
    </row>
    <row r="26" spans="2:14" x14ac:dyDescent="0.25">
      <c r="B26" s="2"/>
      <c r="C26" s="2"/>
      <c r="D26" s="12">
        <v>8</v>
      </c>
      <c r="E26" s="9"/>
      <c r="F26" s="83"/>
      <c r="G26" s="86"/>
      <c r="H26" s="86"/>
      <c r="I26" s="9"/>
      <c r="J26" s="5"/>
      <c r="K26" s="5"/>
      <c r="L26" s="83"/>
      <c r="M26" s="2"/>
      <c r="N26" s="2"/>
    </row>
    <row r="27" spans="2:14" x14ac:dyDescent="0.25">
      <c r="B27" s="2"/>
      <c r="C27" s="2"/>
      <c r="D27" s="12">
        <v>9</v>
      </c>
      <c r="E27" s="9"/>
      <c r="F27" s="83"/>
      <c r="G27" s="86"/>
      <c r="H27" s="86"/>
      <c r="I27" s="9"/>
      <c r="J27" s="5"/>
      <c r="K27" s="5"/>
      <c r="L27" s="83"/>
      <c r="M27" s="2"/>
      <c r="N27" s="2"/>
    </row>
    <row r="28" spans="2:14" x14ac:dyDescent="0.25">
      <c r="B28" s="2"/>
      <c r="C28" s="2"/>
      <c r="D28" s="12">
        <v>10</v>
      </c>
      <c r="E28" s="9"/>
      <c r="F28" s="83"/>
      <c r="G28" s="86"/>
      <c r="H28" s="86"/>
      <c r="I28" s="9"/>
      <c r="J28" s="5"/>
      <c r="K28" s="5"/>
      <c r="L28" s="83"/>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379</v>
      </c>
      <c r="G30" s="2"/>
      <c r="H30" s="2"/>
      <c r="I30" s="2"/>
      <c r="J30" s="2"/>
      <c r="K30" s="2"/>
      <c r="L30" s="2"/>
      <c r="M30" s="2"/>
      <c r="N30" s="2"/>
    </row>
    <row r="31" spans="2:14" x14ac:dyDescent="0.25">
      <c r="B31" s="2"/>
      <c r="C31" s="2"/>
      <c r="D31" s="2"/>
      <c r="E31" s="46" t="s">
        <v>355</v>
      </c>
      <c r="F31" s="9"/>
      <c r="G31" s="9" t="s">
        <v>349</v>
      </c>
      <c r="H31" s="9"/>
      <c r="I31" s="2"/>
      <c r="J31" s="2"/>
      <c r="K31" s="2"/>
      <c r="L31" s="2"/>
      <c r="M31" s="2"/>
      <c r="N31" s="2"/>
    </row>
    <row r="32" spans="2:14" ht="15.75" thickBot="1" x14ac:dyDescent="0.3">
      <c r="B32" s="2"/>
      <c r="C32" s="2"/>
      <c r="D32" s="2"/>
      <c r="E32" s="46" t="s">
        <v>356</v>
      </c>
      <c r="F32" s="15" t="s">
        <v>348</v>
      </c>
      <c r="G32" s="2"/>
      <c r="H32" s="2"/>
      <c r="I32" s="2"/>
      <c r="J32" s="2"/>
      <c r="K32" s="2"/>
      <c r="L32" s="2"/>
      <c r="M32" s="2"/>
      <c r="N32" s="2"/>
    </row>
    <row r="33" spans="2:14" ht="15.75" thickBot="1" x14ac:dyDescent="0.3">
      <c r="B33" s="2"/>
      <c r="C33" s="2"/>
      <c r="D33" s="2"/>
      <c r="E33" s="46" t="s">
        <v>357</v>
      </c>
      <c r="F33" s="19" t="s">
        <v>352</v>
      </c>
      <c r="G33" s="19" t="s">
        <v>230</v>
      </c>
      <c r="H33" s="19" t="s">
        <v>354</v>
      </c>
      <c r="I33" s="2"/>
      <c r="J33" s="2"/>
      <c r="K33" s="2"/>
      <c r="L33" s="2"/>
      <c r="M33" s="2"/>
      <c r="N33" s="2"/>
    </row>
    <row r="34" spans="2:14" ht="15.75" thickBot="1" x14ac:dyDescent="0.3">
      <c r="B34" s="2"/>
      <c r="C34" s="2"/>
      <c r="D34" s="2"/>
      <c r="E34" s="2"/>
      <c r="F34" s="19" t="s">
        <v>352</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342</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318</v>
      </c>
      <c r="G44" s="2"/>
      <c r="H44" s="2"/>
      <c r="I44" s="2"/>
      <c r="J44" s="2"/>
      <c r="K44" s="2"/>
      <c r="L44" s="2"/>
      <c r="M44" s="2"/>
      <c r="N44" s="2"/>
    </row>
    <row r="45" spans="2:14" x14ac:dyDescent="0.25">
      <c r="B45" s="2"/>
      <c r="C45" s="2"/>
      <c r="D45" s="2"/>
      <c r="E45" s="2"/>
      <c r="F45" s="35">
        <f ca="1">TODAY()</f>
        <v>43838</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25">
      <c r="B48" s="2"/>
      <c r="C48" s="2"/>
      <c r="D48" s="12">
        <v>1</v>
      </c>
      <c r="E48" s="15" t="str">
        <v>Finbourne-Examples</v>
      </c>
      <c r="F48" s="86" t="str">
        <v>US-FI</v>
      </c>
      <c r="G48" s="86" t="str">
        <v>US Fixed Income group</v>
      </c>
      <c r="H48" s="31" t="str">
        <v>Contains Finbourne US Fixed Income portfolios</v>
      </c>
      <c r="I48" s="87">
        <v>43812.405906921296</v>
      </c>
      <c r="J48" s="95">
        <v>2</v>
      </c>
      <c r="K48" s="91">
        <v>0</v>
      </c>
      <c r="L48" s="2"/>
      <c r="M48" s="2"/>
      <c r="N48" s="17"/>
    </row>
    <row r="49" spans="2:14" x14ac:dyDescent="0.25">
      <c r="B49" s="2"/>
      <c r="C49" s="2"/>
      <c r="D49" s="12"/>
      <c r="E49" s="9"/>
      <c r="F49" s="83"/>
      <c r="G49" s="86"/>
      <c r="H49" s="86"/>
      <c r="I49" s="9"/>
      <c r="J49" s="5"/>
      <c r="K49" s="83"/>
      <c r="L49" s="2"/>
      <c r="M49" s="2"/>
      <c r="N49" s="2"/>
    </row>
    <row r="50" spans="2:14" x14ac:dyDescent="0.2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25">
      <c r="B51" s="2"/>
      <c r="C51" s="2"/>
      <c r="D51" s="12">
        <v>1</v>
      </c>
      <c r="E51" s="15" t="str">
        <v>Finbourne-Examples</v>
      </c>
      <c r="F51" s="86" t="str">
        <v>Finbourne-Examples-Fund</v>
      </c>
      <c r="G51" s="86" t="str">
        <v>Finbourne Examples group</v>
      </c>
      <c r="H51" s="31" t="str">
        <v>Contains Finbourne Examples portfolios</v>
      </c>
      <c r="I51" s="87">
        <v>43812.405910162037</v>
      </c>
      <c r="J51" s="95">
        <v>2</v>
      </c>
      <c r="K51" s="91">
        <v>1</v>
      </c>
      <c r="L51" s="2"/>
      <c r="M51" s="2"/>
      <c r="N51" s="2"/>
    </row>
    <row r="52" spans="2:14" x14ac:dyDescent="0.25">
      <c r="B52" s="2"/>
      <c r="C52" s="2"/>
      <c r="D52" s="12">
        <v>5</v>
      </c>
      <c r="E52" s="9"/>
      <c r="F52" s="83"/>
      <c r="G52" s="86"/>
      <c r="H52" s="86"/>
      <c r="I52" s="9"/>
      <c r="J52" s="5"/>
      <c r="K52" s="83"/>
      <c r="L52" s="2"/>
      <c r="M52" s="2"/>
      <c r="N52" s="2"/>
    </row>
    <row r="53" spans="2:14" x14ac:dyDescent="0.25">
      <c r="B53" s="2"/>
      <c r="C53" s="2"/>
      <c r="D53" s="12">
        <v>6</v>
      </c>
      <c r="E53" s="9"/>
      <c r="F53" s="83"/>
      <c r="G53" s="86"/>
      <c r="H53" s="86"/>
      <c r="I53" s="9"/>
      <c r="J53" s="5"/>
      <c r="K53" s="83"/>
      <c r="L53" s="2"/>
      <c r="M53" s="2"/>
      <c r="N53" s="2"/>
    </row>
    <row r="54" spans="2:14" x14ac:dyDescent="0.25">
      <c r="B54" s="2"/>
      <c r="C54" s="2"/>
      <c r="D54" s="12">
        <v>7</v>
      </c>
      <c r="E54" s="9"/>
      <c r="F54" s="83"/>
      <c r="G54" s="86"/>
      <c r="H54" s="86"/>
      <c r="I54" s="9"/>
      <c r="J54" s="5"/>
      <c r="K54" s="83"/>
      <c r="L54" s="2"/>
      <c r="M54" s="2"/>
      <c r="N54" s="2"/>
    </row>
    <row r="55" spans="2:14" x14ac:dyDescent="0.25">
      <c r="B55" s="2"/>
      <c r="C55" s="2"/>
      <c r="D55" s="12">
        <v>8</v>
      </c>
      <c r="E55" s="9"/>
      <c r="F55" s="83"/>
      <c r="G55" s="86"/>
      <c r="H55" s="86"/>
      <c r="I55" s="9"/>
      <c r="J55" s="5"/>
      <c r="K55" s="83"/>
      <c r="L55" s="2"/>
      <c r="M55" s="2"/>
      <c r="N55" s="2"/>
    </row>
    <row r="56" spans="2:14" x14ac:dyDescent="0.25">
      <c r="B56" s="2"/>
      <c r="C56" s="2"/>
      <c r="D56" s="12">
        <v>9</v>
      </c>
      <c r="E56" s="9"/>
      <c r="F56" s="83"/>
      <c r="G56" s="86"/>
      <c r="H56" s="86"/>
      <c r="I56" s="9"/>
      <c r="J56" s="5"/>
      <c r="K56" s="83"/>
      <c r="L56" s="2"/>
      <c r="M56" s="2"/>
      <c r="N56" s="2"/>
    </row>
    <row r="57" spans="2:14" x14ac:dyDescent="0.25">
      <c r="B57" s="2"/>
      <c r="C57" s="2"/>
      <c r="D57" s="12">
        <v>10</v>
      </c>
      <c r="E57" s="9"/>
      <c r="F57" s="83"/>
      <c r="G57" s="86"/>
      <c r="H57" s="86"/>
      <c r="I57" s="9"/>
      <c r="J57" s="5"/>
      <c r="K57" s="83"/>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318</v>
      </c>
    </row>
    <row r="67" spans="5:12" x14ac:dyDescent="0.25">
      <c r="E67" t="str">
        <f>_xll.flGroupsAdd_Template()</f>
        <v>OK</v>
      </c>
    </row>
    <row r="68" spans="5:12" x14ac:dyDescent="0.25">
      <c r="E68" t="s">
        <v>0</v>
      </c>
      <c r="F68" t="s">
        <v>241</v>
      </c>
      <c r="G68" t="s">
        <v>242</v>
      </c>
      <c r="H68" t="s">
        <v>337</v>
      </c>
      <c r="I68" t="s">
        <v>1</v>
      </c>
      <c r="J68" t="s">
        <v>338</v>
      </c>
      <c r="K68" t="s">
        <v>372</v>
      </c>
    </row>
    <row r="69" spans="5:12" x14ac:dyDescent="0.25">
      <c r="E69" t="s">
        <v>373</v>
      </c>
      <c r="F69" t="s">
        <v>373</v>
      </c>
      <c r="G69" s="33">
        <v>43466</v>
      </c>
      <c r="H69" t="s">
        <v>374</v>
      </c>
      <c r="I69" t="s">
        <v>373</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2020-01-08T10:58:03Z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