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Sekhon\Dev\sample-excel\sample-excel\"/>
    </mc:Choice>
  </mc:AlternateContent>
  <xr:revisionPtr revIDLastSave="0" documentId="13_ncr:1_{A2EB7FBF-3ACC-49D7-8111-6ACF3B5E5CF3}" xr6:coauthVersionLast="44" xr6:coauthVersionMax="44" xr10:uidLastSave="{00000000-0000-0000-0000-000000000000}"/>
  <bookViews>
    <workbookView xWindow="-120" yWindow="-120" windowWidth="29040" windowHeight="15840" tabRatio="798" firstSheet="1" activeTab="5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definition'!$G$22:$H$22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definition'!$G$18:$M$18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20" l="1"/>
  <c r="E40" i="20" s="1"/>
  <c r="F39" i="20" a="1"/>
  <c r="K28" i="20" l="1"/>
  <c r="P24" i="19"/>
  <c r="P23" i="15"/>
  <c r="J40" i="20"/>
  <c r="I39" i="20"/>
  <c r="J39" i="20"/>
  <c r="G39" i="20"/>
  <c r="K40" i="20"/>
  <c r="F40" i="20"/>
  <c r="G40" i="20"/>
  <c r="H39" i="20"/>
  <c r="I40" i="20"/>
  <c r="K39" i="20"/>
  <c r="L40" i="20"/>
  <c r="L39" i="20"/>
  <c r="F39" i="20"/>
  <c r="H40" i="20"/>
  <c r="N27" i="16"/>
  <c r="M24" i="17"/>
  <c r="M27" i="17"/>
  <c r="M26" i="17"/>
  <c r="M25" i="17"/>
  <c r="M23" i="17"/>
  <c r="N29" i="16"/>
  <c r="N25" i="16"/>
  <c r="N23" i="16"/>
  <c r="N30" i="16"/>
  <c r="N26" i="16"/>
  <c r="M28" i="17"/>
  <c r="N24" i="16"/>
  <c r="N22" i="16"/>
  <c r="M29" i="17"/>
  <c r="M30" i="17"/>
  <c r="M31" i="17"/>
  <c r="N28" i="16"/>
  <c r="M22" i="17"/>
  <c r="K23" i="16" l="1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E21" i="12"/>
  <c r="F27" i="21"/>
  <c r="F29" i="21" s="1"/>
  <c r="F23" i="21"/>
  <c r="F25" i="21" s="1"/>
  <c r="I19" i="21"/>
  <c r="F19" i="21"/>
  <c r="I23" i="21" l="1"/>
  <c r="L15" i="20" a="1"/>
  <c r="L15" i="20" l="1"/>
  <c r="L16" i="20"/>
  <c r="L17" i="20"/>
  <c r="E29" i="14"/>
  <c r="E36" i="13"/>
  <c r="E35" i="13"/>
  <c r="K21" i="13"/>
  <c r="E17" i="13"/>
  <c r="K24" i="13"/>
  <c r="K19" i="14"/>
  <c r="E17" i="11" a="1"/>
  <c r="F28" i="14" a="1"/>
  <c r="F34" i="13" a="1"/>
  <c r="F21" i="10" a="1"/>
  <c r="E23" i="12" a="1"/>
  <c r="I16" i="20" l="1"/>
  <c r="F20" i="11"/>
  <c r="G29" i="11"/>
  <c r="K36" i="13"/>
  <c r="G30" i="14"/>
  <c r="E22" i="11"/>
  <c r="G23" i="12"/>
  <c r="F31" i="10"/>
  <c r="J30" i="10"/>
  <c r="G28" i="12"/>
  <c r="F29" i="11"/>
  <c r="J24" i="10"/>
  <c r="E31" i="12"/>
  <c r="E19" i="11"/>
  <c r="F30" i="12"/>
  <c r="H22" i="10"/>
  <c r="E29" i="12"/>
  <c r="I35" i="13"/>
  <c r="I31" i="10"/>
  <c r="G29" i="10"/>
  <c r="F24" i="12"/>
  <c r="E30" i="12"/>
  <c r="E27" i="11"/>
  <c r="E24" i="11"/>
  <c r="G25" i="11"/>
  <c r="K27" i="10"/>
  <c r="J28" i="10"/>
  <c r="F25" i="10"/>
  <c r="E32" i="12"/>
  <c r="F30" i="14"/>
  <c r="G30" i="12"/>
  <c r="G35" i="13"/>
  <c r="E18" i="11"/>
  <c r="I30" i="10"/>
  <c r="J36" i="13"/>
  <c r="J29" i="14"/>
  <c r="G26" i="12"/>
  <c r="G21" i="10"/>
  <c r="E26" i="12"/>
  <c r="E25" i="11"/>
  <c r="J21" i="10"/>
  <c r="G25" i="10"/>
  <c r="H34" i="13"/>
  <c r="F28" i="12"/>
  <c r="J35" i="13"/>
  <c r="F19" i="11"/>
  <c r="F21" i="11"/>
  <c r="F27" i="10"/>
  <c r="J23" i="10"/>
  <c r="K22" i="10"/>
  <c r="G28" i="11"/>
  <c r="E21" i="11"/>
  <c r="F21" i="10"/>
  <c r="E29" i="11"/>
  <c r="K35" i="13"/>
  <c r="F22" i="11"/>
  <c r="F26" i="11"/>
  <c r="F36" i="13"/>
  <c r="J31" i="10"/>
  <c r="F17" i="11"/>
  <c r="K34" i="13"/>
  <c r="E20" i="11"/>
  <c r="F23" i="10"/>
  <c r="G26" i="10"/>
  <c r="J26" i="10"/>
  <c r="G27" i="12"/>
  <c r="F22" i="10"/>
  <c r="H30" i="10"/>
  <c r="I28" i="14"/>
  <c r="F34" i="13"/>
  <c r="E23" i="11"/>
  <c r="G24" i="11"/>
  <c r="F28" i="11"/>
  <c r="H31" i="10"/>
  <c r="F23" i="11"/>
  <c r="F33" i="12"/>
  <c r="G29" i="12"/>
  <c r="F31" i="12"/>
  <c r="G23" i="10"/>
  <c r="I22" i="10"/>
  <c r="G36" i="13"/>
  <c r="H27" i="10"/>
  <c r="H36" i="13"/>
  <c r="G26" i="11"/>
  <c r="G27" i="10"/>
  <c r="J28" i="14"/>
  <c r="G23" i="11"/>
  <c r="H24" i="10"/>
  <c r="H28" i="14"/>
  <c r="F18" i="11"/>
  <c r="G31" i="12"/>
  <c r="E27" i="12"/>
  <c r="H28" i="10"/>
  <c r="J30" i="14"/>
  <c r="F28" i="10"/>
  <c r="G19" i="11"/>
  <c r="K26" i="10"/>
  <c r="J27" i="10"/>
  <c r="E28" i="12"/>
  <c r="G28" i="10"/>
  <c r="F24" i="11"/>
  <c r="I25" i="10"/>
  <c r="K29" i="14"/>
  <c r="H25" i="10"/>
  <c r="I28" i="10"/>
  <c r="G17" i="11"/>
  <c r="I29" i="14"/>
  <c r="F29" i="12"/>
  <c r="K28" i="10"/>
  <c r="J25" i="10"/>
  <c r="K31" i="10"/>
  <c r="K24" i="10"/>
  <c r="G28" i="14"/>
  <c r="F32" i="12"/>
  <c r="I36" i="13"/>
  <c r="K29" i="10"/>
  <c r="H23" i="10"/>
  <c r="H30" i="14"/>
  <c r="I23" i="10"/>
  <c r="K28" i="14"/>
  <c r="E24" i="12"/>
  <c r="F35" i="13"/>
  <c r="J34" i="13"/>
  <c r="F30" i="10"/>
  <c r="G22" i="11"/>
  <c r="F25" i="12"/>
  <c r="K25" i="10"/>
  <c r="G31" i="10"/>
  <c r="H26" i="10"/>
  <c r="H29" i="14"/>
  <c r="G18" i="11"/>
  <c r="K23" i="10"/>
  <c r="I34" i="13"/>
  <c r="H35" i="13"/>
  <c r="J22" i="10"/>
  <c r="G27" i="11"/>
  <c r="E28" i="11"/>
  <c r="F26" i="10"/>
  <c r="F24" i="10"/>
  <c r="F29" i="14"/>
  <c r="I26" i="10"/>
  <c r="E17" i="11"/>
  <c r="F26" i="12"/>
  <c r="I24" i="10"/>
  <c r="F29" i="10"/>
  <c r="K21" i="10"/>
  <c r="I21" i="10"/>
  <c r="F27" i="11"/>
  <c r="G22" i="10"/>
  <c r="G34" i="13"/>
  <c r="G24" i="12"/>
  <c r="G30" i="10"/>
  <c r="E33" i="12"/>
  <c r="I29" i="10"/>
  <c r="I30" i="14"/>
  <c r="J29" i="10"/>
  <c r="F25" i="11"/>
  <c r="G33" i="12"/>
  <c r="E23" i="12"/>
  <c r="G32" i="12"/>
  <c r="G24" i="10"/>
  <c r="G21" i="11"/>
  <c r="G20" i="11"/>
  <c r="F28" i="14"/>
  <c r="K30" i="14"/>
  <c r="H29" i="10"/>
  <c r="F23" i="12"/>
  <c r="G25" i="12"/>
  <c r="K30" i="10"/>
  <c r="H21" i="10"/>
  <c r="E25" i="12"/>
  <c r="I27" i="10"/>
  <c r="G29" i="14"/>
  <c r="F27" i="12"/>
  <c r="E26" i="11"/>
</calcChain>
</file>

<file path=xl/sharedStrings.xml><?xml version="1.0" encoding="utf-8"?>
<sst xmlns="http://schemas.openxmlformats.org/spreadsheetml/2006/main" count="585" uniqueCount="335">
  <si>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</si>
  <si>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</si>
  <si>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</si>
  <si>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</si>
  <si>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</si>
  <si>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</si>
  <si>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</si>
  <si>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</si>
  <si>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</si>
  <si>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</si>
  <si>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</si>
  <si>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</si>
  <si>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</si>
  <si>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</si>
  <si>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</si>
  <si>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</si>
  <si>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</si>
  <si>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</si>
  <si>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</si>
  <si>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</si>
  <si>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</si>
  <si>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</si>
  <si>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</si>
  <si>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</si>
  <si>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</si>
  <si>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</si>
  <si>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</si>
  <si>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</si>
  <si>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</si>
  <si>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</si>
  <si>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</si>
  <si>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</si>
  <si>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</si>
  <si>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</si>
  <si>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</si>
  <si>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</si>
  <si>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</si>
  <si>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</si>
  <si>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</si>
  <si>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</si>
  <si>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</si>
  <si>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</si>
  <si>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</si>
  <si>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</si>
  <si>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</si>
  <si>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</si>
  <si>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</si>
  <si>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</si>
  <si>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</si>
  <si>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</si>
  <si>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</si>
  <si>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</si>
  <si>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</si>
  <si>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</si>
  <si>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</si>
  <si>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</si>
  <si>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</si>
  <si>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</si>
  <si>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</si>
  <si>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</si>
  <si>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</si>
  <si>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</si>
  <si>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</si>
  <si>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</si>
  <si>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</si>
  <si>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</si>
  <si>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</si>
  <si>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</si>
  <si>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</si>
  <si>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</si>
  <si>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</si>
  <si>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</si>
  <si>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</si>
  <si>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</si>
  <si>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</si>
  <si>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</si>
  <si>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</si>
  <si>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</si>
  <si>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</si>
  <si>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</si>
  <si>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</si>
  <si>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</si>
  <si>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</si>
  <si>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</si>
  <si>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</si>
  <si>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</si>
  <si>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</si>
  <si>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</si>
  <si>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</si>
  <si>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</si>
  <si>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</si>
  <si>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</si>
  <si>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</si>
  <si>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</si>
  <si>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</si>
  <si>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</si>
  <si>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</si>
  <si>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</si>
  <si>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</si>
  <si>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</si>
  <si>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</si>
  <si>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</si>
  <si>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</si>
  <si>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</si>
  <si>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</si>
  <si>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</si>
  <si>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</si>
  <si>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</si>
  <si>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</si>
  <si>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</si>
  <si>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</si>
  <si>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</si>
  <si>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</si>
  <si>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</si>
  <si>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</si>
  <si>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</si>
  <si>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</si>
  <si>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</si>
  <si>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</si>
  <si>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</si>
  <si>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</si>
  <si>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</si>
  <si>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</si>
  <si>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</si>
  <si>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</si>
  <si>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</si>
  <si>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</si>
  <si>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</si>
  <si>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</si>
  <si>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</si>
  <si>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</si>
  <si>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</si>
  <si>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</si>
  <si>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</si>
  <si>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</si>
  <si>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</si>
  <si>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</si>
  <si>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</si>
  <si>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</si>
  <si>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</si>
  <si>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</si>
  <si>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</si>
  <si>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</si>
  <si>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</si>
  <si>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</si>
  <si>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</si>
  <si>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</si>
  <si>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</si>
  <si>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</si>
  <si>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</si>
  <si>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</si>
  <si>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</si>
  <si>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</si>
  <si>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</si>
  <si>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</si>
  <si>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</si>
  <si>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</si>
  <si>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</si>
  <si>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</si>
  <si>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</si>
  <si>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</si>
  <si>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</si>
  <si>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</si>
  <si>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</si>
  <si>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</si>
  <si>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</si>
  <si>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</si>
  <si>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</si>
  <si>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</si>
  <si>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</si>
  <si>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</si>
  <si>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</si>
  <si>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</si>
  <si>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</si>
  <si>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</si>
  <si>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</si>
  <si>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</si>
  <si>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</si>
  <si>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</si>
  <si>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</si>
  <si>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</si>
  <si>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</si>
  <si>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</si>
  <si>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</si>
  <si>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</si>
  <si>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</si>
  <si>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</si>
  <si>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</si>
  <si>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</si>
  <si>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</si>
  <si>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</si>
  <si>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</si>
  <si>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</si>
  <si>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</si>
  <si>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</si>
  <si>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</si>
  <si>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</si>
  <si>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</si>
  <si>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</si>
  <si>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</si>
  <si>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</si>
  <si>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</si>
  <si>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</si>
  <si>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</si>
  <si>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</si>
  <si>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>Mid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</si>
  <si>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</si>
  <si>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</si>
  <si>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</si>
  <si>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</si>
  <si>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</si>
  <si>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</si>
  <si>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</si>
  <si>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</si>
  <si>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</si>
  <si>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</si>
  <si>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</si>
  <si>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</si>
  <si>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</si>
  <si>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</si>
  <si>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</si>
  <si>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</si>
  <si>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</si>
  <si>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</si>
  <si>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BBG007FAKECO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</si>
  <si>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</si>
  <si>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</si>
  <si>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</si>
  <si>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</si>
  <si>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</si>
  <si>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</si>
  <si>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</si>
  <si>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</si>
  <si>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</si>
  <si>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</si>
  <si>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</si>
  <si>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</si>
  <si>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</si>
  <si>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</si>
  <si>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</si>
  <si>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</si>
  <si>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</si>
  <si>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</si>
  <si>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</si>
  <si>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</si>
  <si>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</si>
  <si>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</si>
  <si>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</si>
  <si>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</si>
  <si>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</si>
  <si>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</si>
  <si>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</si>
  <si>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</si>
  <si>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</si>
  <si>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</si>
  <si>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</si>
  <si>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</si>
  <si>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</si>
  <si>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</si>
  <si>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</si>
  <si>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</si>
  <si>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</si>
  <si>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</si>
  <si>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</si>
  <si>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</si>
  <si>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</si>
  <si>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</si>
  <si>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</si>
  <si>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</si>
  <si>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</si>
  <si>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</si>
  <si>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</si>
  <si>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</si>
  <si>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</si>
  <si>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</si>
  <si>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</si>
  <si>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</si>
  <si>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</si>
  <si>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</si>
  <si>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</si>
  <si>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</si>
  <si>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</si>
  <si>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</si>
  <si>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</si>
  <si>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</si>
  <si>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</si>
  <si>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</si>
  <si>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</si>
  <si>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</si>
  <si>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</si>
  <si>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</si>
  <si>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</si>
  <si>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</si>
  <si>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</si>
  <si>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</si>
  <si>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</si>
  <si>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</si>
  <si>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</si>
  <si>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</si>
  <si>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</si>
  <si>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</si>
  <si>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</si>
  <si>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</si>
  <si>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</si>
  <si>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</si>
  <si>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</si>
  <si>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</si>
  <si>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</si>
  <si>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</si>
  <si>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</si>
  <si>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</si>
  <si>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</si>
  <si>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</si>
  <si>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</si>
  <si>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</si>
  <si>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</si>
  <si>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</si>
  <si>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</si>
  <si>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In this case we are adding an instrument definition format. Don’t forget you can use the flInstrumentsAdd_Template to see a list of the required fields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</si>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</sst>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c3b0217e56b442aa347c26aae01a01e">
      <tp>
        <v>-1</v>
        <stp/>
        <stp>a21dcc50-2da3-4263-80f8-751d4144b1f6</stp>
        <tr r="M23" s="17"/>
      </tp>
    </main>
    <main first="rtdsrv.5c3b0217e56b442aa347c26aae01a01e">
      <tp>
        <v>-1</v>
        <stp/>
        <stp>44531640-76af-4bae-a970-b5e1d2a0fa4f</stp>
        <tr r="G29" s="14"/>
        <tr r="K30" s="14"/>
        <tr r="F28" s="14"/>
        <tr r="I30" s="14"/>
        <tr r="F29" s="14"/>
        <tr r="H29" s="14"/>
        <tr r="K28" s="14"/>
        <tr r="H30" s="14"/>
        <tr r="G28" s="14"/>
        <tr r="I29" s="14"/>
        <tr r="K29" s="14"/>
        <tr r="J30" s="14"/>
        <tr r="H28" s="14"/>
        <tr r="J28" s="14"/>
        <tr r="I28" s="14"/>
        <tr r="J29" s="14"/>
        <tr r="F30" s="14"/>
        <tr r="G30" s="14"/>
      </tp>
      <tp>
        <v>-1</v>
        <stp/>
        <stp>96cf756f-cab3-499f-a8bb-8b67d68e911b</stp>
        <tr r="M29" s="17"/>
      </tp>
    </main>
    <main first="rtdsrv.5c3b0217e56b442aa347c26aae01a01e">
      <tp>
        <v>-1</v>
        <stp/>
        <stp>37951179-1d80-4f86-93b4-1f5f4cb35fe4</stp>
        <tr r="G34" s="13"/>
        <tr r="H35" s="13"/>
        <tr r="I34" s="13"/>
        <tr r="J34" s="13"/>
        <tr r="F35" s="13"/>
        <tr r="I36" s="13"/>
        <tr r="H36" s="13"/>
        <tr r="G36" s="13"/>
        <tr r="F34" s="13"/>
        <tr r="K34" s="13"/>
        <tr r="F36" s="13"/>
        <tr r="K35" s="13"/>
        <tr r="J35" s="13"/>
        <tr r="H34" s="13"/>
        <tr r="J36" s="13"/>
        <tr r="G35" s="13"/>
        <tr r="I35" s="13"/>
        <tr r="K36" s="13"/>
      </tp>
      <tp>
        <v>-1</v>
        <stp/>
        <stp>e6218218-b205-4d18-b844-e944cbb63158</stp>
        <tr r="M24" s="17"/>
      </tp>
    </main>
    <main first="rtdsrv.5c3b0217e56b442aa347c26aae01a01e">
      <tp>
        <v>-1</v>
        <stp/>
        <stp>4b12e51d-d5cb-4b0e-92f2-5571df7d6e69</stp>
        <tr r="M22" s="17"/>
        <tr r="N22" s="16"/>
      </tp>
    </main>
    <main first="rtdsrv.5c3b0217e56b442aa347c26aae01a01e">
      <tp>
        <v>-1</v>
        <stp/>
        <stp>d7709217-a847-4050-bf37-dfa215753290</stp>
        <tr r="I27" s="10"/>
        <tr r="H21" s="10"/>
        <tr r="K30" s="10"/>
        <tr r="H29" s="10"/>
        <tr r="G24" s="10"/>
        <tr r="J29" s="10"/>
        <tr r="I29" s="10"/>
        <tr r="G30" s="10"/>
        <tr r="G22" s="10"/>
        <tr r="I21" s="10"/>
        <tr r="K21" s="10"/>
        <tr r="F29" s="10"/>
        <tr r="I24" s="10"/>
        <tr r="I26" s="10"/>
        <tr r="F24" s="10"/>
        <tr r="F26" s="10"/>
        <tr r="J22" s="10"/>
        <tr r="K23" s="10"/>
        <tr r="H26" s="10"/>
        <tr r="G31" s="10"/>
        <tr r="K25" s="10"/>
        <tr r="F30" s="10"/>
        <tr r="I23" s="10"/>
        <tr r="H23" s="10"/>
        <tr r="K29" s="10"/>
        <tr r="K24" s="10"/>
        <tr r="K31" s="10"/>
        <tr r="J25" s="10"/>
        <tr r="K28" s="10"/>
        <tr r="I28" s="10"/>
        <tr r="H25" s="10"/>
        <tr r="I25" s="10"/>
        <tr r="G28" s="10"/>
        <tr r="J27" s="10"/>
        <tr r="K26" s="10"/>
        <tr r="F28" s="10"/>
        <tr r="H28" s="10"/>
        <tr r="H24" s="10"/>
        <tr r="G27" s="10"/>
        <tr r="H27" s="10"/>
        <tr r="I22" s="10"/>
        <tr r="G23" s="10"/>
        <tr r="H31" s="10"/>
        <tr r="H30" s="10"/>
        <tr r="F22" s="10"/>
        <tr r="J26" s="10"/>
        <tr r="G26" s="10"/>
        <tr r="F23" s="10"/>
        <tr r="J31" s="10"/>
        <tr r="F21" s="10"/>
        <tr r="K22" s="10"/>
        <tr r="J23" s="10"/>
        <tr r="F27" s="10"/>
        <tr r="G25" s="10"/>
        <tr r="J21" s="10"/>
        <tr r="G21" s="10"/>
        <tr r="I30" s="10"/>
        <tr r="F25" s="10"/>
        <tr r="J28" s="10"/>
        <tr r="K27" s="10"/>
        <tr r="G29" s="10"/>
        <tr r="I31" s="10"/>
        <tr r="H22" s="10"/>
        <tr r="J24" s="10"/>
        <tr r="J30" s="10"/>
        <tr r="F31" s="10"/>
      </tp>
    </main>
    <main first="rtdsrv.5c3b0217e56b442aa347c26aae01a01e">
      <tp>
        <v>-1</v>
        <stp/>
        <stp>244bb2e4-23a6-46ae-b209-9d3c662f363f</stp>
        <tr r="N23" s="16"/>
      </tp>
      <tp>
        <v>-1</v>
        <stp/>
        <stp>7d2717eb-c97f-4176-b7cf-3c5436d9c596</stp>
        <tr r="N30" s="16"/>
      </tp>
    </main>
    <main first="rtdsrv.5c3b0217e56b442aa347c26aae01a01e">
      <tp>
        <v>-1</v>
        <stp/>
        <stp>16c0d930-6cf2-433a-8ed1-a422f5be84e8</stp>
        <tr r="N24" s="16"/>
      </tp>
    </main>
    <main first="rtdsrv.5c3b0217e56b442aa347c26aae01a01e">
      <tp>
        <v>-1</v>
        <stp/>
        <stp>62cf7019-35b3-4a4a-ba99-a0a67d2790ee</stp>
        <tr r="M30" s="17"/>
      </tp>
    </main>
    <main first="rtdsrv.5c3b0217e56b442aa347c26aae01a01e">
      <tp>
        <v>-1</v>
        <stp/>
        <stp>5eb375fe-3a7b-4421-a118-eebbe1eecd0f</stp>
        <tr r="M28" s="17"/>
      </tp>
      <tp>
        <v>-1</v>
        <stp/>
        <stp>420da05c-b3a9-4db9-868f-8795024356e6</stp>
        <tr r="M25" s="17"/>
      </tp>
      <tp>
        <v>-1</v>
        <stp/>
        <stp>82a4b30f-137e-4aca-a0bb-2f56cffc6a77</stp>
        <tr r="M27" s="17"/>
      </tp>
      <tp>
        <v>-1</v>
        <stp/>
        <stp>b3cf1375-d7be-434a-8b0a-1604e65f3d69</stp>
        <tr r="M26" s="17"/>
      </tp>
      <tp>
        <v>-1</v>
        <stp/>
        <stp>ae3e063a-c168-4ff8-8088-fb37ce6d2fee</stp>
        <tr r="N29" s="16"/>
      </tp>
    </main>
    <main first="rtdsrv.5c3b0217e56b442aa347c26aae01a01e">
      <tp>
        <v>-1</v>
        <stp/>
        <stp>c0363e30-9e1e-4d38-9b6c-6b4eeaf3b161</stp>
        <tr r="H40" s="20"/>
        <tr r="F39" s="20"/>
        <tr r="L39" s="20"/>
        <tr r="L40" s="20"/>
        <tr r="K39" s="20"/>
        <tr r="I40" s="20"/>
        <tr r="H39" s="20"/>
        <tr r="G40" s="20"/>
        <tr r="F40" s="20"/>
        <tr r="K40" s="20"/>
        <tr r="G39" s="20"/>
        <tr r="J39" s="20"/>
        <tr r="I39" s="20"/>
        <tr r="J40" s="20"/>
      </tp>
      <tp>
        <v>-1</v>
        <stp/>
        <stp>b0e72c9d-a4bd-4e04-a47d-d3881bf11772</stp>
        <tr r="N25" s="16"/>
      </tp>
      <tp>
        <v>-1</v>
        <stp/>
        <stp>8f35840b-2985-493e-85ff-251fa7001733</stp>
        <tr r="E26" s="11"/>
        <tr r="G20" s="11"/>
        <tr r="G21" s="11"/>
        <tr r="F25" s="11"/>
        <tr r="F27" s="11"/>
        <tr r="E17" s="11"/>
        <tr r="E28" s="11"/>
        <tr r="G27" s="11"/>
        <tr r="G18" s="11"/>
        <tr r="G22" s="11"/>
        <tr r="G17" s="11"/>
        <tr r="F24" s="11"/>
        <tr r="G19" s="11"/>
        <tr r="F18" s="11"/>
        <tr r="G23" s="11"/>
        <tr r="G26" s="11"/>
        <tr r="F23" s="11"/>
        <tr r="F28" s="11"/>
        <tr r="G24" s="11"/>
        <tr r="E23" s="11"/>
        <tr r="E20" s="11"/>
        <tr r="F17" s="11"/>
        <tr r="F26" s="11"/>
        <tr r="F22" s="11"/>
        <tr r="E29" s="11"/>
        <tr r="E21" s="11"/>
        <tr r="G28" s="11"/>
        <tr r="F21" s="11"/>
        <tr r="F19" s="11"/>
        <tr r="E25" s="11"/>
        <tr r="E18" s="11"/>
        <tr r="G25" s="11"/>
        <tr r="E24" s="11"/>
        <tr r="E27" s="11"/>
        <tr r="E19" s="11"/>
        <tr r="F29" s="11"/>
        <tr r="E22" s="11"/>
        <tr r="G29" s="11"/>
        <tr r="F20" s="11"/>
      </tp>
      <tp>
        <v>-1</v>
        <stp/>
        <stp>19b75e0e-ea82-4fca-9c13-9582f8e1c1e4</stp>
        <tr r="N27" s="16"/>
      </tp>
    </main>
    <main first="rtdsrv.5c3b0217e56b442aa347c26aae01a01e">
      <tp>
        <v>-1</v>
        <stp/>
        <stp>7dd92585-a569-455b-802e-f07393b52735</stp>
        <tr r="F27" s="12"/>
        <tr r="E25" s="12"/>
        <tr r="G25" s="12"/>
        <tr r="F23" s="12"/>
        <tr r="G32" s="12"/>
        <tr r="E23" s="12"/>
        <tr r="G33" s="12"/>
        <tr r="E33" s="12"/>
        <tr r="G24" s="12"/>
        <tr r="F26" s="12"/>
        <tr r="F25" s="12"/>
        <tr r="E24" s="12"/>
        <tr r="F32" s="12"/>
        <tr r="F29" s="12"/>
        <tr r="E28" s="12"/>
        <tr r="E27" s="12"/>
        <tr r="G31" s="12"/>
        <tr r="F31" s="12"/>
        <tr r="G29" s="12"/>
        <tr r="F33" s="12"/>
        <tr r="G27" s="12"/>
        <tr r="F28" s="12"/>
        <tr r="E26" s="12"/>
        <tr r="G26" s="12"/>
        <tr r="G30" s="12"/>
        <tr r="E32" s="12"/>
        <tr r="E30" s="12"/>
        <tr r="F24" s="12"/>
        <tr r="E29" s="12"/>
        <tr r="F30" s="12"/>
        <tr r="E31" s="12"/>
        <tr r="G28" s="12"/>
        <tr r="G23" s="12"/>
      </tp>
    </main>
    <main first="rtdsrv.5c3b0217e56b442aa347c26aae01a01e">
      <tp>
        <v>-1</v>
        <stp/>
        <stp>0e94f185-2ca1-47c8-a339-5c93fdd7e222</stp>
        <tr r="M31" s="17"/>
      </tp>
    </main>
    <main first="rtdsrv.5c3b0217e56b442aa347c26aae01a01e">
      <tp>
        <v>-1</v>
        <stp/>
        <stp>773b0084-37d8-480a-a7e3-5023681d3d42</stp>
        <tr r="N26" s="16"/>
      </tp>
    </main>
    <main first="rtdsrv.5c3b0217e56b442aa347c26aae01a01e">
      <tp>
        <v>-1</v>
        <stp/>
        <stp>c22cd5cb-707d-4297-925f-a9ac2a54a6e2</stp>
        <tr r="N28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zoomScale="85" zoomScaleNormal="85" workbookViewId="0">
      <selection activeCell="H35" sqref="H3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0.7109375" style="23" customWidth="1"/>
    <col min="9" max="9" width="28.57031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 t="s">
        <v>321</v>
      </c>
      <c r="F13" s="9"/>
      <c r="G13" s="9"/>
      <c r="H13" s="9" t="s">
        <v>322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9" t="s">
        <v>323</v>
      </c>
      <c r="F15" s="9"/>
      <c r="G15" s="9"/>
      <c r="H15" s="9" t="s">
        <v>324</v>
      </c>
      <c r="I15" s="2"/>
      <c r="J15" s="2"/>
      <c r="K15" s="2"/>
      <c r="L15" s="2"/>
      <c r="M15" s="2"/>
      <c r="N15" s="2"/>
      <c r="O15" s="2"/>
      <c r="T15" s="27"/>
    </row>
    <row r="16" spans="2:20" ht="15.75" thickBot="1" x14ac:dyDescent="0.3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3">
      <c r="B17" s="2"/>
      <c r="C17" s="2"/>
      <c r="D17" s="2"/>
      <c r="E17" s="2" t="s">
        <v>258</v>
      </c>
      <c r="F17" s="25">
        <v>43565</v>
      </c>
      <c r="G17" s="2"/>
      <c r="H17" s="2" t="s">
        <v>325</v>
      </c>
      <c r="I17" s="25" t="s">
        <v>308</v>
      </c>
      <c r="J17" s="2" t="s">
        <v>309</v>
      </c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 t="s">
        <v>259</v>
      </c>
      <c r="F19" s="28">
        <f>F17</f>
        <v>43565</v>
      </c>
      <c r="G19" s="2"/>
      <c r="H19" s="2" t="s">
        <v>326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 t="s">
        <v>260</v>
      </c>
      <c r="F21" s="29">
        <v>0.56302719907407406</v>
      </c>
      <c r="G21" s="2"/>
      <c r="H21" s="2" t="s">
        <v>327</v>
      </c>
      <c r="I21" s="25" t="s">
        <v>328</v>
      </c>
      <c r="J21" s="50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3">
      <c r="B23" s="2"/>
      <c r="C23" s="2"/>
      <c r="D23" s="2"/>
      <c r="E23" s="2" t="s">
        <v>261</v>
      </c>
      <c r="F23" s="30">
        <f>F17 + F21</f>
        <v>43565.563027199074</v>
      </c>
      <c r="G23" s="2"/>
      <c r="H23" s="2" t="s">
        <v>329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262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330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331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F38" sqref="F38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267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ht="15.75" thickBot="1" x14ac:dyDescent="0.3">
      <c r="B15" s="2"/>
      <c r="C15" s="2"/>
      <c r="D15" s="2"/>
      <c r="E15" s="9" t="s">
        <v>203</v>
      </c>
      <c r="F15" s="14" t="s">
        <v>204</v>
      </c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str">
        <f t="array" ref="E17:G29">_xll.flInstrumentTypesGet()</f>
        <v>IdentifierType</v>
      </c>
      <c r="F17" s="33" t="str">
        <v>PropertyKey</v>
      </c>
      <c r="G17" s="33" t="str">
        <v>IsUniqueIdentifierType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str">
        <v>Sedol</v>
      </c>
      <c r="F18" s="18" t="str">
        <v>Instrument/default/Sedol</v>
      </c>
      <c r="G18" s="18" t="b">
        <v>0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7" t="str">
        <v>Figi</v>
      </c>
      <c r="F19" s="18" t="str">
        <v>Instrument/default/Figi</v>
      </c>
      <c r="G19" s="18" t="b">
        <v>1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7" t="str">
        <v>Cusip</v>
      </c>
      <c r="F20" s="18" t="str">
        <v>Instrument/default/Cusip</v>
      </c>
      <c r="G20" s="18" t="b">
        <v>0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7" t="str">
        <v>RIC</v>
      </c>
      <c r="F21" s="18" t="str">
        <v>Instrument/default/RIC</v>
      </c>
      <c r="G21" s="18" t="b">
        <v>0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7" t="str">
        <v>Ticker</v>
      </c>
      <c r="F22" s="18" t="str">
        <v>Instrument/default/Ticker</v>
      </c>
      <c r="G22" s="18" t="b">
        <v>0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7" t="str">
        <v>LusidInstrumentId</v>
      </c>
      <c r="F23" s="18" t="str">
        <v>Instrument/default/LusidInstrumentId</v>
      </c>
      <c r="G23" s="18" t="b">
        <v>1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7" t="str">
        <v>ClientInternal</v>
      </c>
      <c r="F24" s="18" t="str">
        <v>Instrument/default/ClientInternal</v>
      </c>
      <c r="G24" s="18" t="b">
        <v>1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7" t="str">
        <v>ShareClassFigi</v>
      </c>
      <c r="F25" s="18" t="str">
        <v>Instrument/default/ShareClassFigi</v>
      </c>
      <c r="G25" s="18" t="b">
        <v>0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7" t="str">
        <v>QuotePermId</v>
      </c>
      <c r="F26" s="18" t="str">
        <v>Instrument/default/QuotePermId</v>
      </c>
      <c r="G26" s="18" t="b">
        <v>1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7" t="str">
        <v>CompositeFigi</v>
      </c>
      <c r="F27" s="18" t="str">
        <v>Instrument/default/CompositeFigi</v>
      </c>
      <c r="G27" s="18" t="b">
        <v>0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7" t="str">
        <v>Wertpapier</v>
      </c>
      <c r="F28" s="18" t="str">
        <v>Instrument/default/Wertpapier</v>
      </c>
      <c r="G28" s="18" t="b">
        <v>0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7" t="str">
        <v>Isin</v>
      </c>
      <c r="F29" s="18" t="str">
        <v>Instrument/default/Isin</v>
      </c>
      <c r="G29" s="18" t="b">
        <v>0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E23" sqref="E23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233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234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266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226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228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235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227</v>
      </c>
      <c r="F20" s="33" t="s">
        <v>198</v>
      </c>
      <c r="G20" s="33" t="s">
        <v>313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>
        <f ca="1">NOW()</f>
        <v>43712.699978009259</v>
      </c>
      <c r="F21" s="25">
        <v>43697</v>
      </c>
      <c r="G21" s="48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str">
        <f t="array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str">
        <f ca="1"/>
        <v>Active</v>
      </c>
      <c r="F24" s="18" t="str">
        <f ca="1"/>
        <v>LUID_0E6TTHI3</v>
      </c>
      <c r="G24" s="18" t="str">
        <f ca="1"/>
        <v>Whitebread_LondonStockEx_WTB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7" t="str">
        <f ca="1"/>
        <v>Active</v>
      </c>
      <c r="F25" s="18" t="str">
        <f ca="1"/>
        <v>LUID_0UK37N0H</v>
      </c>
      <c r="G25" s="18" t="str">
        <f ca="1"/>
        <v>Softbank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7" t="str">
        <f ca="1"/>
        <v>Active</v>
      </c>
      <c r="F26" s="18" t="str">
        <f ca="1"/>
        <v>LUID_121GQ8BO</v>
      </c>
      <c r="G26" s="18" t="str">
        <f ca="1"/>
        <v>EKFDiagnostics_LondonStockEx_EKF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7" t="str">
        <f ca="1"/>
        <v>Active</v>
      </c>
      <c r="F27" s="18" t="str">
        <f ca="1"/>
        <v>LUID_1S3BM6W6</v>
      </c>
      <c r="G27" s="18" t="str">
        <f ca="1"/>
        <v>WHITBREAD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7" t="str">
        <f ca="1"/>
        <v>Active</v>
      </c>
      <c r="F28" s="18" t="str">
        <f ca="1"/>
        <v>LUID_29EPTT74</v>
      </c>
      <c r="G28" s="18" t="str">
        <f ca="1"/>
        <v>CVS 5.05% Mar 25, 2048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7" t="e">
        <f ca="1"/>
        <v>#N/A</v>
      </c>
      <c r="F29" s="18" t="e">
        <f ca="1"/>
        <v>#N/A</v>
      </c>
      <c r="G29" s="18" t="e">
        <f ca="1"/>
        <v>#N/A</v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7" t="e">
        <f ca="1"/>
        <v>#N/A</v>
      </c>
      <c r="F30" s="18" t="e">
        <f ca="1"/>
        <v>#N/A</v>
      </c>
      <c r="G30" s="18" t="e">
        <f ca="1"/>
        <v>#N/A</v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7" t="e">
        <f ca="1"/>
        <v>#N/A</v>
      </c>
      <c r="F31" s="18" t="e">
        <f ca="1"/>
        <v>#N/A</v>
      </c>
      <c r="G31" s="18" t="e">
        <f ca="1"/>
        <v>#N/A</v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7" t="e">
        <f ca="1"/>
        <v>#N/A</v>
      </c>
      <c r="F32" s="18" t="e">
        <f ca="1"/>
        <v>#N/A</v>
      </c>
      <c r="G32" s="18" t="e">
        <f ca="1"/>
        <v>#N/A</v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7" t="e">
        <f ca="1"/>
        <v>#N/A</v>
      </c>
      <c r="F33" s="18" t="e">
        <f ca="1"/>
        <v>#N/A</v>
      </c>
      <c r="G33" s="18" t="e">
        <f ca="1"/>
        <v>#N/A</v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N25" sqref="N2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236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237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230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238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239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str">
        <f t="array" ref="F21:K31">_xll.flInstrumentsLookup(F19,E22:E31)</f>
        <v>State</v>
      </c>
      <c r="G21" s="33" t="str">
        <v>LusidInstrumentId</v>
      </c>
      <c r="H21" s="34" t="str">
        <v>Name</v>
      </c>
      <c r="I21" s="33" t="str">
        <v>Figi</v>
      </c>
      <c r="J21" s="33" t="str">
        <v>ClientInternal</v>
      </c>
      <c r="K21" s="33" t="e">
        <v>#N/A</v>
      </c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str">
        <v>Active</v>
      </c>
      <c r="G22" s="18" t="str">
        <v>LUID_RVXW0J4Z</v>
      </c>
      <c r="H22" s="35" t="str">
        <v>Apple</v>
      </c>
      <c r="I22" s="35" t="str">
        <v>BBG000B9XRY4</v>
      </c>
      <c r="J22" s="36" t="str">
        <v>ExcelID1</v>
      </c>
      <c r="K22" s="36" t="e">
        <v>#N/A</v>
      </c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7" t="s">
        <v>189</v>
      </c>
      <c r="F23" s="18" t="str">
        <v>Active</v>
      </c>
      <c r="G23" s="18" t="str">
        <v>LUID_T2QB43BD</v>
      </c>
      <c r="H23" s="35" t="str">
        <v>JPMorgan Chase</v>
      </c>
      <c r="I23" s="35" t="str">
        <v>BBG000DMBXR2</v>
      </c>
      <c r="J23" s="36">
        <v>0</v>
      </c>
      <c r="K23" s="36" t="e">
        <v>#N/A</v>
      </c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7" t="s">
        <v>190</v>
      </c>
      <c r="F24" s="18" t="str">
        <v>Active</v>
      </c>
      <c r="G24" s="18" t="str">
        <v>LUID_XUE1ELEX</v>
      </c>
      <c r="H24" s="35" t="str">
        <v>BP</v>
      </c>
      <c r="I24" s="35" t="str">
        <v>BBG000C059M6</v>
      </c>
      <c r="J24" s="36">
        <v>0</v>
      </c>
      <c r="K24" s="36" t="e">
        <v>#N/A</v>
      </c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7" t="s">
        <v>191</v>
      </c>
      <c r="F25" s="18" t="str">
        <v>Active</v>
      </c>
      <c r="G25" s="18" t="str">
        <v>LUID_DDZQNCD6</v>
      </c>
      <c r="H25" s="35" t="str">
        <v>Anheuser-Busch InBev</v>
      </c>
      <c r="I25" s="35" t="str">
        <v>BBG00DQ4YZ36</v>
      </c>
      <c r="J25" s="36">
        <v>0</v>
      </c>
      <c r="K25" s="36" t="e">
        <v>#N/A</v>
      </c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7" t="s">
        <v>192</v>
      </c>
      <c r="F26" s="18" t="str">
        <v>Active</v>
      </c>
      <c r="G26" s="18" t="str">
        <v>LUID_BVE0REZ5</v>
      </c>
      <c r="H26" s="35" t="str">
        <v>Toyota Motor</v>
      </c>
      <c r="I26" s="35" t="str">
        <v>BBG000BCM915</v>
      </c>
      <c r="J26" s="36">
        <v>0</v>
      </c>
      <c r="K26" s="36" t="e">
        <v>#N/A</v>
      </c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7" t="s">
        <v>193</v>
      </c>
      <c r="F27" s="18" t="str">
        <v>Active</v>
      </c>
      <c r="G27" s="18" t="str">
        <v>LUID_UX4RG8N5</v>
      </c>
      <c r="H27" s="35" t="str">
        <v>Volkswagen</v>
      </c>
      <c r="I27" s="35" t="str">
        <v>BBG000BCH458</v>
      </c>
      <c r="J27" s="36">
        <v>0</v>
      </c>
      <c r="K27" s="36" t="e">
        <v>#N/A</v>
      </c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7" t="s">
        <v>194</v>
      </c>
      <c r="F28" s="18" t="str">
        <v>Active</v>
      </c>
      <c r="G28" s="18" t="str">
        <v>LUID_HP2NME8I</v>
      </c>
      <c r="H28" s="35" t="str">
        <v>HSBC Holdings</v>
      </c>
      <c r="I28" s="35" t="str">
        <v>BBG000BS1MT4</v>
      </c>
      <c r="J28" s="36">
        <v>0</v>
      </c>
      <c r="K28" s="36" t="e">
        <v>#N/A</v>
      </c>
      <c r="L28" s="2"/>
      <c r="Q28" s="19"/>
      <c r="R28" s="19"/>
    </row>
    <row r="29" spans="2:18" x14ac:dyDescent="0.25">
      <c r="B29" s="2"/>
      <c r="C29" s="2"/>
      <c r="D29" s="9">
        <v>8</v>
      </c>
      <c r="E29" s="37" t="s">
        <v>195</v>
      </c>
      <c r="F29" s="18" t="str">
        <v>Active</v>
      </c>
      <c r="G29" s="18" t="str">
        <v>LUID_9SBVLHHA</v>
      </c>
      <c r="H29" s="35" t="str">
        <v>Walt Disney</v>
      </c>
      <c r="I29" s="35" t="str">
        <v>BBG000BH4R78</v>
      </c>
      <c r="J29" s="36" t="str">
        <v>ExcelID22</v>
      </c>
      <c r="K29" s="36" t="e">
        <v>#N/A</v>
      </c>
      <c r="L29" s="2"/>
    </row>
    <row r="30" spans="2:18" x14ac:dyDescent="0.25">
      <c r="B30" s="2"/>
      <c r="C30" s="2"/>
      <c r="D30" s="9">
        <v>9</v>
      </c>
      <c r="E30" s="37" t="s">
        <v>196</v>
      </c>
      <c r="F30" s="18" t="str">
        <v>Active</v>
      </c>
      <c r="G30" s="18" t="str">
        <v>LUID_JFJASSYO</v>
      </c>
      <c r="H30" s="35" t="str">
        <v>Microsoft</v>
      </c>
      <c r="I30" s="35" t="str">
        <v>BBG000BPH459</v>
      </c>
      <c r="J30" s="36">
        <v>0</v>
      </c>
      <c r="K30" s="36" t="e">
        <v>#N/A</v>
      </c>
      <c r="L30" s="2"/>
    </row>
    <row r="31" spans="2:18" x14ac:dyDescent="0.25">
      <c r="B31" s="2"/>
      <c r="C31" s="2"/>
      <c r="D31" s="9">
        <v>10</v>
      </c>
      <c r="E31" s="37" t="s">
        <v>197</v>
      </c>
      <c r="F31" s="18" t="str">
        <v>Active</v>
      </c>
      <c r="G31" s="18" t="str">
        <v>LUID_0UK37N0H</v>
      </c>
      <c r="H31" s="35" t="str">
        <v>Softbank</v>
      </c>
      <c r="I31" s="35" t="str">
        <v>BBG000CLY2D3</v>
      </c>
      <c r="J31" s="36">
        <v>0</v>
      </c>
      <c r="K31" s="36" t="e">
        <v>#N/A</v>
      </c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K21" sqref="K21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244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245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206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318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314</v>
      </c>
      <c r="F18" s="8" t="s">
        <v>310</v>
      </c>
      <c r="G18" s="7" t="s">
        <v>311</v>
      </c>
      <c r="H18" s="8" t="s">
        <v>218</v>
      </c>
      <c r="I18" s="8" t="s">
        <v>315</v>
      </c>
      <c r="J18" s="6" t="s">
        <v>316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314</v>
      </c>
      <c r="F20" s="8" t="s">
        <v>310</v>
      </c>
      <c r="G20" s="7" t="s">
        <v>311</v>
      </c>
      <c r="H20" s="8" t="s">
        <v>218</v>
      </c>
      <c r="I20" s="8" t="s">
        <v>315</v>
      </c>
      <c r="J20" s="6" t="s">
        <v>316</v>
      </c>
      <c r="K20" s="8" t="s">
        <v>221</v>
      </c>
      <c r="L20" s="2"/>
      <c r="M20" s="2"/>
    </row>
    <row r="21" spans="2:13" x14ac:dyDescent="0.25">
      <c r="B21" s="2"/>
      <c r="C21" s="2"/>
      <c r="D21" s="9"/>
      <c r="E21" s="13" t="s">
        <v>220</v>
      </c>
      <c r="F21" s="13" t="s">
        <v>204</v>
      </c>
      <c r="G21" s="16" t="s">
        <v>188</v>
      </c>
      <c r="H21" s="16"/>
      <c r="I21" s="17" t="s">
        <v>317</v>
      </c>
      <c r="J21" s="15"/>
      <c r="K21" s="51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314</v>
      </c>
      <c r="F23" s="8" t="s">
        <v>310</v>
      </c>
      <c r="G23" s="7" t="s">
        <v>311</v>
      </c>
      <c r="H23" s="8" t="s">
        <v>218</v>
      </c>
      <c r="I23" s="8" t="s">
        <v>315</v>
      </c>
      <c r="J23" s="6" t="s">
        <v>316</v>
      </c>
      <c r="K23" s="8" t="s">
        <v>221</v>
      </c>
      <c r="L23" s="2"/>
      <c r="M23" s="2"/>
    </row>
    <row r="24" spans="2:13" x14ac:dyDescent="0.25">
      <c r="B24" s="2"/>
      <c r="C24" s="2"/>
      <c r="D24" s="9"/>
      <c r="E24" s="16" t="s">
        <v>222</v>
      </c>
      <c r="F24" s="13" t="s">
        <v>204</v>
      </c>
      <c r="G24" s="12" t="s">
        <v>195</v>
      </c>
      <c r="H24" s="16"/>
      <c r="I24" s="17" t="s">
        <v>317</v>
      </c>
      <c r="J24" s="15"/>
      <c r="K24" s="51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225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str">
        <f t="array" ref="F34:K36">_xll.flInstrumentsLookup(F32,E35:E36)</f>
        <v>State</v>
      </c>
      <c r="G34" s="8" t="str">
        <v>LusidInstrumentId</v>
      </c>
      <c r="H34" s="7" t="str">
        <v>Name</v>
      </c>
      <c r="I34" s="8" t="str">
        <v>Figi</v>
      </c>
      <c r="J34" s="8" t="str">
        <v>ClientInternal</v>
      </c>
      <c r="K34" s="8" t="e">
        <v>#N/A</v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str">
        <v>Active</v>
      </c>
      <c r="G35" s="13" t="str">
        <v>LUID_RVXW0J4Z</v>
      </c>
      <c r="H35" s="16" t="str">
        <v>Apple</v>
      </c>
      <c r="I35" s="16" t="str">
        <v>BBG000B9XRY4</v>
      </c>
      <c r="J35" s="17" t="str">
        <v>ExcelID1</v>
      </c>
      <c r="K35" s="17" t="e">
        <v>#N/A</v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str">
        <v>Active</v>
      </c>
      <c r="G36" s="13" t="str">
        <v>LUID_9SBVLHHA</v>
      </c>
      <c r="H36" s="16" t="str">
        <v>Walt Disney</v>
      </c>
      <c r="I36" s="16" t="str">
        <v>BBG000BH4R78</v>
      </c>
      <c r="J36" s="17" t="str">
        <v>ExcelID22</v>
      </c>
      <c r="K36" s="17" t="e">
        <v>#N/A</v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8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8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1"/>
  <sheetViews>
    <sheetView showGridLines="0" tabSelected="1" zoomScale="85" zoomScaleNormal="85" workbookViewId="0">
      <selection activeCell="K29" sqref="K29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292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291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240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241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206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314</v>
      </c>
      <c r="F18" s="8" t="s">
        <v>310</v>
      </c>
      <c r="G18" s="8" t="s">
        <v>311</v>
      </c>
      <c r="H18" s="7" t="s">
        <v>218</v>
      </c>
      <c r="I18" s="8" t="s">
        <v>315</v>
      </c>
      <c r="J18" s="8" t="s">
        <v>316</v>
      </c>
      <c r="K18" s="6" t="s">
        <v>221</v>
      </c>
      <c r="L18" s="2"/>
      <c r="M18" s="2"/>
    </row>
    <row r="19" spans="2:13" x14ac:dyDescent="0.25">
      <c r="B19" s="2"/>
      <c r="C19" s="2"/>
      <c r="D19" s="9"/>
      <c r="E19" s="13" t="s">
        <v>223</v>
      </c>
      <c r="F19" s="13" t="s">
        <v>204</v>
      </c>
      <c r="G19" s="12" t="s">
        <v>224</v>
      </c>
      <c r="H19" s="12"/>
      <c r="I19" s="16"/>
      <c r="J19" s="17"/>
      <c r="K19" s="51" t="str">
        <f>_xll.flInstrumentsAdd(E18:J19)</f>
        <v>LUID_A9RLV8U6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243</v>
      </c>
      <c r="F24" s="2"/>
      <c r="G24" s="2"/>
      <c r="H24" s="2"/>
      <c r="I24" s="2"/>
      <c r="J24" s="2"/>
      <c r="K24" s="2"/>
      <c r="L24" s="2"/>
      <c r="M24" s="2"/>
    </row>
    <row r="25" spans="2:13" ht="15.75" thickBo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5.75" thickBot="1" x14ac:dyDescent="0.3">
      <c r="B26" s="2"/>
      <c r="C26" s="2"/>
      <c r="D26" s="2"/>
      <c r="E26" s="9" t="s">
        <v>203</v>
      </c>
      <c r="F26" s="14" t="s">
        <v>204</v>
      </c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tr">
        <f t="array" ref="F28:K30">_xll.flInstrumentsLookup(F26,E29,"Instrument/default/Ticker")</f>
        <v>State</v>
      </c>
      <c r="G28" s="8" t="str">
        <v>LusidInstrumentId</v>
      </c>
      <c r="H28" s="7" t="str">
        <v>Name</v>
      </c>
      <c r="I28" s="8" t="str">
        <v>Ticker</v>
      </c>
      <c r="J28" s="8" t="str">
        <v>ClientInternal</v>
      </c>
      <c r="K28" s="8" t="str">
        <v>Figi</v>
      </c>
      <c r="L28" s="2"/>
      <c r="M28" s="2"/>
    </row>
    <row r="29" spans="2:13" x14ac:dyDescent="0.25">
      <c r="B29" s="2"/>
      <c r="C29" s="2"/>
      <c r="D29" s="9"/>
      <c r="E29" s="12" t="str">
        <f>G19</f>
        <v>BBG007FAKECO</v>
      </c>
      <c r="F29" s="13" t="str">
        <v>Active</v>
      </c>
      <c r="G29" s="13" t="str">
        <v>LUID_A9RLV8U6</v>
      </c>
      <c r="H29" s="16" t="str">
        <v>Spectre</v>
      </c>
      <c r="I29" s="16">
        <v>0</v>
      </c>
      <c r="J29" s="17" t="str">
        <v>NewInst14</v>
      </c>
      <c r="K29" s="51" t="str">
        <v>BBG007FAKECO</v>
      </c>
      <c r="L29" s="2"/>
      <c r="M29" s="2"/>
    </row>
    <row r="30" spans="2:13" x14ac:dyDescent="0.25">
      <c r="B30" s="2"/>
      <c r="C30" s="2"/>
      <c r="D30" s="9"/>
      <c r="E30" s="2"/>
      <c r="F30" s="2" t="e">
        <v>#N/A</v>
      </c>
      <c r="G30" s="2" t="e">
        <v>#N/A</v>
      </c>
      <c r="H30" s="2" t="e">
        <v>#N/A</v>
      </c>
      <c r="I30" s="2" t="e">
        <v>#N/A</v>
      </c>
      <c r="J30" s="2" t="e">
        <v>#N/A</v>
      </c>
      <c r="K30" s="2" t="e">
        <v>#N/A</v>
      </c>
      <c r="L30" s="2"/>
      <c r="M30" s="2"/>
    </row>
    <row r="31" spans="2:13" x14ac:dyDescent="0.25">
      <c r="F31" s="49"/>
      <c r="G31" s="49"/>
      <c r="H31" s="49"/>
      <c r="I31" s="49"/>
      <c r="J31" s="49"/>
      <c r="K31" s="49"/>
      <c r="L31" s="49"/>
    </row>
  </sheetData>
  <dataValidations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3"/>
  <sheetViews>
    <sheetView showGridLines="0" topLeftCell="A7" zoomScale="85" zoomScaleNormal="85" workbookViewId="0">
      <selection activeCell="L40" sqref="L40:L42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293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294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279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280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257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/>
      <c r="C14" s="2"/>
      <c r="D14" s="2" t="s">
        <v>306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9"/>
      <c r="E15" s="8" t="s">
        <v>281</v>
      </c>
      <c r="F15" s="8" t="s">
        <v>282</v>
      </c>
      <c r="G15" s="8" t="s">
        <v>283</v>
      </c>
      <c r="H15" s="7" t="s">
        <v>284</v>
      </c>
      <c r="I15" s="8" t="s">
        <v>285</v>
      </c>
      <c r="J15" s="8" t="s">
        <v>286</v>
      </c>
      <c r="K15" s="6" t="s">
        <v>287</v>
      </c>
      <c r="L15" s="6" t="str">
        <f t="array" ref="L15:L17">_xll.flPropertiesAdd(E15:K17)</f>
        <v>Keys</v>
      </c>
      <c r="M15" s="8"/>
    </row>
    <row r="16" spans="2:14" x14ac:dyDescent="0.25">
      <c r="B16" s="2"/>
      <c r="C16" s="2"/>
      <c r="D16" s="9"/>
      <c r="E16" s="13" t="s">
        <v>219</v>
      </c>
      <c r="F16" s="16" t="s">
        <v>296</v>
      </c>
      <c r="G16" s="13" t="s">
        <v>297</v>
      </c>
      <c r="H16" s="12" t="b">
        <v>0</v>
      </c>
      <c r="I16" s="16" t="str">
        <f>G16</f>
        <v>PlanType</v>
      </c>
      <c r="J16" s="17" t="s">
        <v>288</v>
      </c>
      <c r="K16" s="15" t="s">
        <v>289</v>
      </c>
      <c r="L16" s="51" t="str">
        <v>Error creating Property Definition 'Instrument/FinbourneBondVillains/PlanType' because it already exists.</v>
      </c>
      <c r="M16" s="15"/>
    </row>
    <row r="17" spans="2:14" x14ac:dyDescent="0.25">
      <c r="B17" s="2"/>
      <c r="C17" s="2"/>
      <c r="D17" s="9"/>
      <c r="E17" s="13" t="s">
        <v>219</v>
      </c>
      <c r="F17" s="16" t="s">
        <v>296</v>
      </c>
      <c r="G17" s="13" t="s">
        <v>298</v>
      </c>
      <c r="H17" s="43" t="b">
        <v>0</v>
      </c>
      <c r="I17" s="42" t="s">
        <v>299</v>
      </c>
      <c r="J17" s="44" t="s">
        <v>290</v>
      </c>
      <c r="K17" s="15" t="s">
        <v>289</v>
      </c>
      <c r="L17" s="51" t="str">
        <v>Error creating Property Definition 'Instrument/FinbourneBondVillains/TakeOverWorldDate' because it already exists.</v>
      </c>
      <c r="M17" s="15"/>
    </row>
    <row r="18" spans="2:14" x14ac:dyDescent="0.25">
      <c r="B18" s="2"/>
      <c r="C18" s="2"/>
      <c r="D18" s="9"/>
      <c r="E18" s="13"/>
      <c r="F18" s="42"/>
      <c r="G18" s="13"/>
      <c r="H18" s="43"/>
      <c r="I18" s="42"/>
      <c r="J18" s="44"/>
      <c r="K18" s="15"/>
      <c r="L18" s="52"/>
      <c r="M18" s="15"/>
      <c r="N18" s="2"/>
    </row>
    <row r="19" spans="2:14" x14ac:dyDescent="0.25">
      <c r="B19" s="2"/>
      <c r="C19" s="2"/>
      <c r="D19" s="9"/>
      <c r="E19" s="13"/>
      <c r="F19" s="42"/>
      <c r="G19" s="13"/>
      <c r="H19" s="43"/>
      <c r="I19" s="42"/>
      <c r="J19" s="44"/>
      <c r="K19" s="15"/>
      <c r="L19" s="52"/>
      <c r="M19" s="15"/>
      <c r="N19" s="2"/>
    </row>
    <row r="20" spans="2:14" x14ac:dyDescent="0.25">
      <c r="B20" s="2"/>
      <c r="C20" s="2"/>
      <c r="D20" s="9"/>
      <c r="E20" s="13"/>
      <c r="F20" s="42"/>
      <c r="G20" s="13"/>
      <c r="H20" s="43"/>
      <c r="I20" s="42"/>
      <c r="J20" s="44"/>
      <c r="K20" s="15"/>
      <c r="L20" s="51"/>
      <c r="M20" s="15"/>
      <c r="N20" s="2"/>
    </row>
    <row r="21" spans="2:14" x14ac:dyDescent="0.25">
      <c r="B21" s="2"/>
      <c r="C21" s="2"/>
      <c r="D21" s="9"/>
      <c r="E21" s="13"/>
      <c r="F21" s="42"/>
      <c r="G21" s="13"/>
      <c r="H21" s="43"/>
      <c r="I21" s="42"/>
      <c r="J21" s="44"/>
      <c r="K21" s="15"/>
      <c r="L21" s="52"/>
      <c r="M21" s="15"/>
      <c r="N21" s="2"/>
    </row>
    <row r="22" spans="2:14" x14ac:dyDescent="0.25">
      <c r="B22" s="2"/>
      <c r="C22" s="2"/>
      <c r="D22" s="9"/>
      <c r="E22" s="13"/>
      <c r="F22" s="42"/>
      <c r="G22" s="13"/>
      <c r="H22" s="43"/>
      <c r="I22" s="42"/>
      <c r="J22" s="44"/>
      <c r="K22" s="15"/>
      <c r="L22" s="52"/>
      <c r="M22" s="15"/>
      <c r="N22" s="2"/>
    </row>
    <row r="23" spans="2:14" x14ac:dyDescent="0.25">
      <c r="B23" s="2"/>
      <c r="C23" s="2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</row>
    <row r="25" spans="2:14" ht="21" x14ac:dyDescent="0.35">
      <c r="B25" s="2"/>
      <c r="C25" s="10" t="s">
        <v>304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 t="s">
        <v>305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8" t="s">
        <v>333</v>
      </c>
      <c r="F27" s="8" t="s">
        <v>334</v>
      </c>
      <c r="G27" s="8" t="s">
        <v>319</v>
      </c>
      <c r="H27" s="33" t="s">
        <v>300</v>
      </c>
      <c r="I27" s="33" t="s">
        <v>301</v>
      </c>
      <c r="J27" s="8"/>
      <c r="K27" s="8"/>
      <c r="L27" s="2"/>
      <c r="M27" s="2"/>
      <c r="N27" s="2"/>
    </row>
    <row r="28" spans="2:14" x14ac:dyDescent="0.25">
      <c r="B28" s="2"/>
      <c r="C28" s="2"/>
      <c r="D28" s="9">
        <v>1</v>
      </c>
      <c r="E28" s="15" t="s">
        <v>221</v>
      </c>
      <c r="F28" s="15" t="str">
        <f>'Add instrument'!K19</f>
        <v>LUID_A9RLV8U6</v>
      </c>
      <c r="G28" s="47">
        <v>43101</v>
      </c>
      <c r="H28" s="43" t="s">
        <v>302</v>
      </c>
      <c r="I28" s="46" t="s">
        <v>320</v>
      </c>
      <c r="J28" s="42"/>
      <c r="K28" s="51" t="str">
        <f>_xll.flInstrumentPropertiesAdd(E27:I28)</f>
        <v>OK</v>
      </c>
      <c r="L28" s="2"/>
      <c r="M28" s="2"/>
      <c r="N28" s="2"/>
    </row>
    <row r="29" spans="2:14" x14ac:dyDescent="0.25">
      <c r="B29" s="2"/>
      <c r="C29" s="2"/>
      <c r="D29" s="9">
        <v>2</v>
      </c>
      <c r="E29" s="15"/>
      <c r="F29" s="15"/>
      <c r="G29" s="45"/>
      <c r="H29" s="43"/>
      <c r="I29" s="46"/>
      <c r="J29" s="42"/>
      <c r="K29" s="51"/>
      <c r="L29" s="2"/>
      <c r="M29" s="2"/>
      <c r="N29" s="2"/>
    </row>
    <row r="30" spans="2:14" x14ac:dyDescent="0.25">
      <c r="B30" s="2"/>
      <c r="C30" s="2"/>
      <c r="D30" s="9">
        <v>3</v>
      </c>
      <c r="E30" s="15"/>
      <c r="F30" s="15"/>
      <c r="G30" s="45"/>
      <c r="H30" s="43"/>
      <c r="I30" s="46"/>
      <c r="J30" s="42"/>
      <c r="K30" s="51"/>
      <c r="L30" s="2"/>
      <c r="M30" s="2"/>
      <c r="N30" s="2"/>
    </row>
    <row r="31" spans="2:14" x14ac:dyDescent="0.25">
      <c r="B31" s="2"/>
      <c r="C31" s="2"/>
      <c r="D31" s="9"/>
      <c r="E31" s="43"/>
      <c r="F31" s="43"/>
      <c r="G31" s="43"/>
      <c r="H31" s="43"/>
      <c r="I31" s="42"/>
      <c r="J31" s="42"/>
      <c r="K31" s="51"/>
      <c r="L31" s="2"/>
      <c r="M31" s="2"/>
      <c r="N31" s="2"/>
    </row>
    <row r="32" spans="2:14" x14ac:dyDescent="0.25">
      <c r="B32" s="2"/>
      <c r="C32" s="2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21" x14ac:dyDescent="0.35">
      <c r="B34" s="2"/>
      <c r="C34" s="10" t="s">
        <v>303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 t="s">
        <v>307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Bot="1" x14ac:dyDescent="0.3">
      <c r="B37" s="2"/>
      <c r="C37" s="2"/>
      <c r="D37" s="2"/>
      <c r="E37" s="9" t="s">
        <v>203</v>
      </c>
      <c r="F37" s="14" t="s">
        <v>221</v>
      </c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9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8" t="s">
        <v>202</v>
      </c>
      <c r="F39" s="8" t="str">
        <f t="array" ref="F39:L40">_xll.flInstrumentsLookup(F37,E40:E41,H27&amp;","&amp;I27)</f>
        <v>State</v>
      </c>
      <c r="G39" s="8" t="str">
        <v>LusidInstrumentId</v>
      </c>
      <c r="H39" s="8" t="str">
        <v>Name</v>
      </c>
      <c r="I39" s="8" t="str">
        <v>TakeOverDate</v>
      </c>
      <c r="J39" s="8" t="str">
        <v>PlanType</v>
      </c>
      <c r="K39" s="8" t="str">
        <v>Figi</v>
      </c>
      <c r="L39" s="8" t="str">
        <v>ClientInternal</v>
      </c>
      <c r="M39" s="2"/>
      <c r="N39" s="2"/>
    </row>
    <row r="40" spans="2:14" x14ac:dyDescent="0.25">
      <c r="B40" s="2"/>
      <c r="C40" s="2"/>
      <c r="D40" s="9"/>
      <c r="E40" s="15" t="str">
        <f>F28</f>
        <v>LUID_A9RLV8U6</v>
      </c>
      <c r="F40" s="43" t="str">
        <v>Active</v>
      </c>
      <c r="G40" s="43" t="str">
        <v>LUID_A9RLV8U6</v>
      </c>
      <c r="H40" s="42" t="str">
        <v>Spectre</v>
      </c>
      <c r="I40" s="42" t="str">
        <v>2028/12/01T00:00:00.00</v>
      </c>
      <c r="J40" s="42" t="str">
        <v>Laser from satellite</v>
      </c>
      <c r="K40" s="42" t="str">
        <v>BBG007FAKECO</v>
      </c>
      <c r="L40" s="51" t="str">
        <v>NewInst14</v>
      </c>
      <c r="M40" s="2"/>
      <c r="N40" s="2"/>
    </row>
    <row r="41" spans="2:14" x14ac:dyDescent="0.25">
      <c r="B41" s="2"/>
      <c r="C41" s="2"/>
      <c r="D41" s="9"/>
      <c r="E41" s="15"/>
      <c r="F41" s="43"/>
      <c r="G41" s="43"/>
      <c r="H41" s="42"/>
      <c r="I41" s="42"/>
      <c r="J41" s="44"/>
      <c r="K41" s="44"/>
      <c r="L41" s="51"/>
      <c r="M41" s="2"/>
      <c r="N41" s="2"/>
    </row>
    <row r="42" spans="2:14" x14ac:dyDescent="0.25">
      <c r="B42" s="2"/>
      <c r="C42" s="2"/>
      <c r="D42" s="9"/>
      <c r="E42" s="43"/>
      <c r="F42" s="43"/>
      <c r="G42" s="43"/>
      <c r="H42" s="42"/>
      <c r="I42" s="42"/>
      <c r="J42" s="44"/>
      <c r="K42" s="44"/>
      <c r="L42" s="51"/>
      <c r="M42" s="2"/>
      <c r="N42" s="2"/>
    </row>
    <row r="43" spans="2:14" x14ac:dyDescent="0.25">
      <c r="B43" s="2"/>
      <c r="C43" s="2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dataValidations count="16">
    <dataValidation allowBlank="1" showInputMessage="1" showErrorMessage="1" prompt="LifeTime" sqref="K15" xr:uid="{E7540E92-E5BE-4552-BF9C-DBFEE096FB3D}"/>
    <dataValidation allowBlank="1" showInputMessage="1" showErrorMessage="1" prompt="DataTypeId" sqref="J15" xr:uid="{9DF3B153-0F3B-469A-9200-5B6DE7B37C11}"/>
    <dataValidation allowBlank="1" showInputMessage="1" showErrorMessage="1" prompt="DisplayName" sqref="I15" xr:uid="{B4F6905F-0F6E-454B-8D5A-DE90891032B9}"/>
    <dataValidation allowBlank="1" showInputMessage="1" showErrorMessage="1" prompt="ValueRequired" sqref="H15" xr:uid="{7DD8BA18-A28C-4E41-A74B-A6C2DAB47D7E}"/>
    <dataValidation allowBlank="1" showInputMessage="1" showErrorMessage="1" prompt="Code" sqref="G15" xr:uid="{4B063AB7-7753-4C5D-8D43-C8FF9EF43328}"/>
    <dataValidation allowBlank="1" showInputMessage="1" showErrorMessage="1" prompt="Scope" sqref="F15" xr:uid="{7B2DCFD6-DE2A-4DD9-91A8-A03CF34D8212}"/>
    <dataValidation allowBlank="1" showInputMessage="1" showErrorMessage="1" prompt="Domain" sqref="E15" xr:uid="{D6668F53-E37A-4C9A-8F06-9EFDC70FF4B2}"/>
    <dataValidation allowBlank="1" showInputMessage="1" showErrorMessage="1" prompt="EffectiveFrom" sqref="Q16" xr:uid="{24A97234-1260-44ED-B57D-A9A5CDFE549A}"/>
    <dataValidation allowBlank="1" showInputMessage="1" showErrorMessage="1" prompt="SecurityUid" sqref="P16" xr:uid="{98DF1528-AB19-418D-8363-FCCF64C101A6}"/>
    <dataValidation allowBlank="1" showInputMessage="1" showErrorMessage="1" prompt="The unique Lusid Instrument Identifier (LUID) of the instrument to update or insert properties on." sqref="L32 O33" xr:uid="{5F7002E7-75EE-451D-8512-06F52438E5BA}"/>
    <dataValidation allowBlank="1" showInputMessage="1" showErrorMessage="1" prompt="The effective datetime from which the property is valid" sqref="M32 P33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2 Q33" xr:uid="{2A9A010A-6017-49BD-AEE0-081D3CADD4D4}"/>
    <dataValidation allowBlank="1" showInputMessage="1" showErrorMessage="1" prompt="The instrument identifier type." sqref="E33" xr:uid="{4374EB16-DCB5-4C88-87AB-2DEDE8518DD5}"/>
    <dataValidation allowBlank="1" showInputMessage="1" showErrorMessage="1" prompt="The unique instrument identifier of the instrument to update or insert properties on." sqref="F33" xr:uid="{4CC13194-FA28-4F34-A9A8-89FE1E4D6517}"/>
    <dataValidation allowBlank="1" showInputMessage="1" showErrorMessage="1" prompt="The effective datetime from which the property is valid" sqref="G33" xr:uid="{3DCACC70-6565-46CC-B179-11E4D4ADB398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H33" xr:uid="{D7729818-3906-4D67-A751-4600C40FD1E4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topLeftCell="A13" zoomScale="85" zoomScaleNormal="85" workbookViewId="0">
      <selection activeCell="N22" sqref="N22:N30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11.42578125" style="23" customWidth="1"/>
    <col min="14" max="14" width="11.285156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208</v>
      </c>
      <c r="M21" s="8" t="s">
        <v>216</v>
      </c>
      <c r="N21" s="8" t="s">
        <v>248</v>
      </c>
      <c r="O21" s="2"/>
      <c r="P21"/>
      <c r="Q21"/>
      <c r="R21"/>
      <c r="S21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20"/>
      <c r="N22" s="52">
        <f>_xll.flQuoteGetForDate($F$15,E22,G22,H22,I22,J22,K22,L22,M22)</f>
        <v>100</v>
      </c>
      <c r="O22" s="2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188</v>
      </c>
      <c r="I23" s="16" t="s">
        <v>186</v>
      </c>
      <c r="J23" s="17" t="s">
        <v>205</v>
      </c>
      <c r="K23" s="20">
        <f>K22+1</f>
        <v>43571</v>
      </c>
      <c r="L23" s="20"/>
      <c r="M23" s="20"/>
      <c r="N23" s="52">
        <f>_xll.flQuoteGetForDate($F$15,E23,G23,H23,I23,J23,K23,L23,M23)</f>
        <v>199.25</v>
      </c>
      <c r="O23" s="2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188</v>
      </c>
      <c r="I24" s="16" t="s">
        <v>186</v>
      </c>
      <c r="J24" s="17" t="s">
        <v>205</v>
      </c>
      <c r="K24" s="20">
        <f t="shared" ref="K24:K30" si="0">K23+1</f>
        <v>43572</v>
      </c>
      <c r="L24" s="20"/>
      <c r="M24" s="20"/>
      <c r="N24" s="52">
        <f>_xll.flQuoteGetForDate($F$15,E24,G24,H24,I24,J24,K24,L24,M24)</f>
        <v>203.13</v>
      </c>
      <c r="O24" s="2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188</v>
      </c>
      <c r="I25" s="16" t="s">
        <v>186</v>
      </c>
      <c r="J25" s="17" t="s">
        <v>205</v>
      </c>
      <c r="K25" s="20">
        <f t="shared" si="0"/>
        <v>43573</v>
      </c>
      <c r="L25" s="20"/>
      <c r="M25" s="20"/>
      <c r="N25" s="52">
        <f>_xll.flQuoteGetForDate($F$15,E25,G25,H25,I25,J25,K25,L25,M25)</f>
        <v>203.86</v>
      </c>
      <c r="O25" s="2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188</v>
      </c>
      <c r="I26" s="16" t="s">
        <v>186</v>
      </c>
      <c r="J26" s="17" t="s">
        <v>205</v>
      </c>
      <c r="K26" s="20">
        <f t="shared" si="0"/>
        <v>43574</v>
      </c>
      <c r="L26" s="20"/>
      <c r="M26" s="20"/>
      <c r="N26" s="52">
        <f>_xll.flQuoteGetForDate($F$15,E26,G26,H26,I26,J26,K26,L26,M26)</f>
        <v>203.86</v>
      </c>
      <c r="O26" s="2"/>
      <c r="P26"/>
      <c r="Q26"/>
      <c r="R26"/>
      <c r="S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188</v>
      </c>
      <c r="I27" s="16" t="s">
        <v>186</v>
      </c>
      <c r="J27" s="17" t="s">
        <v>205</v>
      </c>
      <c r="K27" s="20">
        <f t="shared" si="0"/>
        <v>43575</v>
      </c>
      <c r="L27" s="20"/>
      <c r="M27" s="20"/>
      <c r="N27" s="52">
        <f>_xll.flQuoteGetForDate($F$15,E27,G27,H27,I27,J27,K27,L27,M27)</f>
        <v>203.86</v>
      </c>
      <c r="O27" s="2"/>
      <c r="P27"/>
      <c r="Q27"/>
      <c r="R27"/>
      <c r="S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188</v>
      </c>
      <c r="I28" s="16" t="s">
        <v>186</v>
      </c>
      <c r="J28" s="17" t="s">
        <v>205</v>
      </c>
      <c r="K28" s="20">
        <f t="shared" si="0"/>
        <v>43576</v>
      </c>
      <c r="L28" s="20"/>
      <c r="M28" s="20"/>
      <c r="N28" s="52">
        <f>_xll.flQuoteGetForDate($F$15,E28,G28,H28,I28,J28,K28,L28,M28)</f>
        <v>203.86</v>
      </c>
      <c r="O28" s="2"/>
      <c r="P28"/>
      <c r="Q28"/>
      <c r="R28"/>
      <c r="S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188</v>
      </c>
      <c r="I29" s="16" t="s">
        <v>186</v>
      </c>
      <c r="J29" s="17" t="s">
        <v>205</v>
      </c>
      <c r="K29" s="20">
        <f t="shared" si="0"/>
        <v>43577</v>
      </c>
      <c r="L29" s="20"/>
      <c r="M29" s="20"/>
      <c r="N29" s="52">
        <f>_xll.flQuoteGetForDate($F$15,E29,G29,H29,I29,J29,K29,L29,M29)</f>
        <v>204.53</v>
      </c>
      <c r="O29" s="2"/>
      <c r="P29"/>
      <c r="Q29"/>
      <c r="R29"/>
      <c r="S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188</v>
      </c>
      <c r="I30" s="16" t="s">
        <v>186</v>
      </c>
      <c r="J30" s="17" t="s">
        <v>205</v>
      </c>
      <c r="K30" s="20">
        <f t="shared" si="0"/>
        <v>43578</v>
      </c>
      <c r="L30" s="20"/>
      <c r="M30" s="20"/>
      <c r="N30" s="52">
        <f>_xll.flQuoteGetForDate($F$15,E30,G30,H30,I30,J30,K30,L30,M30)</f>
        <v>207.48</v>
      </c>
      <c r="O30" s="2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zoomScale="85" zoomScaleNormal="85" workbookViewId="0">
      <selection activeCell="P25" sqref="P2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248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52">
        <f>_xll.flQuoteGetForDate($F$15,E22,G22,H22,I22,J22,K22,F22,L22)</f>
        <v>100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189</v>
      </c>
      <c r="I23" s="16" t="s">
        <v>186</v>
      </c>
      <c r="J23" s="17" t="s">
        <v>205</v>
      </c>
      <c r="K23" s="20">
        <v>43571</v>
      </c>
      <c r="L23" s="17"/>
      <c r="M23" s="52">
        <f>_xll.flQuoteGetForDate($F$15,E23,G23,H23,I23,J23,K23,F23,L23)</f>
        <v>111.1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191</v>
      </c>
      <c r="I24" s="16" t="s">
        <v>186</v>
      </c>
      <c r="J24" s="17" t="s">
        <v>205</v>
      </c>
      <c r="K24" s="20">
        <v>43572</v>
      </c>
      <c r="L24" s="17"/>
      <c r="M24" s="52">
        <f>_xll.flQuoteGetForDate($F$15,E24,G24,H24,I24,J24,K24,F24,L24)</f>
        <v>78.36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193</v>
      </c>
      <c r="I25" s="16" t="s">
        <v>186</v>
      </c>
      <c r="J25" s="17" t="s">
        <v>205</v>
      </c>
      <c r="K25" s="20">
        <v>43573</v>
      </c>
      <c r="L25" s="17"/>
      <c r="M25" s="52">
        <f>_xll.flQuoteGetForDate($F$15,E25,G25,H25,I25,J25,K25,F25,L25)</f>
        <v>166.6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194</v>
      </c>
      <c r="I26" s="16" t="s">
        <v>186</v>
      </c>
      <c r="J26" s="17" t="s">
        <v>205</v>
      </c>
      <c r="K26" s="20">
        <v>43574</v>
      </c>
      <c r="L26" s="17"/>
      <c r="M26" s="52">
        <f>_xll.flQuoteGetForDate($F$15,E26,G26,H26,I26,J26,K26,F26,L26)</f>
        <v>666.5</v>
      </c>
      <c r="N26" s="2"/>
      <c r="P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195</v>
      </c>
      <c r="I27" s="16" t="s">
        <v>186</v>
      </c>
      <c r="J27" s="17" t="s">
        <v>205</v>
      </c>
      <c r="K27" s="20">
        <v>43575</v>
      </c>
      <c r="L27" s="17"/>
      <c r="M27" s="52">
        <f>_xll.flQuoteGetForDate($F$15,E27,G27,H27,I27,J27,K27,F27,L27)</f>
        <v>132.44999999999999</v>
      </c>
      <c r="N27" s="2"/>
      <c r="P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196</v>
      </c>
      <c r="I28" s="16" t="s">
        <v>186</v>
      </c>
      <c r="J28" s="17" t="s">
        <v>205</v>
      </c>
      <c r="K28" s="20">
        <v>43576</v>
      </c>
      <c r="L28" s="17"/>
      <c r="M28" s="52">
        <f>_xll.flQuoteGetForDate($F$15,E28,G28,H28,I28,J28,K28,F28,L28)</f>
        <v>123.37</v>
      </c>
      <c r="N28" s="2"/>
      <c r="P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192</v>
      </c>
      <c r="I29" s="16" t="s">
        <v>186</v>
      </c>
      <c r="J29" s="17" t="s">
        <v>205</v>
      </c>
      <c r="K29" s="20">
        <v>43577</v>
      </c>
      <c r="L29" s="17"/>
      <c r="M29" s="52">
        <f>_xll.flQuoteGetForDate($F$15,E29,G29,H29,I29,J29,K29,F29,L29)</f>
        <v>6963</v>
      </c>
      <c r="N29" s="2"/>
      <c r="P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190</v>
      </c>
      <c r="I30" s="16" t="s">
        <v>186</v>
      </c>
      <c r="J30" s="17" t="s">
        <v>205</v>
      </c>
      <c r="K30" s="20">
        <v>43578</v>
      </c>
      <c r="L30" s="17"/>
      <c r="M30" s="52">
        <f>_xll.flQuoteGetForDate($F$15,E30,G30,H30,I30,J30,K30,F30,L30)</f>
        <v>582.5</v>
      </c>
      <c r="N30" s="2"/>
      <c r="P30"/>
    </row>
    <row r="31" spans="2:22" x14ac:dyDescent="0.25">
      <c r="B31" s="2"/>
      <c r="C31" s="2"/>
      <c r="D31" s="9"/>
      <c r="E31" s="13" t="s">
        <v>213</v>
      </c>
      <c r="F31" s="18"/>
      <c r="G31" s="16" t="s">
        <v>204</v>
      </c>
      <c r="H31" s="13" t="s">
        <v>197</v>
      </c>
      <c r="I31" s="16" t="s">
        <v>186</v>
      </c>
      <c r="J31" s="17" t="s">
        <v>205</v>
      </c>
      <c r="K31" s="20">
        <v>43579</v>
      </c>
      <c r="L31" s="17"/>
      <c r="M31" s="52">
        <f>_xll.flQuoteGetForDate($F$15,E31,G31,H31,I31,J31,K31,F31,L31)</f>
        <v>11550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>
      <selection activeCell="P24" sqref="P24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207</v>
      </c>
      <c r="F22" s="8" t="s">
        <v>208</v>
      </c>
      <c r="G22" s="8" t="s">
        <v>272</v>
      </c>
      <c r="H22" s="7" t="s">
        <v>209</v>
      </c>
      <c r="I22" s="8" t="s">
        <v>211</v>
      </c>
      <c r="J22" s="8" t="s">
        <v>212</v>
      </c>
      <c r="K22" s="8" t="s">
        <v>187</v>
      </c>
      <c r="L22" s="6" t="s">
        <v>185</v>
      </c>
      <c r="M22" s="6" t="s">
        <v>273</v>
      </c>
      <c r="N22" s="6" t="s">
        <v>227</v>
      </c>
      <c r="O22" s="6" t="s">
        <v>274</v>
      </c>
      <c r="P22" s="6" t="s">
        <v>275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213</v>
      </c>
      <c r="F23" s="18" t="s">
        <v>332</v>
      </c>
      <c r="G23" s="13" t="s">
        <v>204</v>
      </c>
      <c r="H23" s="13" t="s">
        <v>188</v>
      </c>
      <c r="I23" s="16" t="s">
        <v>186</v>
      </c>
      <c r="J23" s="16" t="s">
        <v>205</v>
      </c>
      <c r="K23" s="17">
        <v>100</v>
      </c>
      <c r="L23" s="15" t="s">
        <v>6</v>
      </c>
      <c r="M23" s="20">
        <v>43570</v>
      </c>
      <c r="N23" s="47"/>
      <c r="O23" s="32"/>
      <c r="P23" s="51" t="str">
        <f>_xll.flQuotesAdd(F15,E22:O23)</f>
        <v>Added 1 quote(s) as at time 2019-09-03 16:02:48Z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51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51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51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51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51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51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9"/>
      <c r="O34" s="40"/>
      <c r="P34" s="41"/>
      <c r="Q34" s="41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zoomScale="85" zoomScaleNormal="85" workbookViewId="0">
      <selection activeCell="P19" sqref="P19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277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207</v>
      </c>
      <c r="F23" s="8" t="s">
        <v>208</v>
      </c>
      <c r="G23" s="8" t="s">
        <v>272</v>
      </c>
      <c r="H23" s="7" t="s">
        <v>209</v>
      </c>
      <c r="I23" s="8" t="s">
        <v>211</v>
      </c>
      <c r="J23" s="8" t="s">
        <v>212</v>
      </c>
      <c r="K23" s="8" t="s">
        <v>187</v>
      </c>
      <c r="L23" s="6" t="s">
        <v>185</v>
      </c>
      <c r="M23" s="6" t="s">
        <v>273</v>
      </c>
      <c r="N23" s="6" t="s">
        <v>227</v>
      </c>
      <c r="O23" s="6" t="s">
        <v>274</v>
      </c>
      <c r="P23" s="6" t="s">
        <v>275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312</v>
      </c>
      <c r="F24" s="18" t="s">
        <v>276</v>
      </c>
      <c r="G24" s="13" t="s">
        <v>215</v>
      </c>
      <c r="H24" s="13" t="s">
        <v>214</v>
      </c>
      <c r="I24" s="16" t="s">
        <v>186</v>
      </c>
      <c r="J24" s="16" t="s">
        <v>205</v>
      </c>
      <c r="K24" s="17">
        <v>1.3</v>
      </c>
      <c r="L24" s="15" t="s">
        <v>67</v>
      </c>
      <c r="M24" s="20">
        <v>43617</v>
      </c>
      <c r="N24" s="32"/>
      <c r="O24" s="32"/>
      <c r="P24" s="51" t="str">
        <f>_xll.flQuotesAdd(F15,E23:O27)</f>
        <v>Added 4 quote(s) as at time 2019-09-03 16:02:48Z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312</v>
      </c>
      <c r="F25" s="18" t="s">
        <v>276</v>
      </c>
      <c r="G25" s="13" t="s">
        <v>215</v>
      </c>
      <c r="H25" s="13" t="s">
        <v>214</v>
      </c>
      <c r="I25" s="16" t="s">
        <v>186</v>
      </c>
      <c r="J25" s="16" t="s">
        <v>205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51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312</v>
      </c>
      <c r="F26" s="18" t="s">
        <v>276</v>
      </c>
      <c r="G26" s="13" t="s">
        <v>215</v>
      </c>
      <c r="H26" s="13" t="s">
        <v>214</v>
      </c>
      <c r="I26" s="16" t="s">
        <v>186</v>
      </c>
      <c r="J26" s="16" t="s">
        <v>205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51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312</v>
      </c>
      <c r="F27" s="18" t="s">
        <v>276</v>
      </c>
      <c r="G27" s="13" t="s">
        <v>215</v>
      </c>
      <c r="H27" s="13" t="s">
        <v>214</v>
      </c>
      <c r="I27" s="16" t="s">
        <v>186</v>
      </c>
      <c r="J27" s="16" t="s">
        <v>205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51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7F7B26-A8FB-44CC-BC1A-494CF9683469}">
  <ds:schemaRefs>
    <ds:schemaRef ds:uri="7f1325bc-d786-4e92-924e-74ffe34b2b40"/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655d3dbc-e9a1-4c85-8bc4-391e75a6cf8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2019-09-04T15:48:11Z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