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work\dev\sample-excel\"/>
    </mc:Choice>
  </mc:AlternateContent>
  <xr:revisionPtr revIDLastSave="0" documentId="13_ncr:1_{3E3A3D15-B873-4BF6-8858-6C79780EEA1D}" xr6:coauthVersionLast="44" xr6:coauthVersionMax="44" xr10:uidLastSave="{00000000-0000-0000-0000-000000000000}"/>
  <bookViews>
    <workbookView xWindow="-98" yWindow="-98" windowWidth="20715" windowHeight="13276" tabRatio="798" activeTab="6" xr2:uid="{AE1F34B8-DE16-4837-B47E-A2CAD3EC07DA}"/>
  </bookViews>
  <sheets>
    <sheet name="Datetime format" sheetId="11" r:id="rId1"/>
    <sheet name="View scopes" sheetId="7" r:id="rId2"/>
    <sheet name="View portfolios" sheetId="5" r:id="rId3"/>
    <sheet name="View holdings" sheetId="8" r:id="rId4"/>
    <sheet name="Run valuation" sheetId="9" r:id="rId5"/>
    <sheet name="View transactions" sheetId="6" r:id="rId6"/>
    <sheet name="Perform a reconciliation" sheetId="13" r:id="rId7"/>
    <sheet name="Upload transactions" sheetId="4" r:id="rId8"/>
    <sheet name="Set holdings" sheetId="12" r:id="rId9"/>
    <sheet name="Create portfolio" sheetId="1" r:id="rId10"/>
    <sheet name="Create portfolio group" sheetId="15" r:id="rId11"/>
    <sheet name="Inputs" sheetId="3" state="hidden" r:id="rId12"/>
  </sheets>
  <externalReferences>
    <externalReference r:id="rId13"/>
  </externalReferences>
  <definedNames>
    <definedName name="AsAtDate" localSheetId="10">#REF!</definedName>
    <definedName name="AsAtDate">'View portfolios'!$F$23</definedName>
    <definedName name="EffectiveDate" localSheetId="10">#REF!</definedName>
    <definedName name="EffectiveDate">'View portfolios'!$F$21</definedName>
    <definedName name="fbnAggregationParameters_Template_ref" localSheetId="6">'Perform a reconciliation'!$O$37:$P$56</definedName>
    <definedName name="fbnAggregationParameters_Template_ref" localSheetId="4">'Run valuation'!$O$27:$P$29</definedName>
    <definedName name="fbnHoldings_Template_ref" localSheetId="8">'Set holdings'!#REF!</definedName>
    <definedName name="fbnHoldings_Template_ref" localSheetId="3">'View holdings'!$E$48:$L$48</definedName>
    <definedName name="fbnPortfoliosAdd_Template_ref" localSheetId="9">'Create portfolio'!$E$36:$L$36</definedName>
    <definedName name="fbnPortfoliosAdd_Template_ref" localSheetId="10">'Create portfolio group'!$E$35:$L$35</definedName>
    <definedName name="fbnPortfoliosAdd_Template_ref" localSheetId="2">'View portfolios'!$E$73:$L$73</definedName>
    <definedName name="fbnQuoteId_Template_ref" localSheetId="3">'View holdings'!$O$20:$T$20</definedName>
    <definedName name="fbnQuoteId_Template_ref" localSheetId="5">'View transactions'!$T$38:$Y$38</definedName>
    <definedName name="fbnReconcileParameters_Template_ref" localSheetId="6">'Perform a reconciliation'!$E$58:$F$66</definedName>
    <definedName name="fbnSecurities_Template_ref" localSheetId="3">'View holdings'!$E$66:$K$66</definedName>
    <definedName name="fbnTradesAdd_Template_ref" localSheetId="5">'View transactions'!$E$67:$Q$67</definedName>
    <definedName name="fbnTransactionsAdd_Template_ref" localSheetId="7">'Upload transactions'!$E$38:$P$38</definedName>
    <definedName name="fbnTransactionsAdd_Template_ref" localSheetId="5">'Upload transactions'!$F$37:$Q$37</definedName>
    <definedName name="Portfolio">#REF!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5" i="15" l="1"/>
  <c r="G39" i="15"/>
  <c r="E47" i="15" a="1"/>
  <c r="J39" i="15"/>
  <c r="E50" i="15" a="1"/>
  <c r="F39" i="15"/>
  <c r="K19" i="15" a="1"/>
  <c r="I39" i="15"/>
  <c r="H39" i="15"/>
  <c r="K20" i="15" l="1"/>
  <c r="K19" i="15"/>
  <c r="F30" i="13"/>
  <c r="M22" i="4"/>
  <c r="M21" i="4"/>
  <c r="F27" i="13"/>
  <c r="F31" i="13" s="1"/>
  <c r="H48" i="15"/>
  <c r="H50" i="15"/>
  <c r="E48" i="15"/>
  <c r="G48" i="15"/>
  <c r="G50" i="15"/>
  <c r="J47" i="15"/>
  <c r="J50" i="15"/>
  <c r="F50" i="15"/>
  <c r="E47" i="15"/>
  <c r="H47" i="15"/>
  <c r="J51" i="15"/>
  <c r="I51" i="15"/>
  <c r="F47" i="15"/>
  <c r="G47" i="15"/>
  <c r="H51" i="15"/>
  <c r="K50" i="15"/>
  <c r="K51" i="15"/>
  <c r="E51" i="15"/>
  <c r="K48" i="15"/>
  <c r="G51" i="15"/>
  <c r="I48" i="15"/>
  <c r="F48" i="15"/>
  <c r="F51" i="15"/>
  <c r="I47" i="15"/>
  <c r="E50" i="15"/>
  <c r="K47" i="15"/>
  <c r="I50" i="15"/>
  <c r="J48" i="15"/>
  <c r="I23" i="11" l="1"/>
  <c r="E34" i="12"/>
  <c r="M19" i="1"/>
  <c r="E46" i="5" a="1"/>
  <c r="E31" i="8" a="1"/>
  <c r="D15" i="7" a="1"/>
  <c r="E33" i="6" a="1"/>
  <c r="E29" i="5" a="1"/>
  <c r="E28" i="9" a="1"/>
  <c r="F51" i="9" a="1"/>
  <c r="M20" i="4" l="1"/>
  <c r="E39" i="13" a="1"/>
  <c r="E31" i="4"/>
  <c r="J31" i="9" l="1"/>
  <c r="F23" i="11" l="1"/>
  <c r="F19" i="11"/>
  <c r="I19" i="11" l="1"/>
  <c r="F27" i="11"/>
  <c r="F29" i="11" s="1"/>
  <c r="F25" i="11"/>
  <c r="D16" i="7"/>
  <c r="I31" i="8"/>
  <c r="H42" i="8"/>
  <c r="I49" i="8"/>
  <c r="E48" i="8"/>
  <c r="E40" i="8"/>
  <c r="K34" i="5"/>
  <c r="H49" i="5"/>
  <c r="I42" i="8"/>
  <c r="M33" i="5"/>
  <c r="S35" i="6"/>
  <c r="R38" i="6"/>
  <c r="AE48" i="6"/>
  <c r="Q42" i="6"/>
  <c r="L50" i="6"/>
  <c r="E47" i="6"/>
  <c r="W39" i="6"/>
  <c r="E45" i="6"/>
  <c r="T50" i="6"/>
  <c r="V40" i="6"/>
  <c r="X49" i="6"/>
  <c r="P36" i="6"/>
  <c r="G42" i="8"/>
  <c r="F40" i="8"/>
  <c r="J47" i="8"/>
  <c r="K41" i="8"/>
  <c r="H31" i="8"/>
  <c r="L47" i="8"/>
  <c r="F36" i="8"/>
  <c r="G48" i="5"/>
  <c r="G51" i="5"/>
  <c r="E54" i="5"/>
  <c r="S43" i="6"/>
  <c r="T37" i="6"/>
  <c r="V52" i="6"/>
  <c r="Q45" i="6"/>
  <c r="AF45" i="6"/>
  <c r="T48" i="6"/>
  <c r="V46" i="6"/>
  <c r="AB52" i="6"/>
  <c r="AC51" i="6"/>
  <c r="AE44" i="6"/>
  <c r="U50" i="6"/>
  <c r="AE49" i="6"/>
  <c r="F47" i="6"/>
  <c r="S34" i="6"/>
  <c r="O41" i="6"/>
  <c r="N43" i="6"/>
  <c r="L51" i="6"/>
  <c r="K38" i="8"/>
  <c r="F54" i="5"/>
  <c r="F44" i="8"/>
  <c r="F49" i="8"/>
  <c r="L33" i="5"/>
  <c r="E52" i="5"/>
  <c r="E47" i="5"/>
  <c r="F51" i="5"/>
  <c r="AC46" i="6"/>
  <c r="AG47" i="6"/>
  <c r="G44" i="6"/>
  <c r="M39" i="6"/>
  <c r="AD52" i="6"/>
  <c r="AG48" i="6"/>
  <c r="I49" i="6"/>
  <c r="W40" i="6"/>
  <c r="I35" i="6"/>
  <c r="U37" i="6"/>
  <c r="I46" i="6"/>
  <c r="AC49" i="6"/>
  <c r="AC37" i="6"/>
  <c r="AD47" i="6"/>
  <c r="E38" i="6"/>
  <c r="X48" i="6"/>
  <c r="K32" i="8"/>
  <c r="E55" i="5"/>
  <c r="E42" i="8"/>
  <c r="G48" i="8"/>
  <c r="E50" i="8"/>
  <c r="L34" i="5"/>
  <c r="F53" i="5"/>
  <c r="I32" i="5"/>
  <c r="G29" i="5"/>
  <c r="K50" i="6"/>
  <c r="V37" i="6"/>
  <c r="L37" i="6"/>
  <c r="N41" i="6"/>
  <c r="X51" i="6"/>
  <c r="V35" i="6"/>
  <c r="AE37" i="6"/>
  <c r="O33" i="6"/>
  <c r="AH40" i="6"/>
  <c r="R41" i="6"/>
  <c r="Q41" i="6"/>
  <c r="Y36" i="6"/>
  <c r="F37" i="6"/>
  <c r="AH42" i="6"/>
  <c r="Y51" i="6"/>
  <c r="P35" i="6"/>
  <c r="AB48" i="6"/>
  <c r="G51" i="6"/>
  <c r="E39" i="8"/>
  <c r="E41" i="8"/>
  <c r="J36" i="8"/>
  <c r="F46" i="8"/>
  <c r="K48" i="8"/>
  <c r="F35" i="8"/>
  <c r="L31" i="5"/>
  <c r="G31" i="5"/>
  <c r="F34" i="5"/>
  <c r="W52" i="6"/>
  <c r="N47" i="6"/>
  <c r="AF42" i="6"/>
  <c r="M40" i="6"/>
  <c r="M44" i="6"/>
  <c r="AE34" i="6"/>
  <c r="I42" i="6"/>
  <c r="O37" i="6"/>
  <c r="AH33" i="6"/>
  <c r="J51" i="6"/>
  <c r="T41" i="6"/>
  <c r="K36" i="6"/>
  <c r="K48" i="6"/>
  <c r="U52" i="6"/>
  <c r="I36" i="6"/>
  <c r="K38" i="6"/>
  <c r="AF37" i="6"/>
  <c r="V49" i="6"/>
  <c r="G44" i="8"/>
  <c r="F31" i="8"/>
  <c r="G31" i="8"/>
  <c r="G38" i="8"/>
  <c r="K43" i="8"/>
  <c r="H37" i="8"/>
  <c r="M32" i="5"/>
  <c r="J30" i="5"/>
  <c r="F47" i="5"/>
  <c r="AH49" i="6"/>
  <c r="AB42" i="6"/>
  <c r="I44" i="6"/>
  <c r="AH36" i="6"/>
  <c r="Y41" i="6"/>
  <c r="AA41" i="6"/>
  <c r="S42" i="6"/>
  <c r="N44" i="6"/>
  <c r="X34" i="6"/>
  <c r="Q51" i="6"/>
  <c r="K39" i="6"/>
  <c r="AH43" i="6"/>
  <c r="S49" i="6"/>
  <c r="K50" i="8"/>
  <c r="H44" i="8"/>
  <c r="G32" i="5"/>
  <c r="G37" i="8"/>
  <c r="G51" i="8"/>
  <c r="F51" i="8"/>
  <c r="L30" i="5"/>
  <c r="G46" i="5"/>
  <c r="L29" i="5"/>
  <c r="H50" i="5"/>
  <c r="M38" i="6"/>
  <c r="U40" i="6"/>
  <c r="W36" i="6"/>
  <c r="Y33" i="6"/>
  <c r="Q36" i="6"/>
  <c r="Q44" i="6"/>
  <c r="U44" i="6"/>
  <c r="G37" i="6"/>
  <c r="V43" i="6"/>
  <c r="AG52" i="6"/>
  <c r="V38" i="6"/>
  <c r="I43" i="6"/>
  <c r="I45" i="6"/>
  <c r="J43" i="6"/>
  <c r="AB47" i="6"/>
  <c r="J46" i="6"/>
  <c r="J41" i="6"/>
  <c r="I43" i="8"/>
  <c r="E34" i="8"/>
  <c r="G32" i="8"/>
  <c r="L44" i="8"/>
  <c r="H46" i="5"/>
  <c r="E50" i="5"/>
  <c r="F35" i="5"/>
  <c r="J31" i="5"/>
  <c r="AG46" i="6"/>
  <c r="Z46" i="6"/>
  <c r="X41" i="6"/>
  <c r="R34" i="6"/>
  <c r="U48" i="6"/>
  <c r="N38" i="6"/>
  <c r="K34" i="6"/>
  <c r="Q52" i="6"/>
  <c r="P41" i="6"/>
  <c r="S41" i="6"/>
  <c r="J52" i="6"/>
  <c r="AA46" i="6"/>
  <c r="AC48" i="6"/>
  <c r="V48" i="6"/>
  <c r="X52" i="6"/>
  <c r="F32" i="8"/>
  <c r="L45" i="8"/>
  <c r="F38" i="8"/>
  <c r="G33" i="8"/>
  <c r="G49" i="8"/>
  <c r="F33" i="8"/>
  <c r="J34" i="5"/>
  <c r="G35" i="5"/>
  <c r="I40" i="8"/>
  <c r="K41" i="6"/>
  <c r="AG43" i="6"/>
  <c r="Q38" i="6"/>
  <c r="L39" i="6"/>
  <c r="P38" i="6"/>
  <c r="F48" i="6"/>
  <c r="AG42" i="6"/>
  <c r="U36" i="6"/>
  <c r="V36" i="6"/>
  <c r="AE36" i="6"/>
  <c r="K44" i="6"/>
  <c r="AG37" i="6"/>
  <c r="O34" i="6"/>
  <c r="E46" i="6"/>
  <c r="E41" i="6"/>
  <c r="AH41" i="6"/>
  <c r="Q35" i="6"/>
  <c r="R49" i="6"/>
  <c r="K35" i="8"/>
  <c r="F34" i="8"/>
  <c r="J41" i="8"/>
  <c r="L49" i="8"/>
  <c r="H45" i="8"/>
  <c r="J38" i="8"/>
  <c r="I30" i="5"/>
  <c r="I51" i="8"/>
  <c r="H33" i="5"/>
  <c r="G54" i="5"/>
  <c r="N40" i="6"/>
  <c r="E48" i="6"/>
  <c r="L42" i="6"/>
  <c r="T39" i="6"/>
  <c r="P42" i="6"/>
  <c r="I33" i="6"/>
  <c r="F49" i="6"/>
  <c r="K51" i="6"/>
  <c r="T49" i="6"/>
  <c r="Y38" i="6"/>
  <c r="M43" i="6"/>
  <c r="AE47" i="6"/>
  <c r="Z42" i="6"/>
  <c r="I48" i="6"/>
  <c r="AB51" i="6"/>
  <c r="K49" i="6"/>
  <c r="AA33" i="6"/>
  <c r="H35" i="8"/>
  <c r="J42" i="8"/>
  <c r="E46" i="5"/>
  <c r="H36" i="8"/>
  <c r="L50" i="8"/>
  <c r="F37" i="8"/>
  <c r="F50" i="8"/>
  <c r="F31" i="5"/>
  <c r="K30" i="5"/>
  <c r="AF47" i="6"/>
  <c r="AB49" i="6"/>
  <c r="S44" i="6"/>
  <c r="R52" i="6"/>
  <c r="P47" i="6"/>
  <c r="AH39" i="6"/>
  <c r="AE51" i="6"/>
  <c r="AA48" i="6"/>
  <c r="AF38" i="6"/>
  <c r="V51" i="6"/>
  <c r="U46" i="6"/>
  <c r="F39" i="6"/>
  <c r="AB37" i="6"/>
  <c r="E44" i="8"/>
  <c r="J48" i="8"/>
  <c r="I50" i="8"/>
  <c r="H34" i="8"/>
  <c r="G34" i="8"/>
  <c r="D23" i="7"/>
  <c r="H32" i="5"/>
  <c r="K35" i="5"/>
  <c r="H47" i="5"/>
  <c r="E49" i="5"/>
  <c r="H36" i="6"/>
  <c r="L45" i="6"/>
  <c r="AF33" i="6"/>
  <c r="AG51" i="6"/>
  <c r="AE43" i="6"/>
  <c r="L43" i="6"/>
  <c r="AG40" i="6"/>
  <c r="J44" i="6"/>
  <c r="T35" i="6"/>
  <c r="Y47" i="6"/>
  <c r="M49" i="6"/>
  <c r="F45" i="6"/>
  <c r="J49" i="6"/>
  <c r="AC43" i="6"/>
  <c r="AC40" i="6"/>
  <c r="T47" i="6"/>
  <c r="K42" i="6"/>
  <c r="I45" i="8"/>
  <c r="L36" i="8"/>
  <c r="F42" i="8"/>
  <c r="I34" i="8"/>
  <c r="M35" i="5"/>
  <c r="H54" i="5"/>
  <c r="F33" i="5"/>
  <c r="AG35" i="6"/>
  <c r="S39" i="6"/>
  <c r="I34" i="6"/>
  <c r="X46" i="6"/>
  <c r="E42" i="6"/>
  <c r="J47" i="6"/>
  <c r="H50" i="6"/>
  <c r="P52" i="6"/>
  <c r="S47" i="6"/>
  <c r="AD40" i="6"/>
  <c r="T44" i="6"/>
  <c r="E43" i="6"/>
  <c r="P46" i="6"/>
  <c r="U51" i="6"/>
  <c r="AA40" i="6"/>
  <c r="R46" i="6"/>
  <c r="I37" i="8"/>
  <c r="J32" i="8"/>
  <c r="J50" i="8"/>
  <c r="J37" i="8"/>
  <c r="K39" i="8"/>
  <c r="J31" i="8"/>
  <c r="L32" i="5"/>
  <c r="E35" i="5"/>
  <c r="K47" i="8"/>
  <c r="E43" i="8"/>
  <c r="M34" i="5"/>
  <c r="S36" i="6"/>
  <c r="R42" i="6"/>
  <c r="G50" i="6"/>
  <c r="J35" i="8"/>
  <c r="J33" i="5"/>
  <c r="AE35" i="6"/>
  <c r="Y46" i="6"/>
  <c r="Z41" i="6"/>
  <c r="AC52" i="6"/>
  <c r="I32" i="8"/>
  <c r="D20" i="7"/>
  <c r="S50" i="6"/>
  <c r="W35" i="6"/>
  <c r="M35" i="6"/>
  <c r="J33" i="6"/>
  <c r="K31" i="8"/>
  <c r="K45" i="8"/>
  <c r="E48" i="5"/>
  <c r="T45" i="6"/>
  <c r="R37" i="6"/>
  <c r="M41" i="6"/>
  <c r="F33" i="6"/>
  <c r="K40" i="6"/>
  <c r="Y40" i="6"/>
  <c r="X50" i="6"/>
  <c r="Z51" i="6"/>
  <c r="AH52" i="6"/>
  <c r="H40" i="8"/>
  <c r="K49" i="8"/>
  <c r="K34" i="8"/>
  <c r="E53" i="5"/>
  <c r="I35" i="5"/>
  <c r="O43" i="6"/>
  <c r="G34" i="6"/>
  <c r="V50" i="6"/>
  <c r="V44" i="6"/>
  <c r="W42" i="6"/>
  <c r="S48" i="6"/>
  <c r="Z49" i="6"/>
  <c r="U35" i="6"/>
  <c r="AB36" i="6"/>
  <c r="AB35" i="6"/>
  <c r="K46" i="13"/>
  <c r="O45" i="13"/>
  <c r="I41" i="8"/>
  <c r="K42" i="8"/>
  <c r="G50" i="8"/>
  <c r="L38" i="8"/>
  <c r="D15" i="7"/>
  <c r="G45" i="8"/>
  <c r="F52" i="5"/>
  <c r="E31" i="5"/>
  <c r="AF34" i="6"/>
  <c r="Y37" i="6"/>
  <c r="T52" i="6"/>
  <c r="AD35" i="6"/>
  <c r="AD42" i="6"/>
  <c r="N51" i="6"/>
  <c r="AF49" i="6"/>
  <c r="E50" i="6"/>
  <c r="AA45" i="6"/>
  <c r="G36" i="6"/>
  <c r="Q37" i="6"/>
  <c r="AF43" i="6"/>
  <c r="N48" i="6"/>
  <c r="H45" i="6"/>
  <c r="U43" i="6"/>
  <c r="E34" i="6"/>
  <c r="AB41" i="6"/>
  <c r="H39" i="8"/>
  <c r="H46" i="8"/>
  <c r="L40" i="8"/>
  <c r="H32" i="8"/>
  <c r="K44" i="8"/>
  <c r="F43" i="8"/>
  <c r="F30" i="5"/>
  <c r="K32" i="5"/>
  <c r="M51" i="6"/>
  <c r="Y35" i="6"/>
  <c r="AD49" i="6"/>
  <c r="R33" i="6"/>
  <c r="O36" i="6"/>
  <c r="G52" i="6"/>
  <c r="W38" i="6"/>
  <c r="AD41" i="6"/>
  <c r="H42" i="6"/>
  <c r="Y45" i="6"/>
  <c r="E36" i="6"/>
  <c r="P33" i="6"/>
  <c r="H43" i="6"/>
  <c r="Y39" i="6"/>
  <c r="E37" i="6"/>
  <c r="H44" i="6"/>
  <c r="AA35" i="6"/>
  <c r="F34" i="6"/>
  <c r="L43" i="8"/>
  <c r="Z34" i="6"/>
  <c r="S37" i="6"/>
  <c r="R47" i="6"/>
  <c r="AG49" i="6"/>
  <c r="P37" i="6"/>
  <c r="N39" i="13"/>
  <c r="O40" i="13"/>
  <c r="Y34" i="6"/>
  <c r="E40" i="13"/>
  <c r="K29" i="5"/>
  <c r="X43" i="6"/>
  <c r="AE41" i="6"/>
  <c r="AD44" i="6"/>
  <c r="S38" i="6"/>
  <c r="J40" i="13"/>
  <c r="I39" i="13"/>
  <c r="M48" i="13"/>
  <c r="K39" i="13"/>
  <c r="AF36" i="6"/>
  <c r="H47" i="8"/>
  <c r="J32" i="5"/>
  <c r="AH50" i="6"/>
  <c r="Y48" i="6"/>
  <c r="AB44" i="6"/>
  <c r="N45" i="13"/>
  <c r="F48" i="13"/>
  <c r="J41" i="13"/>
  <c r="G48" i="13"/>
  <c r="J45" i="8"/>
  <c r="H35" i="5"/>
  <c r="O44" i="6"/>
  <c r="AF39" i="6"/>
  <c r="F46" i="6"/>
  <c r="R48" i="6"/>
  <c r="I46" i="8"/>
  <c r="K31" i="5"/>
  <c r="N35" i="6"/>
  <c r="U42" i="6"/>
  <c r="I38" i="6"/>
  <c r="T38" i="6"/>
  <c r="E36" i="8"/>
  <c r="H48" i="5"/>
  <c r="E33" i="6"/>
  <c r="X37" i="6"/>
  <c r="O51" i="6"/>
  <c r="W33" i="6"/>
  <c r="D18" i="7"/>
  <c r="L32" i="8"/>
  <c r="F46" i="5"/>
  <c r="T33" i="6"/>
  <c r="L41" i="6"/>
  <c r="M52" i="6"/>
  <c r="AB33" i="6"/>
  <c r="H51" i="6"/>
  <c r="N52" i="6"/>
  <c r="O48" i="6"/>
  <c r="W49" i="6"/>
  <c r="M37" i="6"/>
  <c r="E31" i="8"/>
  <c r="L48" i="8"/>
  <c r="L39" i="8"/>
  <c r="H29" i="5"/>
  <c r="AD33" i="6"/>
  <c r="Z50" i="6"/>
  <c r="H52" i="6"/>
  <c r="W44" i="6"/>
  <c r="AE33" i="6"/>
  <c r="AF51" i="6"/>
  <c r="Z35" i="6"/>
  <c r="AA34" i="6"/>
  <c r="Z39" i="6"/>
  <c r="M50" i="6"/>
  <c r="T51" i="6"/>
  <c r="G45" i="13"/>
  <c r="K51" i="8"/>
  <c r="E32" i="8"/>
  <c r="H48" i="8"/>
  <c r="E38" i="8"/>
  <c r="J51" i="8"/>
  <c r="E46" i="8"/>
  <c r="H31" i="5"/>
  <c r="I29" i="5"/>
  <c r="K33" i="5"/>
  <c r="AH51" i="6"/>
  <c r="H37" i="6"/>
  <c r="AC44" i="6"/>
  <c r="AG34" i="6"/>
  <c r="H39" i="6"/>
  <c r="R39" i="6"/>
  <c r="K35" i="6"/>
  <c r="T34" i="6"/>
  <c r="AB46" i="6"/>
  <c r="AF46" i="6"/>
  <c r="L52" i="6"/>
  <c r="R50" i="6"/>
  <c r="AD38" i="6"/>
  <c r="X39" i="6"/>
  <c r="AD37" i="6"/>
  <c r="AG50" i="6"/>
  <c r="Y43" i="6"/>
  <c r="L42" i="8"/>
  <c r="I47" i="8"/>
  <c r="L33" i="8"/>
  <c r="G46" i="8"/>
  <c r="J49" i="8"/>
  <c r="H34" i="5"/>
  <c r="H51" i="5"/>
  <c r="G52" i="5"/>
  <c r="O49" i="6"/>
  <c r="AH48" i="6"/>
  <c r="G39" i="6"/>
  <c r="O40" i="6"/>
  <c r="Z47" i="6"/>
  <c r="F51" i="6"/>
  <c r="O35" i="6"/>
  <c r="N34" i="6"/>
  <c r="Z37" i="6"/>
  <c r="G35" i="6"/>
  <c r="AE52" i="6"/>
  <c r="AB39" i="6"/>
  <c r="W48" i="6"/>
  <c r="AC33" i="6"/>
  <c r="L44" i="6"/>
  <c r="W47" i="6"/>
  <c r="E40" i="6"/>
  <c r="I51" i="6"/>
  <c r="E37" i="8"/>
  <c r="AE46" i="6"/>
  <c r="M45" i="6"/>
  <c r="AH45" i="6"/>
  <c r="I41" i="6"/>
  <c r="E49" i="13"/>
  <c r="H43" i="13"/>
  <c r="E42" i="13"/>
  <c r="J38" i="6"/>
  <c r="K37" i="8"/>
  <c r="Q48" i="6"/>
  <c r="X36" i="6"/>
  <c r="W34" i="6"/>
  <c r="E51" i="6"/>
  <c r="I41" i="13"/>
  <c r="J45" i="13"/>
  <c r="I42" i="13"/>
  <c r="O47" i="13"/>
  <c r="G46" i="13"/>
  <c r="Y50" i="6"/>
  <c r="D22" i="7"/>
  <c r="Q39" i="6"/>
  <c r="J48" i="6"/>
  <c r="Z43" i="6"/>
  <c r="AA51" i="6"/>
  <c r="K42" i="13"/>
  <c r="M49" i="13"/>
  <c r="E41" i="13"/>
  <c r="F45" i="13"/>
  <c r="L51" i="8"/>
  <c r="G34" i="5"/>
  <c r="L35" i="6"/>
  <c r="AB34" i="6"/>
  <c r="AH46" i="6"/>
  <c r="F45" i="8"/>
  <c r="L37" i="8"/>
  <c r="E32" i="5"/>
  <c r="Q33" i="6"/>
  <c r="M46" i="6"/>
  <c r="G38" i="6"/>
  <c r="W37" i="6"/>
  <c r="I39" i="8"/>
  <c r="H55" i="5"/>
  <c r="Y42" i="6"/>
  <c r="G42" i="6"/>
  <c r="Q50" i="6"/>
  <c r="T42" i="6"/>
  <c r="H41" i="8"/>
  <c r="G55" i="5"/>
  <c r="G46" i="6"/>
  <c r="K46" i="6"/>
  <c r="AA52" i="6"/>
  <c r="G41" i="6"/>
  <c r="Z40" i="6"/>
  <c r="T40" i="6"/>
  <c r="AC47" i="6"/>
  <c r="AB45" i="6"/>
  <c r="U38" i="6"/>
  <c r="I44" i="8"/>
  <c r="E51" i="8"/>
  <c r="D21" i="7"/>
  <c r="G53" i="5"/>
  <c r="H52" i="5"/>
  <c r="G45" i="6"/>
  <c r="K47" i="6"/>
  <c r="AF35" i="6"/>
  <c r="H48" i="6"/>
  <c r="F43" i="6"/>
  <c r="J36" i="6"/>
  <c r="U34" i="6"/>
  <c r="AD36" i="6"/>
  <c r="AC42" i="6"/>
  <c r="V39" i="6"/>
  <c r="O38" i="6"/>
  <c r="J42" i="13"/>
  <c r="G40" i="8"/>
  <c r="J34" i="8"/>
  <c r="L34" i="8"/>
  <c r="H49" i="8"/>
  <c r="I33" i="8"/>
  <c r="F29" i="5"/>
  <c r="H38" i="8"/>
  <c r="F49" i="5"/>
  <c r="J35" i="5"/>
  <c r="AA39" i="6"/>
  <c r="G33" i="6"/>
  <c r="AE45" i="6"/>
  <c r="P39" i="6"/>
  <c r="I37" i="6"/>
  <c r="I39" i="6"/>
  <c r="H49" i="6"/>
  <c r="J50" i="6"/>
  <c r="F41" i="6"/>
  <c r="X35" i="6"/>
  <c r="N42" i="6"/>
  <c r="AC34" i="6"/>
  <c r="U49" i="6"/>
  <c r="AC38" i="6"/>
  <c r="AE39" i="6"/>
  <c r="AB38" i="6"/>
  <c r="Y49" i="6"/>
  <c r="G35" i="8"/>
  <c r="J33" i="8"/>
  <c r="L31" i="8"/>
  <c r="F39" i="8"/>
  <c r="F32" i="5"/>
  <c r="F47" i="8"/>
  <c r="E33" i="5"/>
  <c r="I34" i="5"/>
  <c r="R35" i="6"/>
  <c r="Q49" i="6"/>
  <c r="Q40" i="6"/>
  <c r="O39" i="6"/>
  <c r="E39" i="6"/>
  <c r="E52" i="6"/>
  <c r="Z36" i="6"/>
  <c r="S45" i="6"/>
  <c r="X38" i="6"/>
  <c r="T36" i="6"/>
  <c r="AG44" i="6"/>
  <c r="E35" i="6"/>
  <c r="L36" i="6"/>
  <c r="AG41" i="6"/>
  <c r="AF50" i="6"/>
  <c r="N49" i="6"/>
  <c r="F38" i="6"/>
  <c r="J37" i="6"/>
  <c r="I31" i="5"/>
  <c r="F42" i="6"/>
  <c r="AE42" i="6"/>
  <c r="I47" i="6"/>
  <c r="AA37" i="6"/>
  <c r="E48" i="13"/>
  <c r="M46" i="13"/>
  <c r="M47" i="13"/>
  <c r="I40" i="6"/>
  <c r="E45" i="8"/>
  <c r="P45" i="6"/>
  <c r="V47" i="6"/>
  <c r="AD43" i="6"/>
  <c r="J35" i="6"/>
  <c r="F49" i="13"/>
  <c r="K43" i="13"/>
  <c r="N41" i="13"/>
  <c r="J44" i="8"/>
  <c r="AC39" i="6"/>
  <c r="G47" i="6"/>
  <c r="D17" i="7"/>
  <c r="Y44" i="6"/>
  <c r="F44" i="6"/>
  <c r="L47" i="6"/>
  <c r="M42" i="6"/>
  <c r="E51" i="5"/>
  <c r="AF41" i="6"/>
  <c r="V45" i="6"/>
  <c r="L46" i="6"/>
  <c r="G47" i="8"/>
  <c r="G49" i="5"/>
  <c r="N50" i="6"/>
  <c r="O46" i="6"/>
  <c r="R43" i="6"/>
  <c r="K52" i="6"/>
  <c r="K36" i="8"/>
  <c r="L35" i="5"/>
  <c r="L40" i="6"/>
  <c r="R36" i="6"/>
  <c r="O50" i="6"/>
  <c r="O52" i="6"/>
  <c r="AB40" i="6"/>
  <c r="AD50" i="6"/>
  <c r="H41" i="13"/>
  <c r="L34" i="6"/>
  <c r="H39" i="13"/>
  <c r="G41" i="13"/>
  <c r="L41" i="13"/>
  <c r="AC45" i="6"/>
  <c r="AC50" i="6"/>
  <c r="H44" i="13"/>
  <c r="I44" i="13"/>
  <c r="I45" i="13"/>
  <c r="O45" i="6"/>
  <c r="L48" i="6"/>
  <c r="AG39" i="6"/>
  <c r="W41" i="6"/>
  <c r="O44" i="13"/>
  <c r="O41" i="13"/>
  <c r="M45" i="13"/>
  <c r="N46" i="13"/>
  <c r="J44" i="13"/>
  <c r="S51" i="6"/>
  <c r="K33" i="8"/>
  <c r="Q34" i="6"/>
  <c r="V34" i="6"/>
  <c r="AG38" i="6"/>
  <c r="E49" i="6"/>
  <c r="J39" i="13"/>
  <c r="I48" i="13"/>
  <c r="E45" i="13"/>
  <c r="I47" i="13"/>
  <c r="E33" i="8"/>
  <c r="E34" i="5"/>
  <c r="AC35" i="6"/>
  <c r="AA38" i="6"/>
  <c r="G43" i="6"/>
  <c r="AF48" i="6"/>
  <c r="N43" i="13"/>
  <c r="M41" i="13"/>
  <c r="X44" i="6"/>
  <c r="M43" i="13"/>
  <c r="H30" i="5"/>
  <c r="H47" i="6"/>
  <c r="S40" i="6"/>
  <c r="H34" i="6"/>
  <c r="AE50" i="6"/>
  <c r="I43" i="13"/>
  <c r="H49" i="13"/>
  <c r="F39" i="13"/>
  <c r="M39" i="13"/>
  <c r="AG33" i="6"/>
  <c r="O46" i="13"/>
  <c r="F43" i="13"/>
  <c r="U45" i="6"/>
  <c r="P48" i="6"/>
  <c r="H40" i="6"/>
  <c r="H33" i="6"/>
  <c r="O42" i="13"/>
  <c r="I49" i="13"/>
  <c r="O39" i="13"/>
  <c r="E47" i="13"/>
  <c r="F40" i="13"/>
  <c r="J48" i="13"/>
  <c r="I35" i="8"/>
  <c r="S33" i="6"/>
  <c r="H41" i="6"/>
  <c r="AD45" i="6"/>
  <c r="L48" i="13"/>
  <c r="K44" i="13"/>
  <c r="F44" i="13"/>
  <c r="J46" i="13"/>
  <c r="Z38" i="6"/>
  <c r="H51" i="8"/>
  <c r="AD39" i="6"/>
  <c r="F50" i="6"/>
  <c r="AC41" i="6"/>
  <c r="E44" i="6"/>
  <c r="P51" i="6"/>
  <c r="G44" i="13"/>
  <c r="F55" i="5"/>
  <c r="N37" i="6"/>
  <c r="E49" i="8"/>
  <c r="G30" i="5"/>
  <c r="I36" i="8"/>
  <c r="L38" i="6"/>
  <c r="I33" i="5"/>
  <c r="AD46" i="6"/>
  <c r="Z33" i="6"/>
  <c r="AH47" i="6"/>
  <c r="L35" i="8"/>
  <c r="G36" i="8"/>
  <c r="AG36" i="6"/>
  <c r="AD48" i="6"/>
  <c r="K48" i="13"/>
  <c r="D24" i="7"/>
  <c r="F50" i="5"/>
  <c r="AA50" i="6"/>
  <c r="W46" i="6"/>
  <c r="AH34" i="6"/>
  <c r="I50" i="6"/>
  <c r="E47" i="8"/>
  <c r="E29" i="5"/>
  <c r="F40" i="6"/>
  <c r="S46" i="6"/>
  <c r="R45" i="6"/>
  <c r="N45" i="6"/>
  <c r="G43" i="8"/>
  <c r="AH37" i="6"/>
  <c r="H46" i="13"/>
  <c r="K45" i="6"/>
  <c r="N40" i="13"/>
  <c r="F47" i="13"/>
  <c r="H43" i="8"/>
  <c r="X42" i="6"/>
  <c r="Y52" i="6"/>
  <c r="O43" i="13"/>
  <c r="O49" i="13"/>
  <c r="AG45" i="6"/>
  <c r="G39" i="8"/>
  <c r="N46" i="6"/>
  <c r="F35" i="6"/>
  <c r="D19" i="7"/>
  <c r="W45" i="6"/>
  <c r="Q46" i="6"/>
  <c r="K40" i="8"/>
  <c r="I52" i="6"/>
  <c r="P34" i="6"/>
  <c r="K37" i="6"/>
  <c r="H50" i="8"/>
  <c r="F41" i="8"/>
  <c r="M31" i="5"/>
  <c r="N33" i="6"/>
  <c r="AH38" i="6"/>
  <c r="M33" i="6"/>
  <c r="Z48" i="6"/>
  <c r="H33" i="8"/>
  <c r="G33" i="5"/>
  <c r="AF44" i="6"/>
  <c r="P43" i="6"/>
  <c r="AA36" i="6"/>
  <c r="F36" i="6"/>
  <c r="F48" i="8"/>
  <c r="AA42" i="6"/>
  <c r="F41" i="13"/>
  <c r="AF52" i="6"/>
  <c r="E39" i="13"/>
  <c r="D25" i="7"/>
  <c r="I38" i="8"/>
  <c r="AF40" i="6"/>
  <c r="M47" i="6"/>
  <c r="H47" i="13"/>
  <c r="K46" i="8"/>
  <c r="J39" i="8"/>
  <c r="U33" i="6"/>
  <c r="AH35" i="6"/>
  <c r="R40" i="6"/>
  <c r="AB50" i="6"/>
  <c r="H42" i="13"/>
  <c r="G43" i="13"/>
  <c r="K49" i="13"/>
  <c r="M40" i="13"/>
  <c r="E35" i="8"/>
  <c r="J47" i="13"/>
  <c r="H53" i="5"/>
  <c r="N36" i="6"/>
  <c r="O42" i="6"/>
  <c r="P50" i="6"/>
  <c r="I46" i="13"/>
  <c r="N44" i="13"/>
  <c r="L42" i="13"/>
  <c r="G40" i="13"/>
  <c r="AE38" i="6"/>
  <c r="G41" i="8"/>
  <c r="X45" i="6"/>
  <c r="H35" i="6"/>
  <c r="K33" i="6"/>
  <c r="H46" i="6"/>
  <c r="J49" i="13"/>
  <c r="H48" i="13"/>
  <c r="W43" i="6"/>
  <c r="L47" i="13"/>
  <c r="I48" i="8"/>
  <c r="J39" i="6"/>
  <c r="AA44" i="6"/>
  <c r="H38" i="6"/>
  <c r="N39" i="6"/>
  <c r="G49" i="6"/>
  <c r="L43" i="13"/>
  <c r="N42" i="13"/>
  <c r="H45" i="13"/>
  <c r="L44" i="13"/>
  <c r="Q47" i="6"/>
  <c r="R51" i="6"/>
  <c r="O47" i="6"/>
  <c r="AA43" i="6"/>
  <c r="Z44" i="6"/>
  <c r="J29" i="5"/>
  <c r="W50" i="6"/>
  <c r="AA49" i="6"/>
  <c r="J46" i="8"/>
  <c r="P49" i="6"/>
  <c r="L49" i="6"/>
  <c r="T46" i="6"/>
  <c r="L46" i="8"/>
  <c r="G50" i="5"/>
  <c r="AA47" i="6"/>
  <c r="P40" i="6"/>
  <c r="M36" i="6"/>
  <c r="K43" i="6"/>
  <c r="F52" i="6"/>
  <c r="J40" i="8"/>
  <c r="E30" i="5"/>
  <c r="R44" i="6"/>
  <c r="J34" i="6"/>
  <c r="J40" i="6"/>
  <c r="X33" i="6"/>
  <c r="AD34" i="6"/>
  <c r="F46" i="13"/>
  <c r="M29" i="5"/>
  <c r="V41" i="6"/>
  <c r="J43" i="13"/>
  <c r="K45" i="13"/>
  <c r="AE40" i="6"/>
  <c r="G40" i="6"/>
  <c r="N48" i="13"/>
  <c r="L49" i="13"/>
  <c r="W51" i="6"/>
  <c r="G47" i="5"/>
  <c r="V33" i="6"/>
  <c r="U39" i="6"/>
  <c r="J42" i="6"/>
  <c r="M48" i="6"/>
  <c r="E46" i="13"/>
  <c r="L39" i="13"/>
  <c r="L40" i="13"/>
  <c r="G47" i="13"/>
  <c r="J45" i="6"/>
  <c r="L41" i="8"/>
  <c r="U47" i="6"/>
  <c r="AH44" i="6"/>
  <c r="Z52" i="6"/>
  <c r="AD51" i="6"/>
  <c r="M42" i="13"/>
  <c r="E43" i="13"/>
  <c r="K40" i="13"/>
  <c r="T43" i="6"/>
  <c r="L46" i="13"/>
  <c r="J43" i="8"/>
  <c r="U41" i="6"/>
  <c r="X40" i="6"/>
  <c r="G39" i="13"/>
  <c r="G42" i="13"/>
  <c r="G49" i="13"/>
  <c r="X47" i="6"/>
  <c r="N49" i="13"/>
  <c r="K47" i="13"/>
  <c r="L33" i="6"/>
  <c r="O48" i="13"/>
  <c r="E44" i="13"/>
  <c r="AC36" i="6"/>
  <c r="I40" i="13"/>
  <c r="M30" i="5"/>
  <c r="AB43" i="6"/>
  <c r="N47" i="13"/>
  <c r="K41" i="13"/>
  <c r="M34" i="6"/>
  <c r="S52" i="6"/>
  <c r="Q43" i="6"/>
  <c r="V42" i="6"/>
  <c r="L45" i="13"/>
  <c r="H40" i="13"/>
  <c r="F42" i="13"/>
  <c r="F48" i="5"/>
  <c r="P44" i="6"/>
  <c r="M44" i="13"/>
  <c r="G48" i="6"/>
  <c r="Z45" i="6"/>
  <c r="G51" i="9"/>
  <c r="G31" i="9"/>
  <c r="F60" i="9"/>
  <c r="F32" i="9"/>
  <c r="F39" i="9"/>
  <c r="G52" i="9"/>
  <c r="F56" i="9"/>
  <c r="I57" i="9"/>
  <c r="G37" i="9"/>
  <c r="G59" i="9"/>
  <c r="G33" i="9"/>
  <c r="E31" i="9"/>
  <c r="F38" i="9"/>
  <c r="J60" i="9"/>
  <c r="G28" i="9"/>
  <c r="G58" i="9"/>
  <c r="H61" i="9"/>
  <c r="G56" i="9"/>
  <c r="H53" i="9"/>
  <c r="E38" i="9"/>
  <c r="H55" i="9"/>
  <c r="F36" i="9"/>
  <c r="E30" i="9"/>
  <c r="G34" i="9"/>
  <c r="H60" i="9"/>
  <c r="E37" i="9"/>
  <c r="G36" i="9"/>
  <c r="F28" i="9"/>
  <c r="F55" i="9"/>
  <c r="I59" i="9"/>
  <c r="I61" i="9"/>
  <c r="J52" i="9"/>
  <c r="E28" i="9"/>
  <c r="G29" i="9"/>
  <c r="F33" i="9"/>
  <c r="G55" i="9"/>
  <c r="G54" i="9"/>
  <c r="J53" i="9"/>
  <c r="E33" i="9"/>
  <c r="E39" i="9"/>
  <c r="E29" i="9"/>
  <c r="H58" i="9"/>
  <c r="F53" i="9"/>
  <c r="G32" i="9"/>
  <c r="G53" i="9"/>
  <c r="F34" i="9"/>
  <c r="J54" i="9"/>
  <c r="G60" i="9"/>
  <c r="H52" i="9"/>
  <c r="I60" i="9"/>
  <c r="G38" i="9"/>
  <c r="F35" i="9"/>
  <c r="I54" i="9"/>
  <c r="I56" i="9"/>
  <c r="E36" i="9"/>
  <c r="H57" i="9"/>
  <c r="J55" i="9"/>
  <c r="G30" i="9"/>
  <c r="F29" i="9"/>
  <c r="J58" i="9"/>
  <c r="F58" i="9"/>
  <c r="F54" i="9"/>
  <c r="F30" i="9"/>
  <c r="E34" i="9"/>
  <c r="J56" i="9"/>
  <c r="F57" i="9"/>
  <c r="E35" i="9"/>
  <c r="E32" i="9"/>
  <c r="G39" i="9"/>
  <c r="H56" i="9"/>
  <c r="G57" i="9"/>
  <c r="I55" i="9"/>
  <c r="F61" i="9"/>
  <c r="I51" i="9"/>
  <c r="I53" i="9"/>
  <c r="J61" i="9"/>
  <c r="I52" i="9"/>
  <c r="F59" i="9"/>
  <c r="F31" i="9"/>
  <c r="H54" i="9"/>
  <c r="J57" i="9"/>
  <c r="F51" i="9"/>
  <c r="G35" i="9"/>
  <c r="F52" i="9"/>
  <c r="H59" i="9"/>
  <c r="F37" i="9"/>
  <c r="H51" i="9"/>
  <c r="J59" i="9"/>
  <c r="I58" i="9"/>
  <c r="G61" i="9"/>
  <c r="J51" i="9"/>
  <c r="G78" i="9" l="1"/>
  <c r="E70" i="9"/>
  <c r="O70" i="9" s="1"/>
  <c r="I72" i="9"/>
  <c r="K70" i="9"/>
  <c r="L78" i="9"/>
  <c r="E72" i="9"/>
  <c r="O72" i="9" s="1"/>
  <c r="J76" i="9"/>
  <c r="I75" i="9"/>
  <c r="K74" i="9"/>
  <c r="E74" i="9"/>
  <c r="O74" i="9" s="1"/>
  <c r="J77" i="9"/>
  <c r="F76" i="9"/>
  <c r="H69" i="9"/>
  <c r="H70" i="9"/>
  <c r="L68" i="9"/>
  <c r="L70" i="9"/>
  <c r="L77" i="9"/>
  <c r="J70" i="9"/>
  <c r="K73" i="9"/>
  <c r="G72" i="9"/>
  <c r="H76" i="9"/>
  <c r="H75" i="9"/>
  <c r="F78" i="9"/>
  <c r="I70" i="9"/>
  <c r="L75" i="9"/>
  <c r="E75" i="9"/>
  <c r="O75" i="9" s="1"/>
  <c r="L71" i="9"/>
  <c r="J71" i="9"/>
  <c r="E69" i="9"/>
  <c r="O69" i="9" s="1"/>
  <c r="I78" i="9"/>
  <c r="G77" i="9"/>
  <c r="G73" i="9"/>
  <c r="F72" i="9"/>
  <c r="L76" i="9"/>
  <c r="K71" i="9"/>
  <c r="J75" i="9"/>
  <c r="J73" i="9"/>
  <c r="K77" i="9"/>
  <c r="J78" i="9"/>
  <c r="E78" i="9"/>
  <c r="O78" i="9" s="1"/>
  <c r="E68" i="9"/>
  <c r="H77" i="9"/>
  <c r="F71" i="9"/>
  <c r="E76" i="9"/>
  <c r="O76" i="9" s="1"/>
  <c r="L72" i="9"/>
  <c r="K72" i="9"/>
  <c r="I77" i="9"/>
  <c r="L69" i="9"/>
  <c r="J68" i="9"/>
  <c r="F70" i="9"/>
  <c r="K76" i="9"/>
  <c r="J74" i="9"/>
  <c r="G70" i="9"/>
  <c r="H78" i="9"/>
  <c r="F75" i="9"/>
  <c r="J69" i="9"/>
  <c r="K69" i="9"/>
  <c r="K68" i="9"/>
  <c r="I74" i="9"/>
  <c r="F69" i="9"/>
  <c r="I71" i="9"/>
  <c r="G69" i="9"/>
  <c r="I76" i="9"/>
  <c r="L73" i="9"/>
  <c r="E71" i="9"/>
  <c r="O71" i="9" s="1"/>
  <c r="E73" i="9"/>
  <c r="O73" i="9" s="1"/>
  <c r="K75" i="9"/>
  <c r="I69" i="9"/>
  <c r="F73" i="9"/>
  <c r="G76" i="9"/>
  <c r="L74" i="9"/>
  <c r="G71" i="9"/>
  <c r="H68" i="9"/>
  <c r="H71" i="9"/>
  <c r="G74" i="9"/>
  <c r="K78" i="9"/>
  <c r="J72" i="9"/>
  <c r="I73" i="9"/>
  <c r="F77" i="9"/>
  <c r="F74" i="9"/>
  <c r="H74" i="9"/>
  <c r="E77" i="9"/>
  <c r="O77" i="9" s="1"/>
  <c r="H73" i="9"/>
  <c r="G75" i="9"/>
  <c r="G68" i="9"/>
  <c r="F68" i="9"/>
  <c r="I68" i="9"/>
  <c r="H72" i="9"/>
  <c r="N78" i="9" l="1"/>
  <c r="M78" i="9"/>
  <c r="N72" i="9"/>
  <c r="M72" i="9"/>
  <c r="M69" i="9"/>
  <c r="N69" i="9"/>
  <c r="M76" i="9"/>
  <c r="N76" i="9"/>
  <c r="N77" i="9"/>
  <c r="M77" i="9"/>
  <c r="N73" i="9"/>
  <c r="M73" i="9"/>
  <c r="M74" i="9"/>
  <c r="N74" i="9"/>
  <c r="N70" i="9"/>
  <c r="M70" i="9"/>
  <c r="M75" i="9"/>
  <c r="N75" i="9"/>
  <c r="N71" i="9"/>
  <c r="M71" i="9"/>
</calcChain>
</file>

<file path=xl/sharedStrings.xml><?xml version="1.0" encoding="utf-8"?>
<sst xmlns="http://schemas.openxmlformats.org/spreadsheetml/2006/main" count="546" uniqueCount="373">
  <si>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</si>
  <si>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</si>
  <si>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</si>
  <si>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</si>
  <si>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</si>
  <si>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</si>
  <si>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</si>
  <si>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</si>
  <si>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</si>
  <si>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</si>
  <si>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</si>
  <si>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</si>
  <si>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</si>
  <si>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</si>
  <si>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</si>
  <si>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</si>
  <si>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</si>
  <si>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</si>
  <si>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</si>
  <si>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</si>
  <si>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</si>
  <si>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</si>
  <si>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</si>
  <si>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</si>
  <si>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</si>
  <si>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</si>
  <si>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</si>
  <si>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</si>
  <si>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</si>
  <si>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</si>
  <si>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</si>
  <si>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</si>
  <si>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</si>
  <si>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</si>
  <si>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</si>
  <si>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</si>
  <si>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</si>
  <si>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</si>
  <si>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</si>
  <si>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</si>
  <si>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</si>
  <si>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</si>
  <si>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</si>
  <si>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</si>
  <si>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</si>
  <si>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</si>
  <si>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</si>
  <si>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</si>
  <si>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</si>
  <si>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</si>
  <si>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</si>
  <si>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</si>
  <si>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</si>
  <si>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</si>
  <si>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</si>
  <si>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</si>
  <si>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</si>
  <si>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</si>
  <si>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</si>
  <si>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</si>
  <si>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</si>
  <si>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</si>
  <si>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</si>
  <si>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</si>
  <si>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</si>
  <si>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</si>
  <si>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</si>
  <si>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</si>
  <si>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</si>
  <si>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</si>
  <si>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</si>
  <si>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</si>
  <si>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</si>
  <si>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</si>
  <si>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</si>
  <si>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</si>
  <si>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</si>
  <si>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</si>
  <si>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</si>
  <si>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</si>
  <si>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</si>
  <si>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</si>
  <si>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</si>
  <si>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</si>
  <si>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</si>
  <si>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</si>
  <si>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</si>
  <si>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</si>
  <si>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</si>
  <si>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</si>
  <si>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</si>
  <si>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</si>
  <si>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</si>
  <si>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</si>
  <si>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</si>
  <si>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</si>
  <si>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</si>
  <si>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</si>
  <si>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</si>
  <si>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</si>
  <si>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</si>
  <si>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</si>
  <si>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</si>
  <si>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</si>
  <si>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</si>
  <si>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</si>
  <si>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</si>
  <si>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</si>
  <si>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</si>
  <si>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</si>
  <si>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</si>
  <si>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</si>
  <si>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</si>
  <si>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</si>
  <si>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</si>
  <si>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</si>
  <si>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</si>
  <si>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</si>
  <si>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</si>
  <si>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</si>
  <si>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</si>
  <si>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</si>
  <si>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</si>
  <si>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</si>
  <si>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</si>
  <si>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</si>
  <si>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</si>
  <si>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</si>
  <si>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</si>
  <si>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</si>
  <si>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</si>
  <si>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</si>
  <si>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</si>
  <si>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</si>
  <si>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</si>
  <si>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</si>
  <si>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</si>
  <si>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</si>
  <si>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</si>
  <si>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</si>
  <si>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</si>
  <si>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</si>
  <si>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</si>
  <si>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</si>
  <si>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</si>
  <si>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</si>
  <si>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</si>
  <si>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</si>
  <si>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</si>
  <si>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</si>
  <si>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</si>
  <si>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</si>
  <si>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</si>
  <si>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</si>
  <si>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</si>
  <si>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</si>
  <si>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</si>
  <si>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</si>
  <si>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</si>
  <si>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</si>
  <si>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</si>
  <si>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</si>
  <si>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</si>
  <si>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</si>
  <si>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</si>
  <si>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</si>
  <si>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</si>
  <si>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</si>
  <si>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</si>
  <si>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</si>
  <si>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</si>
  <si>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</si>
  <si>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</si>
  <si>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</si>
  <si>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</si>
  <si>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</si>
  <si>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</si>
  <si>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</si>
  <si>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</si>
  <si>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</si>
  <si>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</si>
  <si>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</si>
  <si>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</si>
  <si>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</si>
  <si>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</si>
  <si>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</si>
  <si>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</si>
  <si>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</si>
  <si>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</si>
  <si>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</si>
  <si>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</si>
  <si>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</si>
  <si>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</si>
  <si>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</si>
  <si>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</si>
  <si>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</si>
  <si>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</si>
  <si>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</si>
  <si>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</si>
  <si>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</si>
  <si>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</si>
  <si>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</si>
  <si>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</si>
  <si>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</si>
  <si>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</si>
  <si>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</si>
  <si>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</si>
  <si>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</si>
  <si>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Step 2: Get a list of Transactions</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</si>
  <si>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</si>
  <si>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</si>
  <si>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</si>
  <si>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</si>
  <si>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</si>
  <si>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</si>
  <si>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</si>
  <si>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</si>
  <si>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</si>
  <si>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Run Valuation</t>
  </si>
  <si>
    <t xml:space="preserve"> This sheet allows you to run a valuation on a Portfolio.</t>
  </si>
  <si>
    <t>Step 2: Run a Valuation</t>
  </si>
  <si>
    <t xml:space="preserve">   Valuation date:</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</si>
  <si>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</si>
  <si>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</si>
  <si>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</si>
  <si>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</si>
  <si>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</si>
  <si>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</si>
  <si>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</si>
  <si>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</si>
  <si>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</si>
  <si>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</si>
  <si>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</si>
  <si>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</si>
  <si>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</si>
  <si>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</si>
  <si>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</si>
  <si>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</si>
  <si>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</si>
  <si>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</si>
  <si>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</si>
  <si>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</si>
  <si>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</si>
  <si>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</si>
  <si>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</si>
  <si>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</si>
  <si>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</si>
  <si>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</si>
  <si>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</si>
  <si>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</si>
  <si>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</si>
  <si>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This date has no time component</t>
  </si>
  <si>
    <t>IsDerived</t>
  </si>
  <si>
    <t>Enter the date to convert</t>
  </si>
  <si>
    <t>Specify time component</t>
  </si>
  <si>
    <t>Although the date can still appears without time</t>
  </si>
  <si>
    <t>Add to your date and display the complete datetime</t>
  </si>
  <si>
    <t>Step 2: Get a list of portfolios</t>
  </si>
  <si>
    <t>Holding/default/PV:Sum,Holding/default/PV:Proportion,Instrument/default/Name:Value</t>
  </si>
  <si>
    <t>Instrument/default/Name</t>
  </si>
  <si>
    <t>LeftScope</t>
  </si>
  <si>
    <t>LeftCode</t>
  </si>
  <si>
    <t>LeftEffectiveAt</t>
  </si>
  <si>
    <t>LeftAsAt</t>
  </si>
  <si>
    <t>RightScope</t>
  </si>
  <si>
    <t>RightCode</t>
  </si>
  <si>
    <t>RightEffectiveAt</t>
  </si>
  <si>
    <t>RightAsAt</t>
  </si>
  <si>
    <t>Perform a reconciliation</t>
  </si>
  <si>
    <t xml:space="preserve"> This sheet allows you to reconcile two portfolios, or two different snapshots of the same portfolio</t>
  </si>
  <si>
    <t>The effective date refers to the date the holdings are effective from. It returns holdings created before this date</t>
  </si>
  <si>
    <t>Set the AsAt date to see the state of holdings over time. For any amendment, you can see the holdings before and after the amendment</t>
  </si>
  <si>
    <t>Step 3: Match the IDs with the UID</t>
  </si>
  <si>
    <t>We need the instrument identifiers internal to LUSID so we are sure to attach the results to the instrument</t>
  </si>
  <si>
    <t>Instrument ID type</t>
  </si>
  <si>
    <t>Figi</t>
  </si>
  <si>
    <t>Match with holdings</t>
  </si>
  <si>
    <t>Parameter set</t>
  </si>
  <si>
    <t>inline recipe</t>
  </si>
  <si>
    <t>PVSum</t>
  </si>
  <si>
    <t>PVProportion</t>
  </si>
  <si>
    <t>Step 4: Line up the results</t>
  </si>
  <si>
    <t>Figis</t>
  </si>
  <si>
    <t>Netting Set</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</si>
  <si>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</si>
  <si>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</si>
  <si>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</si>
  <si>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</si>
  <si>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</si>
  <si>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</si>
  <si>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</si>
  <si>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</si>
  <si>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</si>
  <si>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</si>
  <si>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</si>
  <si>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</si>
  <si>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</si>
  <si>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</si>
  <si>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</si>
  <si>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</si>
  <si>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</si>
  <si>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</si>
  <si>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</si>
  <si>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</si>
  <si>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</si>
  <si>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</si>
  <si>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</si>
  <si>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</si>
  <si>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</si>
  <si>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</si>
  <si>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</si>
  <si>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</si>
  <si>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</si>
  <si>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</si>
  <si>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</si>
  <si>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</si>
  <si>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</si>
  <si>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</si>
  <si>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</si>
  <si>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</si>
  <si>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Use an effective date that matches the transction or later</t>
  </si>
  <si>
    <t>Finbourne-Examples</t>
  </si>
  <si>
    <t>Add an hour to your datetime</t>
  </si>
  <si>
    <t>Subtract a minute from your datetime</t>
  </si>
  <si>
    <t>Instrument Id Types</t>
  </si>
  <si>
    <t>Instrument Ids</t>
  </si>
  <si>
    <t>"YYYY-MM-DDTHH:MM:SS.00Z"</t>
  </si>
  <si>
    <t>Where Z indicates Zulu time (UTC+0), and is equivalent to +00:00</t>
  </si>
  <si>
    <t>{"aggregation":"","code":"quotes_recipe","market":{"marketRules":[{"dataScope":"FinbourneMarketData","key":"Equity.Figi.*","field":"Mid","quoteType":"Price","supplier":"DataScope"},{"dataScope":"FinbourneMarketData","key":"Equity.LusidInstrumentId.*","field":"Mid","quoteType":"Price","supplier":"DataScope"},{"dataScope":"FinbourneMarketData","key":"Fx.CurrencyPair.*","field":"Mid","quoteType":"Price","supplier":"DataScope"}],"options":{"defaultInstrumentCodeType":"Figi","defaultScope":"FinbourneMarketData","defaultSupplier":"DataScope"},"suppliers":{"commodity":"DataScope","credit":"DataScope","equity":"DataScope","fx":"DataScope","rates":"DataScope"}},"pricing":""}</t>
  </si>
  <si>
    <t>If in doubt, use the fieldnames as specified in =flTransactionsAdd_Template()</t>
  </si>
  <si>
    <t>If in doubt, use the fieldnames as specified in =flHoldings_Template()</t>
  </si>
  <si>
    <t>If in doubt, use the fieldnames as specified in flPortfoliosAdd_Template</t>
  </si>
  <si>
    <t>LUSID accepts datetimes in any recognised Excel format</t>
  </si>
  <si>
    <t>Additional formats</t>
  </si>
  <si>
    <t>Convert date into a string</t>
  </si>
  <si>
    <t>Excel formats to show datetime</t>
  </si>
  <si>
    <t>LUSID also accepts UTC, UTS offsets and cutlabels</t>
  </si>
  <si>
    <t>Standard UTC timestamp:</t>
  </si>
  <si>
    <t>UTC offset (not recognised as an excel date)</t>
  </si>
  <si>
    <t>2019-04-10T13:30:45+04:00</t>
  </si>
  <si>
    <t>Cutlabel</t>
  </si>
  <si>
    <t>Global-Equity41</t>
  </si>
  <si>
    <t>Global-Equity42</t>
  </si>
  <si>
    <t>Values</t>
  </si>
  <si>
    <t>SubGroups</t>
  </si>
  <si>
    <t>Create Transaction Portfolio Group</t>
  </si>
  <si>
    <t xml:space="preserve"> This sheet creates a portfolio group and adds in the portfolio created in the Create Portfolio tab.</t>
  </si>
  <si>
    <t>Step 1: Create a portfolio group</t>
  </si>
  <si>
    <t>Portfolio scope:</t>
  </si>
  <si>
    <t xml:space="preserve">Group scope: </t>
  </si>
  <si>
    <t>Step 3: View results</t>
  </si>
  <si>
    <t>On the Upload Transaction tab, change the units up or down by an amount.</t>
  </si>
  <si>
    <t>Step 2: Specifiy the portfolio and the 'left' 'right' parameters</t>
  </si>
  <si>
    <t>Left AsAt datetime is current LUSID system time (= UTC), arrived at from =now() minus an hour (this example was written during UK BST, so UTC was -1hr at the time), right datetime defaults to left datetime minus two minutes</t>
  </si>
  <si>
    <t>Step 3: Recalc the sheet and see the reconciliation results below</t>
  </si>
  <si>
    <t>The edit was made seconds ago, so the reconciliation shows an edit to an historic transaction which is only visible in AsAt space. In effective date space, you have overwritten what was there previously.</t>
  </si>
  <si>
    <t>US-FI</t>
  </si>
  <si>
    <t>Finbourne-Examples-Fund</t>
  </si>
  <si>
    <t>US Fixed Income group</t>
  </si>
  <si>
    <t>Contains Finbourne US Fixed Income portfolios</t>
  </si>
  <si>
    <t>Finbourne Examples group</t>
  </si>
  <si>
    <t>Contains Finbourne Examples portfolios</t>
  </si>
  <si>
    <t>US-Treasury-Bond</t>
  </si>
  <si>
    <t>Step 2: Add portfolios to groups</t>
  </si>
  <si>
    <t>US-Corporate-Bond</t>
  </si>
  <si>
    <t xml:space="preserve">Sub-group/portfolio codeGroup scope: </t>
  </si>
  <si>
    <t>Group code:</t>
  </si>
  <si>
    <t>UK-Equities</t>
  </si>
  <si>
    <t>Hierarchy</t>
  </si>
  <si>
    <t>Group</t>
  </si>
  <si>
    <t>Sub-group</t>
  </si>
  <si>
    <t>Portfolios</t>
  </si>
  <si>
    <t>Saved example portfolios….pls leave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</si>
</sst>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s>
  <fonts count="11"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s>
  <fills count="8">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s>
  <borders count="5">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s>
  <cellStyleXfs count="2">
    <xf numFmtId="0" fontId="0" fillId="0" borderId="0"/>
    <xf numFmtId="0" fontId="9" fillId="0" borderId="0" applyNumberFormat="0" applyFill="0" applyBorder="0" applyAlignment="0" applyProtection="0"/>
  </cellStyleXfs>
  <cellXfs count="100">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0" fontId="0" fillId="0" borderId="0" xfId="0" applyNumberFormat="1"/>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2" fontId="0" fillId="0" borderId="0" xfId="0" applyNumberFormat="1"/>
    <xf numFmtId="49"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15" fontId="0" fillId="4" borderId="4" xfId="0" applyNumberFormat="1"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applyAlignment="1">
      <alignment horizontal="left"/>
    </xf>
    <xf numFmtId="169" fontId="0" fillId="4" borderId="2" xfId="0" applyNumberFormat="1" applyFill="1" applyBorder="1"/>
    <xf numFmtId="171" fontId="0" fillId="0" borderId="0" xfId="0" applyNumberFormat="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15" fontId="0" fillId="4" borderId="2" xfId="0" applyNumberFormat="1" applyFill="1" applyBorder="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1" xfId="0" applyNumberFormat="1" applyFill="1" applyBorder="1" applyAlignment="1">
      <alignment horizontal="left"/>
    </xf>
    <xf numFmtId="4" fontId="0" fillId="4" borderId="1" xfId="0" applyNumberFormat="1" applyFill="1" applyBorder="1" applyAlignment="1">
      <alignment horizontal="left"/>
    </xf>
    <xf numFmtId="169" fontId="0" fillId="4" borderId="0" xfId="0" applyNumberFormat="1" applyFill="1" applyAlignment="1">
      <alignment horizontal="left"/>
    </xf>
    <xf numFmtId="2" fontId="0" fillId="4" borderId="2" xfId="0" applyNumberFormat="1" applyFill="1" applyBorder="1" applyAlignment="1">
      <alignment horizontal="left"/>
    </xf>
    <xf numFmtId="10" fontId="0" fillId="4" borderId="2" xfId="0" applyNumberFormat="1" applyFill="1" applyBorder="1" applyAlignment="1">
      <alignment horizontal="left"/>
    </xf>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0" fontId="0" fillId="3" borderId="0" xfId="0" applyNumberFormat="1" applyFill="1"/>
    <xf numFmtId="174" fontId="0" fillId="4" borderId="2" xfId="0" applyNumberFormat="1" applyFill="1" applyBorder="1" applyAlignment="1">
      <alignment horizontal="center"/>
    </xf>
    <xf numFmtId="4" fontId="0" fillId="7" borderId="0" xfId="0" applyNumberFormat="1" applyFill="1" applyAlignment="1">
      <alignment horizontal="left"/>
    </xf>
    <xf numFmtId="4" fontId="0" fillId="4" borderId="0" xfId="0" applyNumberFormat="1" applyFill="1" applyAlignment="1">
      <alignment horizontal="center"/>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77f8231f599f419d81abbdf9dc8ca0aa">
      <tp>
        <v>-1</v>
        <stp/>
        <stp>9cc9c8ed-9b21-402e-9512-1cd367525170</stp>
        <tr r="I50" s="15"/>
        <tr r="E50" s="15"/>
        <tr r="F51" s="15"/>
        <tr r="G51" s="15"/>
        <tr r="E51" s="15"/>
        <tr r="K51" s="15"/>
        <tr r="K50" s="15"/>
        <tr r="H51" s="15"/>
        <tr r="I51" s="15"/>
        <tr r="J51" s="15"/>
        <tr r="F50" s="15"/>
        <tr r="J50" s="15"/>
        <tr r="G50" s="15"/>
        <tr r="H50" s="15"/>
      </tp>
      <tp>
        <v>-1</v>
        <stp/>
        <stp>4e8b6904-400d-4208-8149-52be27f01678</stp>
        <tr r="M44" s="13"/>
        <tr r="F42" s="13"/>
        <tr r="H40" s="13"/>
        <tr r="L45" s="13"/>
        <tr r="K41" s="13"/>
        <tr r="N47" s="13"/>
        <tr r="I40" s="13"/>
        <tr r="E44" s="13"/>
        <tr r="O48" s="13"/>
        <tr r="K47" s="13"/>
        <tr r="N49" s="13"/>
        <tr r="G49" s="13"/>
        <tr r="G42" s="13"/>
        <tr r="G39" s="13"/>
        <tr r="L46" s="13"/>
        <tr r="K40" s="13"/>
        <tr r="E43" s="13"/>
        <tr r="M42" s="13"/>
        <tr r="G47" s="13"/>
        <tr r="L40" s="13"/>
        <tr r="L39" s="13"/>
        <tr r="E46" s="13"/>
        <tr r="L49" s="13"/>
        <tr r="N48" s="13"/>
        <tr r="K45" s="13"/>
        <tr r="J43" s="13"/>
        <tr r="F46" s="13"/>
        <tr r="L44" s="13"/>
        <tr r="H45" s="13"/>
        <tr r="N42" s="13"/>
        <tr r="L43" s="13"/>
        <tr r="L47" s="13"/>
        <tr r="H48" s="13"/>
        <tr r="J49" s="13"/>
        <tr r="G40" s="13"/>
        <tr r="L42" s="13"/>
        <tr r="N44" s="13"/>
        <tr r="I46" s="13"/>
        <tr r="J47" s="13"/>
        <tr r="M40" s="13"/>
        <tr r="K49" s="13"/>
        <tr r="G43" s="13"/>
        <tr r="H42" s="13"/>
        <tr r="H47" s="13"/>
        <tr r="E39" s="13"/>
        <tr r="F41" s="13"/>
        <tr r="O49" s="13"/>
        <tr r="O43" s="13"/>
        <tr r="F47" s="13"/>
        <tr r="N40" s="13"/>
        <tr r="H46" s="13"/>
        <tr r="K48" s="13"/>
        <tr r="G44" s="13"/>
        <tr r="J46" s="13"/>
        <tr r="F44" s="13"/>
        <tr r="K44" s="13"/>
        <tr r="L48" s="13"/>
        <tr r="J48" s="13"/>
        <tr r="F40" s="13"/>
        <tr r="E47" s="13"/>
        <tr r="O39" s="13"/>
        <tr r="I49" s="13"/>
        <tr r="O42" s="13"/>
        <tr r="F43" s="13"/>
        <tr r="O46" s="13"/>
        <tr r="M39" s="13"/>
        <tr r="F39" s="13"/>
        <tr r="H49" s="13"/>
        <tr r="I43" s="13"/>
        <tr r="M43" s="13"/>
        <tr r="M41" s="13"/>
        <tr r="N43" s="13"/>
        <tr r="I47" s="13"/>
        <tr r="E45" s="13"/>
        <tr r="I48" s="13"/>
        <tr r="J39" s="13"/>
        <tr r="J44" s="13"/>
        <tr r="N46" s="13"/>
        <tr r="M45" s="13"/>
        <tr r="O41" s="13"/>
        <tr r="O44" s="13"/>
        <tr r="I45" s="13"/>
        <tr r="I44" s="13"/>
        <tr r="H44" s="13"/>
        <tr r="L41" s="13"/>
        <tr r="G41" s="13"/>
        <tr r="H39" s="13"/>
        <tr r="H41" s="13"/>
        <tr r="N41" s="13"/>
        <tr r="K43" s="13"/>
        <tr r="F49" s="13"/>
        <tr r="M47" s="13"/>
        <tr r="M46" s="13"/>
        <tr r="E48" s="13"/>
        <tr r="J42" s="13"/>
        <tr r="F45" s="13"/>
        <tr r="E41" s="13"/>
        <tr r="M49" s="13"/>
        <tr r="K42" s="13"/>
        <tr r="G46" s="13"/>
        <tr r="O47" s="13"/>
        <tr r="I42" s="13"/>
        <tr r="J45" s="13"/>
        <tr r="I41" s="13"/>
        <tr r="E42" s="13"/>
        <tr r="H43" s="13"/>
        <tr r="E49" s="13"/>
        <tr r="G45" s="13"/>
        <tr r="G48" s="13"/>
        <tr r="J41" s="13"/>
        <tr r="F48" s="13"/>
        <tr r="N45" s="13"/>
        <tr r="K39" s="13"/>
        <tr r="M48" s="13"/>
        <tr r="I39" s="13"/>
        <tr r="J40" s="13"/>
        <tr r="E40" s="13"/>
        <tr r="O40" s="13"/>
        <tr r="N39" s="13"/>
        <tr r="O45" s="13"/>
        <tr r="K46" s="13"/>
      </tp>
    </main>
    <main first="rtdsrv.77f8231f599f419d81abbdf9dc8ca0aa">
      <tp>
        <v>-1</v>
        <stp/>
        <stp>93a723d6-576c-4935-b702-c148c7d53bf7</stp>
        <tr r="F37" s="9"/>
        <tr r="G35" s="9"/>
        <tr r="F31" s="9"/>
        <tr r="G39" s="9"/>
        <tr r="E32" s="9"/>
        <tr r="E35" s="9"/>
        <tr r="E34" s="9"/>
        <tr r="F30" s="9"/>
        <tr r="F29" s="9"/>
        <tr r="G30" s="9"/>
        <tr r="E36" s="9"/>
        <tr r="F35" s="9"/>
        <tr r="G38" s="9"/>
        <tr r="F34" s="9"/>
        <tr r="G32" s="9"/>
        <tr r="E29" s="9"/>
        <tr r="E39" s="9"/>
        <tr r="E33" s="9"/>
        <tr r="F33" s="9"/>
        <tr r="G29" s="9"/>
        <tr r="E28" s="9"/>
        <tr r="F28" s="9"/>
        <tr r="G36" s="9"/>
        <tr r="E37" s="9"/>
        <tr r="G34" s="9"/>
        <tr r="E30" s="9"/>
        <tr r="F36" s="9"/>
        <tr r="E38" s="9"/>
        <tr r="G28" s="9"/>
        <tr r="F38" s="9"/>
        <tr r="E31" s="9"/>
        <tr r="G33" s="9"/>
        <tr r="G37" s="9"/>
        <tr r="F39" s="9"/>
        <tr r="F32" s="9"/>
        <tr r="G31" s="9"/>
      </tp>
    </main>
    <main first="rtdsrv.77f8231f599f419d81abbdf9dc8ca0aa">
      <tp>
        <v>-1</v>
        <stp/>
        <stp>14aa8e8a-59a7-4b97-a796-5fefbbd4565d</stp>
        <tr r="J43" s="8"/>
        <tr r="L41" s="8"/>
        <tr r="J40" s="8"/>
        <tr r="L46" s="8"/>
        <tr r="J46" s="8"/>
        <tr r="I48" s="8"/>
        <tr r="G41" s="8"/>
        <tr r="E35" s="8"/>
        <tr r="J39" s="8"/>
        <tr r="K46" s="8"/>
        <tr r="I38" s="8"/>
        <tr r="F48" s="8"/>
        <tr r="H33" s="8"/>
        <tr r="F41" s="8"/>
        <tr r="H50" s="8"/>
        <tr r="K40" s="8"/>
        <tr r="G39" s="8"/>
        <tr r="H43" s="8"/>
        <tr r="G43" s="8"/>
        <tr r="E47" s="8"/>
        <tr r="G36" s="8"/>
        <tr r="L35" s="8"/>
        <tr r="I36" s="8"/>
        <tr r="E49" s="8"/>
        <tr r="H51" s="8"/>
        <tr r="I35" s="8"/>
        <tr r="E33" s="8"/>
        <tr r="K33" s="8"/>
        <tr r="K36" s="8"/>
        <tr r="G47" s="8"/>
        <tr r="J44" s="8"/>
        <tr r="E45" s="8"/>
        <tr r="F47" s="8"/>
        <tr r="F39" s="8"/>
        <tr r="L31" s="8"/>
        <tr r="J33" s="8"/>
        <tr r="G35" s="8"/>
        <tr r="H38" s="8"/>
        <tr r="I33" s="8"/>
        <tr r="H49" s="8"/>
        <tr r="L34" s="8"/>
        <tr r="J34" s="8"/>
        <tr r="G40" s="8"/>
        <tr r="E51" s="8"/>
        <tr r="I44" s="8"/>
        <tr r="H41" s="8"/>
        <tr r="I39" s="8"/>
        <tr r="L37" s="8"/>
        <tr r="F45" s="8"/>
        <tr r="L51" s="8"/>
        <tr r="K37" s="8"/>
        <tr r="E37" s="8"/>
        <tr r="J49" s="8"/>
        <tr r="G46" s="8"/>
        <tr r="L33" s="8"/>
        <tr r="I47" s="8"/>
        <tr r="L42" s="8"/>
        <tr r="E46" s="8"/>
        <tr r="J51" s="8"/>
        <tr r="E38" s="8"/>
        <tr r="H48" s="8"/>
        <tr r="E32" s="8"/>
        <tr r="K51" s="8"/>
        <tr r="L39" s="8"/>
        <tr r="L48" s="8"/>
        <tr r="E31" s="8"/>
        <tr r="L32" s="8"/>
        <tr r="E36" s="8"/>
        <tr r="I46" s="8"/>
        <tr r="J45" s="8"/>
        <tr r="H47" s="8"/>
        <tr r="L43" s="8"/>
        <tr r="F43" s="8"/>
        <tr r="K44" s="8"/>
        <tr r="H32" s="8"/>
        <tr r="L40" s="8"/>
        <tr r="H46" s="8"/>
        <tr r="H39" s="8"/>
        <tr r="G45" s="8"/>
        <tr r="L38" s="8"/>
        <tr r="G50" s="8"/>
        <tr r="K42" s="8"/>
        <tr r="I41" s="8"/>
        <tr r="K34" s="8"/>
        <tr r="K49" s="8"/>
        <tr r="H40" s="8"/>
        <tr r="K45" s="8"/>
        <tr r="K31" s="8"/>
        <tr r="I32" s="8"/>
        <tr r="J35" s="8"/>
        <tr r="E43" s="8"/>
        <tr r="K47" s="8"/>
        <tr r="J31" s="8"/>
        <tr r="K39" s="8"/>
        <tr r="J37" s="8"/>
        <tr r="J50" s="8"/>
        <tr r="J32" s="8"/>
        <tr r="I37" s="8"/>
        <tr r="I34" s="8"/>
        <tr r="F42" s="8"/>
        <tr r="L36" s="8"/>
        <tr r="I45" s="8"/>
        <tr r="G34" s="8"/>
        <tr r="H34" s="8"/>
        <tr r="I50" s="8"/>
        <tr r="J48" s="8"/>
        <tr r="E44" s="8"/>
        <tr r="F50" s="8"/>
        <tr r="F37" s="8"/>
        <tr r="L50" s="8"/>
        <tr r="H36" s="8"/>
        <tr r="J42" s="8"/>
        <tr r="H35" s="8"/>
        <tr r="I51" s="8"/>
        <tr r="J38" s="8"/>
        <tr r="H45" s="8"/>
        <tr r="L49" s="8"/>
        <tr r="J41" s="8"/>
        <tr r="F34" s="8"/>
        <tr r="K35" s="8"/>
        <tr r="I40" s="8"/>
        <tr r="F33" s="8"/>
        <tr r="G49" s="8"/>
        <tr r="G33" s="8"/>
        <tr r="F38" s="8"/>
        <tr r="L45" s="8"/>
        <tr r="F32" s="8"/>
        <tr r="L44" s="8"/>
        <tr r="G32" s="8"/>
        <tr r="E34" s="8"/>
        <tr r="I43" s="8"/>
        <tr r="F51" s="8"/>
        <tr r="G51" s="8"/>
        <tr r="G37" s="8"/>
        <tr r="H44" s="8"/>
        <tr r="K50" s="8"/>
        <tr r="H37" s="8"/>
        <tr r="K43" s="8"/>
        <tr r="G38" s="8"/>
        <tr r="G31" s="8"/>
        <tr r="F31" s="8"/>
        <tr r="G44" s="8"/>
        <tr r="F35" s="8"/>
        <tr r="K48" s="8"/>
        <tr r="F46" s="8"/>
        <tr r="J36" s="8"/>
        <tr r="E41" s="8"/>
        <tr r="E39" s="8"/>
        <tr r="E50" s="8"/>
        <tr r="G48" s="8"/>
        <tr r="E42" s="8"/>
        <tr r="K32" s="8"/>
        <tr r="F49" s="8"/>
        <tr r="F44" s="8"/>
        <tr r="K38" s="8"/>
        <tr r="F36" s="8"/>
        <tr r="L47" s="8"/>
        <tr r="H31" s="8"/>
        <tr r="K41" s="8"/>
        <tr r="J47" s="8"/>
        <tr r="F40" s="8"/>
        <tr r="G42" s="8"/>
        <tr r="I42" s="8"/>
        <tr r="E40" s="8"/>
        <tr r="E48" s="8"/>
        <tr r="I49" s="8"/>
        <tr r="H42" s="8"/>
        <tr r="I31" s="8"/>
      </tp>
    </main>
    <main first="rtdsrv.77f8231f599f419d81abbdf9dc8ca0aa">
      <tp>
        <v>-1</v>
        <stp/>
        <stp>7a91460f-2926-47d3-b27f-a804fbcfde24</stp>
        <tr r="Z45" s="6"/>
        <tr r="G48" s="6"/>
        <tr r="P44" s="6"/>
        <tr r="V42" s="6"/>
        <tr r="Q43" s="6"/>
        <tr r="S52" s="6"/>
        <tr r="M34" s="6"/>
        <tr r="AB43" s="6"/>
        <tr r="AC36" s="6"/>
        <tr r="L33" s="6"/>
        <tr r="X47" s="6"/>
        <tr r="X40" s="6"/>
        <tr r="U41" s="6"/>
        <tr r="T43" s="6"/>
        <tr r="AD51" s="6"/>
        <tr r="Z52" s="6"/>
        <tr r="AH44" s="6"/>
        <tr r="U47" s="6"/>
        <tr r="J45" s="6"/>
        <tr r="M48" s="6"/>
        <tr r="J42" s="6"/>
        <tr r="U39" s="6"/>
        <tr r="V33" s="6"/>
        <tr r="W51" s="6"/>
        <tr r="G40" s="6"/>
        <tr r="AE40" s="6"/>
        <tr r="V41" s="6"/>
        <tr r="AD34" s="6"/>
        <tr r="X33" s="6"/>
        <tr r="J40" s="6"/>
        <tr r="J34" s="6"/>
        <tr r="R44" s="6"/>
        <tr r="F52" s="6"/>
        <tr r="K43" s="6"/>
        <tr r="M36" s="6"/>
        <tr r="P40" s="6"/>
        <tr r="AA47" s="6"/>
        <tr r="T46" s="6"/>
        <tr r="L49" s="6"/>
        <tr r="P49" s="6"/>
        <tr r="AA49" s="6"/>
        <tr r="W50" s="6"/>
        <tr r="Z44" s="6"/>
        <tr r="AA43" s="6"/>
        <tr r="O47" s="6"/>
        <tr r="R51" s="6"/>
        <tr r="Q47" s="6"/>
        <tr r="G49" s="6"/>
        <tr r="N39" s="6"/>
        <tr r="H38" s="6"/>
        <tr r="AA44" s="6"/>
        <tr r="J39" s="6"/>
        <tr r="W43" s="6"/>
        <tr r="H46" s="6"/>
        <tr r="K33" s="6"/>
        <tr r="H35" s="6"/>
        <tr r="X45" s="6"/>
        <tr r="AE38" s="6"/>
        <tr r="P50" s="6"/>
        <tr r="O42" s="6"/>
        <tr r="N36" s="6"/>
        <tr r="AB50" s="6"/>
        <tr r="R40" s="6"/>
        <tr r="AH35" s="6"/>
        <tr r="U33" s="6"/>
        <tr r="M47" s="6"/>
        <tr r="AF40" s="6"/>
        <tr r="AF52" s="6"/>
        <tr r="AA42" s="6"/>
        <tr r="F36" s="6"/>
        <tr r="AA36" s="6"/>
        <tr r="P43" s="6"/>
        <tr r="AF44" s="6"/>
        <tr r="Z48" s="6"/>
        <tr r="M33" s="6"/>
        <tr r="AH38" s="6"/>
        <tr r="N33" s="6"/>
        <tr r="K37" s="6"/>
        <tr r="P34" s="6"/>
        <tr r="I52" s="6"/>
        <tr r="Q46" s="6"/>
        <tr r="W45" s="6"/>
        <tr r="F35" s="6"/>
        <tr r="N46" s="6"/>
        <tr r="AG45" s="6"/>
        <tr r="Y52" s="6"/>
        <tr r="X42" s="6"/>
        <tr r="K45" s="6"/>
        <tr r="AH37" s="6"/>
        <tr r="N45" s="6"/>
        <tr r="R45" s="6"/>
        <tr r="S46" s="6"/>
        <tr r="F40" s="6"/>
        <tr r="I50" s="6"/>
        <tr r="AH34" s="6"/>
        <tr r="W46" s="6"/>
        <tr r="AA50" s="6"/>
        <tr r="AD48" s="6"/>
        <tr r="AG36" s="6"/>
        <tr r="AH47" s="6"/>
        <tr r="Z33" s="6"/>
        <tr r="AD46" s="6"/>
        <tr r="L38" s="6"/>
        <tr r="N37" s="6"/>
        <tr r="P51" s="6"/>
        <tr r="E44" s="6"/>
        <tr r="AC41" s="6"/>
        <tr r="F50" s="6"/>
        <tr r="AD39" s="6"/>
        <tr r="Z38" s="6"/>
        <tr r="AD45" s="6"/>
        <tr r="H41" s="6"/>
        <tr r="S33" s="6"/>
        <tr r="H33" s="6"/>
        <tr r="H40" s="6"/>
        <tr r="P48" s="6"/>
        <tr r="U45" s="6"/>
        <tr r="AG33" s="6"/>
        <tr r="AE50" s="6"/>
        <tr r="H34" s="6"/>
        <tr r="S40" s="6"/>
        <tr r="H47" s="6"/>
        <tr r="X44" s="6"/>
        <tr r="AF48" s="6"/>
        <tr r="G43" s="6"/>
        <tr r="AA38" s="6"/>
        <tr r="AC35" s="6"/>
        <tr r="E49" s="6"/>
        <tr r="AG38" s="6"/>
        <tr r="V34" s="6"/>
        <tr r="Q34" s="6"/>
        <tr r="S51" s="6"/>
        <tr r="W41" s="6"/>
        <tr r="AG39" s="6"/>
        <tr r="L48" s="6"/>
        <tr r="O45" s="6"/>
        <tr r="AC50" s="6"/>
        <tr r="AC45" s="6"/>
        <tr r="L34" s="6"/>
        <tr r="AD50" s="6"/>
        <tr r="AB40" s="6"/>
        <tr r="O52" s="6"/>
        <tr r="O50" s="6"/>
        <tr r="R36" s="6"/>
        <tr r="L40" s="6"/>
        <tr r="K52" s="6"/>
        <tr r="R43" s="6"/>
        <tr r="O46" s="6"/>
        <tr r="N50" s="6"/>
        <tr r="L46" s="6"/>
        <tr r="V45" s="6"/>
        <tr r="AF41" s="6"/>
        <tr r="M42" s="6"/>
        <tr r="L47" s="6"/>
        <tr r="F44" s="6"/>
        <tr r="Y44" s="6"/>
        <tr r="G47" s="6"/>
        <tr r="AC39" s="6"/>
        <tr r="J35" s="6"/>
        <tr r="AD43" s="6"/>
        <tr r="V47" s="6"/>
        <tr r="P45" s="6"/>
        <tr r="I40" s="6"/>
        <tr r="AA37" s="6"/>
        <tr r="I47" s="6"/>
        <tr r="AE42" s="6"/>
        <tr r="F42" s="6"/>
        <tr r="J37" s="6"/>
        <tr r="F38" s="6"/>
        <tr r="N49" s="6"/>
        <tr r="AF50" s="6"/>
        <tr r="AG41" s="6"/>
        <tr r="L36" s="6"/>
        <tr r="E35" s="6"/>
        <tr r="AG44" s="6"/>
        <tr r="T36" s="6"/>
        <tr r="X38" s="6"/>
        <tr r="S45" s="6"/>
        <tr r="Z36" s="6"/>
        <tr r="E52" s="6"/>
        <tr r="E39" s="6"/>
        <tr r="O39" s="6"/>
        <tr r="Q40" s="6"/>
        <tr r="Q49" s="6"/>
        <tr r="R35" s="6"/>
        <tr r="Y49" s="6"/>
        <tr r="AB38" s="6"/>
        <tr r="AE39" s="6"/>
        <tr r="AC38" s="6"/>
        <tr r="U49" s="6"/>
        <tr r="AC34" s="6"/>
        <tr r="N42" s="6"/>
        <tr r="X35" s="6"/>
        <tr r="F41" s="6"/>
        <tr r="J50" s="6"/>
        <tr r="H49" s="6"/>
        <tr r="I39" s="6"/>
        <tr r="I37" s="6"/>
        <tr r="P39" s="6"/>
        <tr r="AE45" s="6"/>
        <tr r="G33" s="6"/>
        <tr r="AA39" s="6"/>
        <tr r="O38" s="6"/>
        <tr r="V39" s="6"/>
        <tr r="AC42" s="6"/>
        <tr r="AD36" s="6"/>
        <tr r="U34" s="6"/>
        <tr r="J36" s="6"/>
        <tr r="F43" s="6"/>
        <tr r="H48" s="6"/>
        <tr r="AF35" s="6"/>
        <tr r="K47" s="6"/>
        <tr r="G45" s="6"/>
        <tr r="U38" s="6"/>
        <tr r="AB45" s="6"/>
        <tr r="AC47" s="6"/>
        <tr r="T40" s="6"/>
        <tr r="Z40" s="6"/>
        <tr r="G41" s="6"/>
        <tr r="AA52" s="6"/>
        <tr r="K46" s="6"/>
        <tr r="G46" s="6"/>
        <tr r="T42" s="6"/>
        <tr r="Q50" s="6"/>
        <tr r="G42" s="6"/>
        <tr r="Y42" s="6"/>
        <tr r="W37" s="6"/>
        <tr r="G38" s="6"/>
        <tr r="M46" s="6"/>
        <tr r="Q33" s="6"/>
        <tr r="AH46" s="6"/>
        <tr r="AB34" s="6"/>
        <tr r="L35" s="6"/>
        <tr r="AA51" s="6"/>
        <tr r="Z43" s="6"/>
        <tr r="J48" s="6"/>
        <tr r="Q39" s="6"/>
        <tr r="Y50" s="6"/>
        <tr r="E51" s="6"/>
        <tr r="W34" s="6"/>
        <tr r="X36" s="6"/>
        <tr r="Q48" s="6"/>
        <tr r="J38" s="6"/>
        <tr r="I41" s="6"/>
        <tr r="AH45" s="6"/>
        <tr r="M45" s="6"/>
        <tr r="AE46" s="6"/>
        <tr r="I51" s="6"/>
        <tr r="E40" s="6"/>
        <tr r="W47" s="6"/>
        <tr r="L44" s="6"/>
        <tr r="AC33" s="6"/>
        <tr r="W48" s="6"/>
        <tr r="AB39" s="6"/>
        <tr r="AE52" s="6"/>
        <tr r="G35" s="6"/>
        <tr r="Z37" s="6"/>
        <tr r="N34" s="6"/>
        <tr r="O35" s="6"/>
        <tr r="F51" s="6"/>
        <tr r="Z47" s="6"/>
        <tr r="O40" s="6"/>
        <tr r="G39" s="6"/>
        <tr r="AH48" s="6"/>
        <tr r="O49" s="6"/>
        <tr r="Y43" s="6"/>
        <tr r="AG50" s="6"/>
        <tr r="AD37" s="6"/>
        <tr r="X39" s="6"/>
        <tr r="AD38" s="6"/>
        <tr r="R50" s="6"/>
        <tr r="L52" s="6"/>
        <tr r="AF46" s="6"/>
        <tr r="AB46" s="6"/>
        <tr r="T34" s="6"/>
        <tr r="K35" s="6"/>
        <tr r="R39" s="6"/>
        <tr r="H39" s="6"/>
        <tr r="AG34" s="6"/>
        <tr r="AC44" s="6"/>
        <tr r="H37" s="6"/>
        <tr r="AH51" s="6"/>
        <tr r="T51" s="6"/>
        <tr r="M50" s="6"/>
        <tr r="Z39" s="6"/>
        <tr r="AA34" s="6"/>
        <tr r="Z35" s="6"/>
        <tr r="AF51" s="6"/>
        <tr r="AE33" s="6"/>
        <tr r="W44" s="6"/>
        <tr r="H52" s="6"/>
        <tr r="Z50" s="6"/>
        <tr r="AD33" s="6"/>
        <tr r="M37" s="6"/>
        <tr r="W49" s="6"/>
        <tr r="O48" s="6"/>
        <tr r="N52" s="6"/>
        <tr r="H51" s="6"/>
        <tr r="AB33" s="6"/>
        <tr r="M52" s="6"/>
        <tr r="L41" s="6"/>
        <tr r="T33" s="6"/>
        <tr r="W33" s="6"/>
        <tr r="O51" s="6"/>
        <tr r="X37" s="6"/>
        <tr r="E33" s="6"/>
        <tr r="T38" s="6"/>
        <tr r="I38" s="6"/>
        <tr r="U42" s="6"/>
        <tr r="N35" s="6"/>
        <tr r="R48" s="6"/>
        <tr r="F46" s="6"/>
        <tr r="AF39" s="6"/>
        <tr r="O44" s="6"/>
        <tr r="AB44" s="6"/>
        <tr r="Y48" s="6"/>
        <tr r="AH50" s="6"/>
        <tr r="AF36" s="6"/>
        <tr r="S38" s="6"/>
        <tr r="AD44" s="6"/>
        <tr r="AE41" s="6"/>
        <tr r="X43" s="6"/>
        <tr r="Y34" s="6"/>
        <tr r="P37" s="6"/>
        <tr r="AG49" s="6"/>
        <tr r="R47" s="6"/>
        <tr r="S37" s="6"/>
        <tr r="Z34" s="6"/>
        <tr r="F34" s="6"/>
        <tr r="AA35" s="6"/>
        <tr r="H44" s="6"/>
        <tr r="E37" s="6"/>
        <tr r="Y39" s="6"/>
        <tr r="H43" s="6"/>
        <tr r="P33" s="6"/>
        <tr r="E36" s="6"/>
        <tr r="Y45" s="6"/>
        <tr r="H42" s="6"/>
        <tr r="AD41" s="6"/>
        <tr r="W38" s="6"/>
        <tr r="G52" s="6"/>
        <tr r="O36" s="6"/>
        <tr r="R33" s="6"/>
        <tr r="AD49" s="6"/>
        <tr r="Y35" s="6"/>
        <tr r="M51" s="6"/>
        <tr r="AB41" s="6"/>
        <tr r="E34" s="6"/>
        <tr r="U43" s="6"/>
        <tr r="H45" s="6"/>
        <tr r="N48" s="6"/>
        <tr r="AF43" s="6"/>
        <tr r="Q37" s="6"/>
        <tr r="G36" s="6"/>
        <tr r="AA45" s="6"/>
        <tr r="E50" s="6"/>
        <tr r="AF49" s="6"/>
        <tr r="N51" s="6"/>
        <tr r="AD42" s="6"/>
        <tr r="AD35" s="6"/>
        <tr r="T52" s="6"/>
        <tr r="Y37" s="6"/>
        <tr r="AF34" s="6"/>
        <tr r="AB35" s="6"/>
        <tr r="AB36" s="6"/>
        <tr r="U35" s="6"/>
        <tr r="Z49" s="6"/>
        <tr r="S48" s="6"/>
        <tr r="W42" s="6"/>
        <tr r="V44" s="6"/>
        <tr r="V50" s="6"/>
        <tr r="G34" s="6"/>
        <tr r="O43" s="6"/>
        <tr r="AH52" s="6"/>
        <tr r="Z51" s="6"/>
        <tr r="X50" s="6"/>
        <tr r="Y40" s="6"/>
        <tr r="K40" s="6"/>
        <tr r="F33" s="6"/>
        <tr r="M41" s="6"/>
        <tr r="R37" s="6"/>
        <tr r="T45" s="6"/>
        <tr r="J33" s="6"/>
        <tr r="M35" s="6"/>
        <tr r="W35" s="6"/>
        <tr r="S50" s="6"/>
        <tr r="AC52" s="6"/>
        <tr r="Z41" s="6"/>
        <tr r="Y46" s="6"/>
        <tr r="AE35" s="6"/>
        <tr r="G50" s="6"/>
        <tr r="R42" s="6"/>
        <tr r="S36" s="6"/>
        <tr r="R46" s="6"/>
        <tr r="AA40" s="6"/>
        <tr r="U51" s="6"/>
        <tr r="P46" s="6"/>
        <tr r="E43" s="6"/>
        <tr r="T44" s="6"/>
        <tr r="AD40" s="6"/>
        <tr r="S47" s="6"/>
        <tr r="P52" s="6"/>
        <tr r="H50" s="6"/>
        <tr r="J47" s="6"/>
        <tr r="E42" s="6"/>
        <tr r="X46" s="6"/>
        <tr r="I34" s="6"/>
        <tr r="S39" s="6"/>
        <tr r="AG35" s="6"/>
        <tr r="K42" s="6"/>
        <tr r="T47" s="6"/>
        <tr r="AC40" s="6"/>
        <tr r="AC43" s="6"/>
        <tr r="J49" s="6"/>
        <tr r="F45" s="6"/>
        <tr r="M49" s="6"/>
        <tr r="Y47" s="6"/>
        <tr r="T35" s="6"/>
        <tr r="J44" s="6"/>
        <tr r="AG40" s="6"/>
        <tr r="L43" s="6"/>
        <tr r="AE43" s="6"/>
        <tr r="AG51" s="6"/>
        <tr r="AF33" s="6"/>
        <tr r="L45" s="6"/>
        <tr r="H36" s="6"/>
        <tr r="AB37" s="6"/>
        <tr r="F39" s="6"/>
        <tr r="U46" s="6"/>
        <tr r="V51" s="6"/>
        <tr r="AF38" s="6"/>
        <tr r="AA48" s="6"/>
        <tr r="AE51" s="6"/>
        <tr r="AH39" s="6"/>
        <tr r="P47" s="6"/>
        <tr r="R52" s="6"/>
        <tr r="S44" s="6"/>
        <tr r="AB49" s="6"/>
        <tr r="AF47" s="6"/>
        <tr r="AA33" s="6"/>
        <tr r="K49" s="6"/>
        <tr r="AB51" s="6"/>
        <tr r="I48" s="6"/>
        <tr r="Z42" s="6"/>
        <tr r="AE47" s="6"/>
        <tr r="M43" s="6"/>
        <tr r="Y38" s="6"/>
        <tr r="T49" s="6"/>
        <tr r="K51" s="6"/>
        <tr r="F49" s="6"/>
        <tr r="I33" s="6"/>
        <tr r="P42" s="6"/>
        <tr r="T39" s="6"/>
        <tr r="L42" s="6"/>
        <tr r="E48" s="6"/>
        <tr r="N40" s="6"/>
        <tr r="R49" s="6"/>
        <tr r="Q35" s="6"/>
        <tr r="AH41" s="6"/>
        <tr r="E41" s="6"/>
        <tr r="E46" s="6"/>
        <tr r="O34" s="6"/>
        <tr r="AG37" s="6"/>
        <tr r="K44" s="6"/>
        <tr r="AE36" s="6"/>
        <tr r="V36" s="6"/>
        <tr r="U36" s="6"/>
        <tr r="AG42" s="6"/>
        <tr r="F48" s="6"/>
        <tr r="P38" s="6"/>
        <tr r="L39" s="6"/>
        <tr r="Q38" s="6"/>
        <tr r="AG43" s="6"/>
        <tr r="K41" s="6"/>
        <tr r="X52" s="6"/>
        <tr r="V48" s="6"/>
        <tr r="AC48" s="6"/>
        <tr r="AA46" s="6"/>
        <tr r="J52" s="6"/>
        <tr r="S41" s="6"/>
        <tr r="P41" s="6"/>
        <tr r="Q52" s="6"/>
        <tr r="K34" s="6"/>
        <tr r="N38" s="6"/>
        <tr r="U48" s="6"/>
        <tr r="R34" s="6"/>
        <tr r="X41" s="6"/>
        <tr r="Z46" s="6"/>
        <tr r="AG46" s="6"/>
        <tr r="J41" s="6"/>
        <tr r="J46" s="6"/>
        <tr r="AB47" s="6"/>
        <tr r="J43" s="6"/>
        <tr r="I45" s="6"/>
        <tr r="I43" s="6"/>
        <tr r="V38" s="6"/>
        <tr r="AG52" s="6"/>
        <tr r="V43" s="6"/>
        <tr r="G37" s="6"/>
        <tr r="U44" s="6"/>
        <tr r="Q44" s="6"/>
        <tr r="Q36" s="6"/>
        <tr r="Y33" s="6"/>
        <tr r="W36" s="6"/>
        <tr r="U40" s="6"/>
        <tr r="M38" s="6"/>
        <tr r="S49" s="6"/>
        <tr r="AH43" s="6"/>
        <tr r="K39" s="6"/>
        <tr r="Q51" s="6"/>
        <tr r="X34" s="6"/>
        <tr r="N44" s="6"/>
        <tr r="S42" s="6"/>
        <tr r="AA41" s="6"/>
        <tr r="Y41" s="6"/>
        <tr r="AH36" s="6"/>
        <tr r="I44" s="6"/>
        <tr r="AB42" s="6"/>
        <tr r="AH49" s="6"/>
        <tr r="V49" s="6"/>
        <tr r="AF37" s="6"/>
        <tr r="K38" s="6"/>
        <tr r="I36" s="6"/>
        <tr r="U52" s="6"/>
        <tr r="K48" s="6"/>
        <tr r="K36" s="6"/>
        <tr r="T41" s="6"/>
        <tr r="J51" s="6"/>
        <tr r="AH33" s="6"/>
        <tr r="O37" s="6"/>
        <tr r="I42" s="6"/>
        <tr r="AE34" s="6"/>
        <tr r="M44" s="6"/>
        <tr r="M40" s="6"/>
        <tr r="AF42" s="6"/>
        <tr r="N47" s="6"/>
        <tr r="W52" s="6"/>
        <tr r="G51" s="6"/>
        <tr r="AB48" s="6"/>
        <tr r="P35" s="6"/>
        <tr r="Y51" s="6"/>
        <tr r="AH42" s="6"/>
        <tr r="F37" s="6"/>
        <tr r="Y36" s="6"/>
        <tr r="Q41" s="6"/>
        <tr r="R41" s="6"/>
        <tr r="AH40" s="6"/>
        <tr r="O33" s="6"/>
        <tr r="AE37" s="6"/>
        <tr r="V35" s="6"/>
        <tr r="X51" s="6"/>
        <tr r="N41" s="6"/>
        <tr r="L37" s="6"/>
        <tr r="V37" s="6"/>
        <tr r="K50" s="6"/>
        <tr r="X48" s="6"/>
        <tr r="E38" s="6"/>
        <tr r="AD47" s="6"/>
        <tr r="AC37" s="6"/>
        <tr r="AC49" s="6"/>
        <tr r="I46" s="6"/>
        <tr r="U37" s="6"/>
        <tr r="I35" s="6"/>
        <tr r="W40" s="6"/>
        <tr r="I49" s="6"/>
        <tr r="AG48" s="6"/>
        <tr r="AD52" s="6"/>
        <tr r="M39" s="6"/>
        <tr r="G44" s="6"/>
        <tr r="AG47" s="6"/>
        <tr r="AC46" s="6"/>
        <tr r="L51" s="6"/>
        <tr r="N43" s="6"/>
        <tr r="O41" s="6"/>
        <tr r="S34" s="6"/>
        <tr r="F47" s="6"/>
        <tr r="AE49" s="6"/>
        <tr r="U50" s="6"/>
        <tr r="AE44" s="6"/>
        <tr r="AC51" s="6"/>
        <tr r="AB52" s="6"/>
        <tr r="V46" s="6"/>
        <tr r="T48" s="6"/>
        <tr r="AF45" s="6"/>
        <tr r="Q45" s="6"/>
        <tr r="V52" s="6"/>
        <tr r="T37" s="6"/>
        <tr r="S43" s="6"/>
        <tr r="P36" s="6"/>
        <tr r="X49" s="6"/>
        <tr r="V40" s="6"/>
        <tr r="T50" s="6"/>
        <tr r="E45" s="6"/>
        <tr r="W39" s="6"/>
        <tr r="E47" s="6"/>
        <tr r="L50" s="6"/>
        <tr r="Q42" s="6"/>
        <tr r="AE48" s="6"/>
        <tr r="R38" s="6"/>
        <tr r="S35" s="6"/>
      </tp>
    </main>
    <main first="rtdsrv.77f8231f599f419d81abbdf9dc8ca0aa">
      <tp>
        <v>-1</v>
        <stp/>
        <stp>d450e50e-c47b-4809-be64-96e1c79d2130</stp>
        <tr r="D25" s="7"/>
        <tr r="D19" s="7"/>
        <tr r="D24" s="7"/>
        <tr r="D17" s="7"/>
        <tr r="D21" s="7"/>
        <tr r="D22" s="7"/>
        <tr r="D18" s="7"/>
        <tr r="D15" s="7"/>
        <tr r="D20" s="7"/>
        <tr r="D23" s="7"/>
        <tr r="D16" s="7"/>
      </tp>
    </main>
    <main first="rtdsrv.77f8231f599f419d81abbdf9dc8ca0aa">
      <tp>
        <v>-1</v>
        <stp/>
        <stp>24be1ac9-b96f-4d32-b6c6-eff0674f15cb</stp>
        <tr r="F48" s="5"/>
        <tr r="G47" s="5"/>
        <tr r="G50" s="5"/>
        <tr r="H53" s="5"/>
        <tr r="F50" s="5"/>
        <tr r="F55" s="5"/>
        <tr r="G49" s="5"/>
        <tr r="E51" s="5"/>
        <tr r="F49" s="5"/>
        <tr r="H52" s="5"/>
        <tr r="G53" s="5"/>
        <tr r="G55" s="5"/>
        <tr r="H55" s="5"/>
        <tr r="G52" s="5"/>
        <tr r="H51" s="5"/>
        <tr r="F46" s="5"/>
        <tr r="H48" s="5"/>
        <tr r="F52" s="5"/>
        <tr r="E53" s="5"/>
        <tr r="E48" s="5"/>
        <tr r="H54" s="5"/>
        <tr r="E49" s="5"/>
        <tr r="H47" s="5"/>
        <tr r="E46" s="5"/>
        <tr r="G54" s="5"/>
        <tr r="E50" s="5"/>
        <tr r="H46" s="5"/>
        <tr r="H50" s="5"/>
        <tr r="G46" s="5"/>
        <tr r="F47" s="5"/>
        <tr r="F53" s="5"/>
        <tr r="E55" s="5"/>
        <tr r="F51" s="5"/>
        <tr r="E47" s="5"/>
        <tr r="E52" s="5"/>
        <tr r="F54" s="5"/>
        <tr r="E54" s="5"/>
        <tr r="G51" s="5"/>
        <tr r="G48" s="5"/>
        <tr r="H49" s="5"/>
      </tp>
      <tp>
        <v>-1</v>
        <stp/>
        <stp>7d1eb3d6-6277-42f2-932a-9c95e18ab18d</stp>
        <tr r="M30" s="5"/>
        <tr r="M29" s="5"/>
        <tr r="E30" s="5"/>
        <tr r="J29" s="5"/>
        <tr r="G33" s="5"/>
        <tr r="M31" s="5"/>
        <tr r="E29" s="5"/>
        <tr r="I33" s="5"/>
        <tr r="G30" s="5"/>
        <tr r="H30" s="5"/>
        <tr r="E34" s="5"/>
        <tr r="L35" s="5"/>
        <tr r="I31" s="5"/>
        <tr r="I34" s="5"/>
        <tr r="E33" s="5"/>
        <tr r="F32" s="5"/>
        <tr r="J35" s="5"/>
        <tr r="F29" s="5"/>
        <tr r="E32" s="5"/>
        <tr r="G34" s="5"/>
        <tr r="H34" s="5"/>
        <tr r="K33" s="5"/>
        <tr r="I29" s="5"/>
        <tr r="H31" s="5"/>
        <tr r="H29" s="5"/>
        <tr r="K31" s="5"/>
        <tr r="H35" s="5"/>
        <tr r="J32" s="5"/>
        <tr r="K29" s="5"/>
        <tr r="K32" s="5"/>
        <tr r="F30" s="5"/>
        <tr r="E31" s="5"/>
        <tr r="I35" s="5"/>
        <tr r="J33" s="5"/>
        <tr r="M34" s="5"/>
        <tr r="E35" s="5"/>
        <tr r="L32" s="5"/>
        <tr r="F33" s="5"/>
        <tr r="M35" s="5"/>
        <tr r="K35" s="5"/>
        <tr r="H32" s="5"/>
        <tr r="K30" s="5"/>
        <tr r="F31" s="5"/>
        <tr r="H33" s="5"/>
        <tr r="I30" s="5"/>
        <tr r="G35" s="5"/>
        <tr r="J34" s="5"/>
        <tr r="J31" s="5"/>
        <tr r="F35" s="5"/>
        <tr r="L29" s="5"/>
        <tr r="L30" s="5"/>
        <tr r="G32" s="5"/>
        <tr r="J30" s="5"/>
        <tr r="M32" s="5"/>
        <tr r="F34" s="5"/>
        <tr r="G31" s="5"/>
        <tr r="L31" s="5"/>
        <tr r="G29" s="5"/>
        <tr r="I32" s="5"/>
        <tr r="L34" s="5"/>
        <tr r="L33" s="5"/>
        <tr r="M33" s="5"/>
        <tr r="K34" s="5"/>
      </tp>
      <tp>
        <v>-1</v>
        <stp/>
        <stp>0a681fab-a047-4bc5-b8f8-c74b358c5555</stp>
        <tr r="J51" s="9"/>
        <tr r="G61" s="9"/>
        <tr r="I58" s="9"/>
        <tr r="J59" s="9"/>
        <tr r="H51" s="9"/>
        <tr r="H59" s="9"/>
        <tr r="F52" s="9"/>
        <tr r="F51" s="9"/>
        <tr r="J57" s="9"/>
        <tr r="H54" s="9"/>
        <tr r="F59" s="9"/>
        <tr r="I52" s="9"/>
        <tr r="J61" s="9"/>
        <tr r="I53" s="9"/>
        <tr r="I51" s="9"/>
        <tr r="F61" s="9"/>
        <tr r="I55" s="9"/>
        <tr r="G57" s="9"/>
        <tr r="H56" s="9"/>
        <tr r="F57" s="9"/>
        <tr r="J56" s="9"/>
        <tr r="F54" s="9"/>
        <tr r="F58" s="9"/>
        <tr r="J58" s="9"/>
        <tr r="J55" s="9"/>
        <tr r="H57" s="9"/>
        <tr r="I56" s="9"/>
        <tr r="I54" s="9"/>
        <tr r="I60" s="9"/>
        <tr r="H52" s="9"/>
        <tr r="G60" s="9"/>
        <tr r="J54" s="9"/>
        <tr r="G53" s="9"/>
        <tr r="F53" s="9"/>
        <tr r="H58" s="9"/>
        <tr r="J53" s="9"/>
        <tr r="G54" s="9"/>
        <tr r="G55" s="9"/>
        <tr r="J52" s="9"/>
        <tr r="I61" s="9"/>
        <tr r="I59" s="9"/>
        <tr r="F55" s="9"/>
        <tr r="H60" s="9"/>
        <tr r="H55" s="9"/>
        <tr r="H53" s="9"/>
        <tr r="G56" s="9"/>
        <tr r="H61" s="9"/>
        <tr r="G58" s="9"/>
        <tr r="J60" s="9"/>
        <tr r="G59" s="9"/>
        <tr r="I57" s="9"/>
        <tr r="F56" s="9"/>
        <tr r="G52" s="9"/>
        <tr r="F60" s="9"/>
        <tr r="G51" s="9"/>
      </tp>
    </main>
    <main first="rtdsrv.77f8231f599f419d81abbdf9dc8ca0aa">
      <tp>
        <v>-1</v>
        <stp/>
        <stp>49ca6198-bcc0-4eb5-893b-5adb159b05e0</stp>
        <tr r="J48" s="15"/>
        <tr r="K47" s="15"/>
        <tr r="I47" s="15"/>
        <tr r="F48" s="15"/>
        <tr r="I48" s="15"/>
        <tr r="K48" s="15"/>
        <tr r="G47" s="15"/>
        <tr r="F47" s="15"/>
        <tr r="H47" s="15"/>
        <tr r="E47" s="15"/>
        <tr r="J47" s="15"/>
        <tr r="G48" s="15"/>
        <tr r="E48" s="15"/>
        <tr r="H48" s="15"/>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13</xdr:col>
      <xdr:colOff>67237</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5" name="Picture 4" descr="Logo">
          <a:extLst>
            <a:ext uri="{FF2B5EF4-FFF2-40B4-BE49-F238E27FC236}">
              <a16:creationId xmlns:a16="http://schemas.microsoft.com/office/drawing/2014/main" id="{0A37B297-7A05-44AA-B624-2E6A65DC0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9554" y="408392"/>
          <a:ext cx="2089277" cy="1377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17</xdr:col>
      <xdr:colOff>918884</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705973</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470647</xdr:colOff>
      <xdr:row>8</xdr:row>
      <xdr:rowOff>73798</xdr:rowOff>
    </xdr:to>
    <xdr:pic>
      <xdr:nvPicPr>
        <xdr:cNvPr id="2" name="Picture 1" descr="Logo">
          <a:extLst>
            <a:ext uri="{FF2B5EF4-FFF2-40B4-BE49-F238E27FC236}">
              <a16:creationId xmlns:a16="http://schemas.microsoft.com/office/drawing/2014/main" id="{F2042908-716B-4137-A0DB-16843266D6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39699" y="554132"/>
          <a:ext cx="2137523"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finbourne.sharepoint.com/Shared%20Documents/Product/CustomerProposition/Getting%20started%20tutorials/LUSID%20Excel%20-%20local%20market%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eate portfolio"/>
      <sheetName val="Create portfolio group"/>
      <sheetName val="Create instruments"/>
      <sheetName val="Datetime format"/>
      <sheetName val="List identifiers"/>
      <sheetName val="List instruments"/>
      <sheetName val="Set holdings"/>
      <sheetName val="Upload transactions"/>
      <sheetName val="List prices 1"/>
      <sheetName val="List prices 2"/>
      <sheetName val="Update prices"/>
      <sheetName val="Create prices"/>
      <sheetName val="Create prices (2)"/>
      <sheetName val="Sheet2"/>
      <sheetName val="Create prices (3)"/>
      <sheetName val="Create global equity"/>
      <sheetName val="Create treasuries"/>
      <sheetName val="Create corps"/>
      <sheetName val="Inputs"/>
    </sheetNames>
    <sheetDataSet>
      <sheetData sheetId="0">
        <row r="19">
          <cell r="H19">
            <v>43565</v>
          </cell>
        </row>
        <row r="20">
          <cell r="H20">
            <v>43565</v>
          </cell>
        </row>
        <row r="21">
          <cell r="H21">
            <v>43565</v>
          </cell>
        </row>
        <row r="22">
          <cell r="H22">
            <v>43565</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1.xm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1"/>
  <sheetViews>
    <sheetView showGridLines="0" zoomScale="85" zoomScaleNormal="85" workbookViewId="0">
      <selection activeCell="F42" sqref="F42"/>
    </sheetView>
  </sheetViews>
  <sheetFormatPr defaultRowHeight="14.25" x14ac:dyDescent="0.45"/>
  <cols>
    <col min="1" max="1" width="6.59765625" customWidth="1"/>
    <col min="2" max="2" width="2.59765625" customWidth="1"/>
    <col min="3" max="3" width="1" customWidth="1"/>
    <col min="4" max="4" width="3.265625" customWidth="1"/>
    <col min="5" max="5" width="50.3984375" bestFit="1" customWidth="1"/>
    <col min="6" max="6" width="24.73046875" customWidth="1"/>
    <col min="7" max="7" width="22" customWidth="1"/>
    <col min="8" max="8" width="40.73046875" customWidth="1"/>
    <col min="9" max="9" width="28.59765625" bestFit="1" customWidth="1"/>
    <col min="10" max="10" width="21.59765625" customWidth="1"/>
    <col min="11" max="11" width="22" customWidth="1"/>
    <col min="12" max="14" width="24.265625" customWidth="1"/>
    <col min="15" max="15" width="3.3984375" customWidth="1"/>
    <col min="16" max="16" width="23.59765625" customWidth="1"/>
    <col min="17" max="17" width="29.73046875" bestFit="1" customWidth="1"/>
    <col min="18" max="18" width="24.73046875" bestFit="1" customWidth="1"/>
    <col min="19" max="19" width="11.73046875" bestFit="1" customWidth="1"/>
    <col min="20" max="20" width="9.86328125" bestFit="1" customWidth="1"/>
  </cols>
  <sheetData>
    <row r="1" spans="2:20" ht="27.75" customHeight="1" x14ac:dyDescent="0.45"/>
    <row r="2" spans="2:20" x14ac:dyDescent="0.45">
      <c r="B2" s="1"/>
      <c r="C2" s="1"/>
      <c r="D2" s="1"/>
      <c r="E2" s="1"/>
      <c r="F2" s="1"/>
      <c r="G2" s="1"/>
      <c r="H2" s="1"/>
      <c r="I2" s="1"/>
      <c r="J2" s="1"/>
      <c r="K2" s="1"/>
      <c r="L2" s="1"/>
      <c r="M2" s="1"/>
      <c r="N2" s="1"/>
      <c r="O2" s="1"/>
    </row>
    <row r="3" spans="2:20" ht="27" customHeight="1" x14ac:dyDescent="0.45">
      <c r="B3" s="1"/>
      <c r="C3" s="1"/>
      <c r="D3" s="14" t="s">
        <v>302</v>
      </c>
      <c r="E3" s="1"/>
      <c r="F3" s="1"/>
      <c r="G3" s="1"/>
      <c r="H3" s="1"/>
      <c r="I3" s="1"/>
      <c r="J3" s="1"/>
      <c r="K3" s="1"/>
      <c r="L3" s="1"/>
      <c r="M3" s="1"/>
      <c r="N3" s="1"/>
      <c r="O3" s="1"/>
    </row>
    <row r="4" spans="2:20" ht="8.25" customHeight="1" x14ac:dyDescent="0.45">
      <c r="B4" s="1"/>
      <c r="C4" s="1"/>
      <c r="D4" s="1"/>
      <c r="E4" s="1"/>
      <c r="F4" s="1"/>
      <c r="G4" s="1"/>
      <c r="H4" s="1"/>
      <c r="I4" s="1"/>
      <c r="J4" s="1"/>
      <c r="K4" s="1"/>
      <c r="L4" s="1"/>
      <c r="M4" s="1"/>
      <c r="N4" s="1"/>
      <c r="O4" s="1"/>
    </row>
    <row r="5" spans="2:20" x14ac:dyDescent="0.45">
      <c r="B5" s="1"/>
      <c r="C5" s="1"/>
      <c r="D5" s="3" t="s">
        <v>303</v>
      </c>
      <c r="E5" s="1"/>
      <c r="F5" s="1"/>
      <c r="G5" s="1"/>
      <c r="H5" s="1"/>
      <c r="I5" s="1"/>
      <c r="J5" s="1"/>
      <c r="K5" s="1"/>
      <c r="L5" s="1"/>
      <c r="M5" s="1"/>
      <c r="N5" s="1"/>
      <c r="O5" s="1"/>
    </row>
    <row r="6" spans="2:20" x14ac:dyDescent="0.45">
      <c r="B6" s="1"/>
      <c r="C6" s="1"/>
      <c r="D6" s="3" t="s">
        <v>291</v>
      </c>
      <c r="E6" s="1"/>
      <c r="F6" s="1"/>
      <c r="G6" s="1"/>
      <c r="H6" s="1"/>
      <c r="I6" s="1"/>
      <c r="J6" s="1"/>
      <c r="K6" s="1"/>
      <c r="L6" s="1"/>
      <c r="M6" s="1"/>
      <c r="N6" s="1"/>
      <c r="O6" s="1"/>
    </row>
    <row r="7" spans="2:20" x14ac:dyDescent="0.45">
      <c r="B7" s="1"/>
      <c r="C7" s="1"/>
      <c r="D7" s="1"/>
      <c r="E7" s="65" t="s">
        <v>288</v>
      </c>
      <c r="F7" s="1"/>
      <c r="G7" s="1"/>
      <c r="H7" s="1"/>
      <c r="I7" s="1"/>
      <c r="J7" s="1"/>
      <c r="K7" s="1"/>
      <c r="L7" s="1"/>
      <c r="M7" s="1"/>
      <c r="N7" s="1"/>
      <c r="O7" s="1"/>
    </row>
    <row r="8" spans="2:20" x14ac:dyDescent="0.45">
      <c r="B8" s="1"/>
      <c r="C8" s="1"/>
      <c r="D8" s="1"/>
      <c r="E8" s="65" t="s">
        <v>289</v>
      </c>
      <c r="F8" s="1"/>
      <c r="G8" s="1"/>
      <c r="H8" s="1"/>
      <c r="I8" s="1"/>
      <c r="J8" s="1"/>
      <c r="K8" s="1"/>
      <c r="L8" s="1"/>
      <c r="M8" s="1"/>
      <c r="N8" s="1"/>
      <c r="O8" s="1"/>
    </row>
    <row r="9" spans="2:20" x14ac:dyDescent="0.45">
      <c r="B9" s="1"/>
      <c r="C9" s="1"/>
      <c r="D9" s="1"/>
      <c r="E9" s="65" t="s">
        <v>290</v>
      </c>
      <c r="F9" s="1"/>
      <c r="G9" s="1"/>
      <c r="H9" s="1"/>
      <c r="I9" s="1"/>
      <c r="J9" s="1"/>
      <c r="K9" s="1"/>
      <c r="L9" s="1"/>
      <c r="M9" s="1"/>
      <c r="N9" s="1"/>
      <c r="O9" s="1"/>
    </row>
    <row r="10" spans="2:20" x14ac:dyDescent="0.45">
      <c r="B10" s="1"/>
      <c r="C10" s="1"/>
      <c r="D10" s="1"/>
      <c r="E10" s="1"/>
      <c r="F10" s="1"/>
      <c r="G10" s="1"/>
      <c r="H10" s="1"/>
      <c r="I10" s="1"/>
      <c r="J10" s="1"/>
      <c r="K10" s="1"/>
      <c r="L10" s="1"/>
      <c r="M10" s="1"/>
      <c r="N10" s="1"/>
      <c r="O10" s="1"/>
    </row>
    <row r="13" spans="2:20" x14ac:dyDescent="0.45">
      <c r="B13" s="2"/>
      <c r="C13" s="2"/>
      <c r="D13" s="2"/>
      <c r="E13" s="12" t="s">
        <v>332</v>
      </c>
      <c r="F13" s="12"/>
      <c r="G13" s="12"/>
      <c r="H13" s="12" t="s">
        <v>336</v>
      </c>
      <c r="I13" s="2"/>
      <c r="J13" s="2"/>
      <c r="K13" s="2"/>
      <c r="L13" s="2"/>
      <c r="M13" s="2"/>
      <c r="N13" s="2"/>
      <c r="O13" s="2"/>
    </row>
    <row r="14" spans="2:20" x14ac:dyDescent="0.45">
      <c r="B14" s="2"/>
      <c r="C14" s="2"/>
      <c r="D14" s="2"/>
      <c r="E14" s="12"/>
      <c r="F14" s="12"/>
      <c r="G14" s="12"/>
      <c r="H14" s="12"/>
      <c r="I14" s="2"/>
      <c r="J14" s="2"/>
      <c r="K14" s="2"/>
      <c r="L14" s="2"/>
      <c r="M14" s="2"/>
      <c r="N14" s="2"/>
      <c r="O14" s="2"/>
    </row>
    <row r="15" spans="2:20" x14ac:dyDescent="0.45">
      <c r="B15" s="2"/>
      <c r="C15" s="2"/>
      <c r="D15" s="2"/>
      <c r="E15" s="12" t="s">
        <v>335</v>
      </c>
      <c r="F15" s="12"/>
      <c r="G15" s="12"/>
      <c r="H15" s="12" t="s">
        <v>333</v>
      </c>
      <c r="I15" s="2"/>
      <c r="J15" s="2"/>
      <c r="K15" s="2"/>
      <c r="L15" s="2"/>
      <c r="M15" s="2"/>
      <c r="N15" s="2"/>
      <c r="O15" s="2"/>
      <c r="T15" s="34"/>
    </row>
    <row r="16" spans="2:20" ht="14.65" thickBot="1" x14ac:dyDescent="0.5">
      <c r="B16" s="2"/>
      <c r="C16" s="2"/>
      <c r="D16" s="2"/>
      <c r="E16" s="12"/>
      <c r="F16" s="12"/>
      <c r="G16" s="12"/>
      <c r="H16" s="12"/>
      <c r="I16" s="2"/>
      <c r="J16" s="2"/>
      <c r="K16" s="2"/>
      <c r="L16" s="2"/>
      <c r="M16" s="2"/>
      <c r="N16" s="2"/>
      <c r="O16" s="2"/>
      <c r="T16" s="34"/>
    </row>
    <row r="17" spans="2:20" ht="12.75" customHeight="1" thickBot="1" x14ac:dyDescent="0.5">
      <c r="B17" s="2"/>
      <c r="C17" s="2"/>
      <c r="D17" s="2"/>
      <c r="E17" s="2" t="s">
        <v>253</v>
      </c>
      <c r="F17" s="41">
        <v>43565</v>
      </c>
      <c r="G17" s="2"/>
      <c r="H17" s="2" t="s">
        <v>337</v>
      </c>
      <c r="I17" s="41" t="s">
        <v>326</v>
      </c>
      <c r="J17" s="2" t="s">
        <v>327</v>
      </c>
      <c r="K17" s="2"/>
      <c r="L17" s="2"/>
      <c r="M17" s="2"/>
      <c r="N17" s="2"/>
      <c r="O17" s="2"/>
      <c r="T17" s="34"/>
    </row>
    <row r="18" spans="2:20" ht="14.65" thickBot="1" x14ac:dyDescent="0.5">
      <c r="B18" s="2"/>
      <c r="C18" s="2"/>
      <c r="D18" s="2"/>
      <c r="E18" s="2"/>
      <c r="F18" s="2"/>
      <c r="G18" s="2"/>
      <c r="H18" s="2"/>
      <c r="I18" s="2"/>
      <c r="J18" s="2"/>
      <c r="K18" s="2"/>
      <c r="L18" s="2"/>
      <c r="M18" s="2"/>
      <c r="N18" s="2"/>
      <c r="O18" s="2"/>
      <c r="T18" s="34"/>
    </row>
    <row r="19" spans="2:20" ht="14.65" thickBot="1" x14ac:dyDescent="0.5">
      <c r="B19" s="2"/>
      <c r="C19" s="2"/>
      <c r="D19" s="2"/>
      <c r="E19" s="2" t="s">
        <v>251</v>
      </c>
      <c r="F19" s="42">
        <f>F17</f>
        <v>43565</v>
      </c>
      <c r="G19" s="2"/>
      <c r="H19" s="2" t="s">
        <v>334</v>
      </c>
      <c r="I19" s="41" t="str">
        <f>TEXT(F23,"yyyy-mm-dd")&amp;"T"&amp;TEXT(F23," hh:mm:ss.00Z")</f>
        <v>2019-04-10T 13:30:45.55Z</v>
      </c>
      <c r="J19" s="2"/>
      <c r="K19" s="2"/>
      <c r="L19" s="2"/>
      <c r="M19" s="2"/>
      <c r="N19" s="2"/>
      <c r="O19" s="2"/>
      <c r="T19" s="34"/>
    </row>
    <row r="20" spans="2:20" ht="14.65" thickBot="1" x14ac:dyDescent="0.5">
      <c r="B20" s="2"/>
      <c r="C20" s="2"/>
      <c r="D20" s="2"/>
      <c r="E20" s="2"/>
      <c r="F20" s="2"/>
      <c r="G20" s="2"/>
      <c r="H20" s="2"/>
      <c r="I20" s="2"/>
      <c r="J20" s="2"/>
      <c r="K20" s="2"/>
      <c r="L20" s="2"/>
      <c r="M20" s="2"/>
      <c r="N20" s="2"/>
      <c r="O20" s="2"/>
      <c r="T20" s="34"/>
    </row>
    <row r="21" spans="2:20" ht="14.25" customHeight="1" thickBot="1" x14ac:dyDescent="0.5">
      <c r="B21" s="2"/>
      <c r="C21" s="2"/>
      <c r="D21" s="2"/>
      <c r="E21" s="2" t="s">
        <v>254</v>
      </c>
      <c r="F21" s="49">
        <v>0.56302719907407406</v>
      </c>
      <c r="G21" s="2"/>
      <c r="H21" s="2" t="s">
        <v>338</v>
      </c>
      <c r="I21" s="41" t="s">
        <v>339</v>
      </c>
      <c r="J21" s="45"/>
      <c r="K21" s="2"/>
      <c r="L21" s="2"/>
      <c r="M21" s="2"/>
      <c r="N21" s="2"/>
      <c r="O21" s="2"/>
      <c r="T21" s="34"/>
    </row>
    <row r="22" spans="2:20" ht="14.25" customHeight="1" thickBot="1" x14ac:dyDescent="0.5">
      <c r="B22" s="2"/>
      <c r="C22" s="2"/>
      <c r="D22" s="2"/>
      <c r="E22" s="2"/>
      <c r="F22" s="2"/>
      <c r="G22" s="2"/>
      <c r="H22" s="2"/>
      <c r="I22" s="2"/>
      <c r="J22" s="94"/>
      <c r="K22" s="2"/>
      <c r="L22" s="2"/>
      <c r="M22" s="2"/>
      <c r="N22" s="2"/>
      <c r="O22" s="2"/>
      <c r="T22" s="34"/>
    </row>
    <row r="23" spans="2:20" ht="14.25" customHeight="1" thickBot="1" x14ac:dyDescent="0.5">
      <c r="B23" s="2"/>
      <c r="C23" s="2"/>
      <c r="D23" s="2"/>
      <c r="E23" s="2" t="s">
        <v>256</v>
      </c>
      <c r="F23" s="43">
        <f>F17 + F21</f>
        <v>43565.563027199074</v>
      </c>
      <c r="G23" s="2"/>
      <c r="H23" s="2" t="s">
        <v>340</v>
      </c>
      <c r="I23" s="41" t="str">
        <f>TEXT(F23,"yyyy-mm-dd")&amp;"NSingaporeClose"</f>
        <v>2019-04-10NSingaporeClose</v>
      </c>
      <c r="J23" s="2"/>
      <c r="K23" s="2"/>
      <c r="L23" s="2"/>
      <c r="M23" s="2"/>
      <c r="N23" s="2"/>
      <c r="O23" s="2"/>
    </row>
    <row r="24" spans="2:20" ht="14.25" customHeight="1" thickBot="1" x14ac:dyDescent="0.5">
      <c r="B24" s="2"/>
      <c r="C24" s="2"/>
      <c r="D24" s="2"/>
      <c r="E24" s="2"/>
      <c r="F24" s="2"/>
      <c r="G24" s="2"/>
      <c r="H24" s="2"/>
      <c r="I24" s="2"/>
      <c r="J24" s="2"/>
      <c r="K24" s="2"/>
      <c r="L24" s="2"/>
      <c r="M24" s="2"/>
      <c r="N24" s="2"/>
      <c r="O24" s="2"/>
    </row>
    <row r="25" spans="2:20" ht="14.25" customHeight="1" thickBot="1" x14ac:dyDescent="0.5">
      <c r="B25" s="2"/>
      <c r="C25" s="2"/>
      <c r="D25" s="2"/>
      <c r="E25" s="2" t="s">
        <v>255</v>
      </c>
      <c r="F25" s="44">
        <f>F23</f>
        <v>43565.563027199074</v>
      </c>
      <c r="G25" s="2"/>
      <c r="H25" s="2"/>
      <c r="I25" s="2"/>
      <c r="J25" s="2"/>
      <c r="K25" s="2"/>
      <c r="L25" s="2"/>
      <c r="M25" s="2"/>
      <c r="N25" s="2"/>
      <c r="O25" s="2"/>
    </row>
    <row r="26" spans="2:20" ht="14.65" thickBot="1" x14ac:dyDescent="0.5">
      <c r="B26" s="2"/>
      <c r="C26" s="2"/>
      <c r="D26" s="2"/>
      <c r="E26" s="2"/>
      <c r="F26" s="2"/>
      <c r="G26" s="2"/>
      <c r="H26" s="2"/>
      <c r="I26" s="2"/>
      <c r="J26" s="2"/>
      <c r="K26" s="2"/>
      <c r="L26" s="2"/>
      <c r="M26" s="2"/>
      <c r="N26" s="2"/>
      <c r="O26" s="2"/>
    </row>
    <row r="27" spans="2:20" ht="12.75" customHeight="1" thickBot="1" x14ac:dyDescent="0.5">
      <c r="B27" s="2"/>
      <c r="C27" s="2"/>
      <c r="D27" s="2"/>
      <c r="E27" s="2" t="s">
        <v>322</v>
      </c>
      <c r="F27" s="43">
        <f>F23+1/24</f>
        <v>43565.604693865738</v>
      </c>
      <c r="G27" s="2"/>
      <c r="H27" s="2"/>
      <c r="I27" s="2"/>
      <c r="J27" s="2"/>
      <c r="K27" s="2"/>
      <c r="L27" s="2"/>
      <c r="M27" s="2"/>
      <c r="N27" s="2"/>
      <c r="O27" s="2"/>
    </row>
    <row r="28" spans="2:20" ht="14.65" thickBot="1" x14ac:dyDescent="0.5">
      <c r="B28" s="2"/>
      <c r="C28" s="2"/>
      <c r="D28" s="2"/>
      <c r="E28" s="2"/>
      <c r="F28" s="2"/>
      <c r="G28" s="2"/>
      <c r="H28" s="2"/>
      <c r="I28" s="2"/>
      <c r="J28" s="2"/>
      <c r="K28" s="2"/>
      <c r="L28" s="2"/>
      <c r="M28" s="2"/>
      <c r="N28" s="2"/>
      <c r="O28" s="2"/>
    </row>
    <row r="29" spans="2:20" ht="14.65" thickBot="1" x14ac:dyDescent="0.5">
      <c r="B29" s="2"/>
      <c r="C29" s="2"/>
      <c r="D29" s="2"/>
      <c r="E29" s="2" t="s">
        <v>323</v>
      </c>
      <c r="F29" s="43">
        <f>F27-1/1440</f>
        <v>43565.603999421292</v>
      </c>
      <c r="G29" s="2"/>
      <c r="H29" s="2"/>
      <c r="I29" s="2"/>
      <c r="J29" s="2"/>
      <c r="K29" s="2"/>
      <c r="L29" s="2"/>
      <c r="M29" s="2"/>
      <c r="N29" s="2"/>
      <c r="O29" s="2"/>
    </row>
    <row r="30" spans="2:20" x14ac:dyDescent="0.45">
      <c r="B30" s="2"/>
      <c r="C30" s="2"/>
      <c r="D30" s="2"/>
      <c r="E30" s="2"/>
      <c r="F30" s="2"/>
      <c r="G30" s="2"/>
      <c r="H30" s="2"/>
      <c r="I30" s="2"/>
      <c r="J30" s="2"/>
      <c r="K30" s="2"/>
      <c r="L30" s="2"/>
      <c r="M30" s="2"/>
      <c r="N30" s="2"/>
      <c r="O30" s="2"/>
    </row>
    <row r="31" spans="2:20" x14ac:dyDescent="0.45">
      <c r="B31" s="2"/>
      <c r="C31" s="2"/>
      <c r="D31" s="2"/>
      <c r="E31" s="2"/>
      <c r="F31" s="2"/>
      <c r="G31" s="2"/>
      <c r="H31" s="2"/>
      <c r="I31" s="2"/>
      <c r="J31" s="2"/>
      <c r="K31" s="2"/>
      <c r="L31" s="2"/>
      <c r="M31" s="2"/>
      <c r="N31" s="2"/>
      <c r="O31"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heetViews>
  <sheetFormatPr defaultRowHeight="14.25" x14ac:dyDescent="0.45"/>
  <cols>
    <col min="1" max="1" width="6.59765625" customWidth="1"/>
    <col min="2" max="2" width="2.59765625" customWidth="1"/>
    <col min="3" max="3" width="4" customWidth="1"/>
    <col min="4" max="4" width="60.59765625" customWidth="1"/>
    <col min="5" max="5" width="31.86328125" customWidth="1"/>
    <col min="6" max="9" width="22" customWidth="1"/>
    <col min="10" max="12" width="24.265625" customWidth="1"/>
    <col min="13" max="13" width="3.3984375" customWidth="1"/>
    <col min="14" max="14" width="23.59765625" customWidth="1"/>
  </cols>
  <sheetData>
    <row r="1" spans="2:13" ht="27.75" customHeight="1" x14ac:dyDescent="0.45"/>
    <row r="2" spans="2:13" x14ac:dyDescent="0.45">
      <c r="B2" s="1"/>
      <c r="C2" s="1"/>
      <c r="D2" s="1"/>
      <c r="E2" s="1"/>
      <c r="F2" s="1"/>
      <c r="G2" s="1"/>
      <c r="H2" s="1"/>
      <c r="I2" s="1"/>
      <c r="J2" s="1"/>
      <c r="K2" s="1"/>
      <c r="L2" s="1"/>
      <c r="M2" s="1"/>
    </row>
    <row r="3" spans="2:13" ht="27" customHeight="1" x14ac:dyDescent="0.45">
      <c r="B3" s="1"/>
      <c r="C3" s="14" t="s">
        <v>209</v>
      </c>
      <c r="D3" s="1"/>
      <c r="E3" s="1"/>
      <c r="F3" s="1"/>
      <c r="G3" s="1"/>
      <c r="H3" s="1"/>
      <c r="I3" s="1"/>
      <c r="J3" s="1"/>
      <c r="K3" s="1"/>
      <c r="L3" s="1"/>
      <c r="M3" s="1"/>
    </row>
    <row r="4" spans="2:13" ht="8.25" customHeight="1" x14ac:dyDescent="0.45">
      <c r="B4" s="1"/>
      <c r="C4" s="1"/>
      <c r="D4" s="1"/>
      <c r="E4" s="1"/>
      <c r="F4" s="1"/>
      <c r="G4" s="1"/>
      <c r="H4" s="1"/>
      <c r="I4" s="1"/>
      <c r="J4" s="1"/>
      <c r="K4" s="1"/>
      <c r="L4" s="1"/>
      <c r="M4" s="1"/>
    </row>
    <row r="5" spans="2:13" x14ac:dyDescent="0.45">
      <c r="B5" s="1"/>
      <c r="C5" s="3" t="s">
        <v>292</v>
      </c>
      <c r="D5" s="1"/>
      <c r="E5" s="1"/>
      <c r="F5" s="1"/>
      <c r="G5" s="1"/>
      <c r="H5" s="1"/>
      <c r="I5" s="1"/>
      <c r="J5" s="1"/>
      <c r="K5" s="1"/>
      <c r="L5" s="1"/>
      <c r="M5" s="1"/>
    </row>
    <row r="6" spans="2:13" x14ac:dyDescent="0.45">
      <c r="B6" s="1"/>
      <c r="C6" s="3" t="s">
        <v>291</v>
      </c>
      <c r="D6" s="1"/>
      <c r="E6" s="1"/>
      <c r="F6" s="1"/>
      <c r="G6" s="1"/>
      <c r="H6" s="1"/>
      <c r="I6" s="1"/>
      <c r="J6" s="1"/>
      <c r="K6" s="1"/>
      <c r="L6" s="1"/>
      <c r="M6" s="1"/>
    </row>
    <row r="7" spans="2:13" x14ac:dyDescent="0.45">
      <c r="B7" s="1"/>
      <c r="C7" s="1"/>
      <c r="D7" s="65" t="s">
        <v>288</v>
      </c>
      <c r="E7" s="65"/>
      <c r="F7" s="1"/>
      <c r="G7" s="1"/>
      <c r="H7" s="1"/>
      <c r="I7" s="1"/>
      <c r="J7" s="1"/>
      <c r="K7" s="1"/>
      <c r="L7" s="1"/>
      <c r="M7" s="1"/>
    </row>
    <row r="8" spans="2:13" x14ac:dyDescent="0.45">
      <c r="B8" s="1"/>
      <c r="C8" s="1"/>
      <c r="D8" s="65" t="s">
        <v>289</v>
      </c>
      <c r="E8" s="65"/>
      <c r="F8" s="1"/>
      <c r="G8" s="1"/>
      <c r="H8" s="1"/>
      <c r="I8" s="1"/>
      <c r="J8" s="1"/>
      <c r="K8" s="1"/>
      <c r="L8" s="1"/>
      <c r="M8" s="1"/>
    </row>
    <row r="9" spans="2:13" x14ac:dyDescent="0.45">
      <c r="B9" s="1"/>
      <c r="C9" s="1"/>
      <c r="D9" s="65" t="s">
        <v>290</v>
      </c>
      <c r="E9" s="65"/>
      <c r="F9" s="1"/>
      <c r="G9" s="1"/>
      <c r="H9" s="1"/>
      <c r="I9" s="1"/>
      <c r="J9" s="1"/>
      <c r="K9" s="1"/>
      <c r="L9" s="1"/>
      <c r="M9" s="1"/>
    </row>
    <row r="10" spans="2:13" x14ac:dyDescent="0.45">
      <c r="B10" s="1"/>
      <c r="C10" s="1"/>
      <c r="D10" s="3"/>
      <c r="E10" s="1"/>
      <c r="F10" s="1"/>
      <c r="G10" s="1"/>
      <c r="H10" s="1"/>
      <c r="I10" s="1"/>
      <c r="J10" s="1"/>
      <c r="K10" s="1"/>
      <c r="L10" s="1"/>
      <c r="M10" s="1"/>
    </row>
    <row r="12" spans="2:13" x14ac:dyDescent="0.45">
      <c r="B12" s="2"/>
      <c r="C12" s="2"/>
      <c r="D12" s="2"/>
      <c r="E12" s="2"/>
      <c r="F12" s="2"/>
      <c r="G12" s="2"/>
      <c r="H12" s="2"/>
      <c r="I12" s="2"/>
      <c r="J12" s="2"/>
      <c r="K12" s="2"/>
      <c r="L12" s="2"/>
      <c r="M12" s="2"/>
    </row>
    <row r="13" spans="2:13" ht="21" x14ac:dyDescent="0.65">
      <c r="B13" s="2"/>
      <c r="C13" s="2"/>
      <c r="D13" s="47" t="s">
        <v>210</v>
      </c>
      <c r="E13" s="46"/>
      <c r="F13" s="2"/>
      <c r="G13" s="2"/>
      <c r="H13" s="2"/>
      <c r="I13" s="2"/>
      <c r="J13" s="2"/>
      <c r="K13" s="2"/>
      <c r="L13" s="2"/>
      <c r="M13" s="2"/>
    </row>
    <row r="14" spans="2:13" x14ac:dyDescent="0.45">
      <c r="B14" s="2"/>
      <c r="C14" s="2"/>
      <c r="D14" s="2"/>
      <c r="E14" s="46"/>
      <c r="F14" s="2"/>
      <c r="G14" s="2"/>
      <c r="H14" s="2"/>
      <c r="I14" s="2"/>
      <c r="J14" s="2"/>
      <c r="K14" s="2"/>
      <c r="L14" s="2"/>
      <c r="M14" s="2"/>
    </row>
    <row r="15" spans="2:13" x14ac:dyDescent="0.45">
      <c r="B15" s="2"/>
      <c r="C15" s="2"/>
      <c r="D15" s="48" t="str">
        <f t="array" ref="D15:D25">_xll.flScopesList()</f>
        <v>Scope</v>
      </c>
      <c r="E15" s="46"/>
      <c r="F15" s="21"/>
      <c r="G15" s="2"/>
      <c r="H15" s="2"/>
      <c r="I15" s="2"/>
      <c r="J15" s="2"/>
      <c r="K15" s="2"/>
      <c r="L15" s="2"/>
      <c r="M15" s="2"/>
    </row>
    <row r="16" spans="2:13" x14ac:dyDescent="0.45">
      <c r="B16" s="2"/>
      <c r="C16" s="12">
        <v>1</v>
      </c>
      <c r="D16" s="30" t="str">
        <v>Testdemo</v>
      </c>
      <c r="E16" s="46"/>
      <c r="F16" s="2"/>
      <c r="G16" s="2"/>
      <c r="H16" s="2"/>
      <c r="I16" s="2"/>
      <c r="J16" s="2"/>
      <c r="K16" s="2"/>
      <c r="L16" s="2"/>
      <c r="M16" s="2"/>
    </row>
    <row r="17" spans="2:13" x14ac:dyDescent="0.45">
      <c r="B17" s="2"/>
      <c r="C17" s="12">
        <v>2</v>
      </c>
      <c r="D17" s="30" t="str">
        <v>Testdemo-7da509dc-2026-4736-ad23-e30a0dae55f3</v>
      </c>
      <c r="E17" s="46"/>
      <c r="F17" s="2"/>
      <c r="G17" s="2"/>
      <c r="H17" s="2"/>
      <c r="I17" s="2"/>
      <c r="J17" s="2"/>
      <c r="K17" s="2"/>
      <c r="L17" s="2"/>
      <c r="M17" s="2"/>
    </row>
    <row r="18" spans="2:13" x14ac:dyDescent="0.45">
      <c r="B18" s="2"/>
      <c r="C18" s="12">
        <v>3</v>
      </c>
      <c r="D18" s="30" t="str">
        <v>Testdemo-02340af0-6f82-40e2-b421-377809ecf8a3</v>
      </c>
      <c r="E18" s="46"/>
      <c r="F18" s="2"/>
      <c r="G18" s="2"/>
      <c r="H18" s="2"/>
      <c r="I18" s="2"/>
      <c r="J18" s="2"/>
      <c r="K18" s="2"/>
      <c r="L18" s="2"/>
      <c r="M18" s="2"/>
    </row>
    <row r="19" spans="2:13" x14ac:dyDescent="0.45">
      <c r="B19" s="2"/>
      <c r="C19" s="12">
        <v>4</v>
      </c>
      <c r="D19" s="30" t="str">
        <v>Testdemo-d1c9ece4-f4f8-499a-b74d-27ab01ae3bdc</v>
      </c>
      <c r="E19" s="46"/>
      <c r="F19" s="2"/>
      <c r="G19" s="2"/>
      <c r="H19" s="2"/>
      <c r="I19" s="2"/>
      <c r="J19" s="2"/>
      <c r="K19" s="2"/>
      <c r="L19" s="2"/>
      <c r="M19" s="2"/>
    </row>
    <row r="20" spans="2:13" x14ac:dyDescent="0.45">
      <c r="B20" s="2"/>
      <c r="C20" s="12">
        <v>5</v>
      </c>
      <c r="D20" s="30" t="str">
        <v>UK_High_Growth_Equities_Fund_3796-9933-d940-3a</v>
      </c>
      <c r="E20" s="46"/>
      <c r="F20" s="2"/>
      <c r="G20" s="2"/>
      <c r="H20" s="2"/>
      <c r="I20" s="2"/>
      <c r="J20" s="2"/>
      <c r="K20" s="2"/>
      <c r="L20" s="2"/>
      <c r="M20" s="2"/>
    </row>
    <row r="21" spans="2:13" x14ac:dyDescent="0.45">
      <c r="B21" s="2"/>
      <c r="C21" s="12">
        <v>6</v>
      </c>
      <c r="D21" s="30" t="str">
        <v>analyst-paper-3796-9bcc-b76a-30</v>
      </c>
      <c r="E21" s="46"/>
      <c r="F21" s="2"/>
      <c r="G21" s="2"/>
      <c r="H21" s="2"/>
      <c r="I21" s="2"/>
      <c r="J21" s="2"/>
      <c r="K21" s="2"/>
      <c r="L21" s="2"/>
      <c r="M21" s="2"/>
    </row>
    <row r="22" spans="2:13" x14ac:dyDescent="0.45">
      <c r="B22" s="2"/>
      <c r="C22" s="12">
        <v>7</v>
      </c>
      <c r="D22" s="30" t="str">
        <v>default</v>
      </c>
      <c r="E22" s="46"/>
      <c r="F22" s="2"/>
      <c r="G22" s="2"/>
      <c r="H22" s="2"/>
      <c r="I22" s="2"/>
      <c r="J22" s="2"/>
      <c r="K22" s="2"/>
      <c r="L22" s="2"/>
      <c r="M22" s="2"/>
    </row>
    <row r="23" spans="2:13" x14ac:dyDescent="0.45">
      <c r="B23" s="2"/>
      <c r="C23" s="12">
        <v>8</v>
      </c>
      <c r="D23" s="30" t="str">
        <v>UK_High_Growth_Equities_Fund_37a7-0e20-6c19-98</v>
      </c>
      <c r="E23" s="46"/>
      <c r="F23" s="2"/>
      <c r="G23" s="2"/>
      <c r="H23" s="2"/>
      <c r="I23" s="2"/>
      <c r="J23" s="2"/>
      <c r="K23" s="2"/>
      <c r="L23" s="2"/>
      <c r="M23" s="2"/>
    </row>
    <row r="24" spans="2:13" x14ac:dyDescent="0.45">
      <c r="B24" s="2"/>
      <c r="C24" s="12">
        <v>9</v>
      </c>
      <c r="D24" s="30" t="str">
        <v>finbourne</v>
      </c>
      <c r="E24" s="46"/>
      <c r="F24" s="2"/>
      <c r="G24" s="2"/>
      <c r="H24" s="2"/>
      <c r="I24" s="2"/>
      <c r="J24" s="2"/>
      <c r="K24" s="2"/>
      <c r="L24" s="2"/>
      <c r="M24" s="2"/>
    </row>
    <row r="25" spans="2:13" x14ac:dyDescent="0.45">
      <c r="B25" s="2"/>
      <c r="C25" s="12">
        <v>10</v>
      </c>
      <c r="D25" s="30" t="str">
        <v>[More...]</v>
      </c>
      <c r="E25" s="46"/>
      <c r="F25" s="2"/>
      <c r="G25" s="2"/>
      <c r="H25" s="2"/>
      <c r="I25" s="2"/>
      <c r="J25" s="2"/>
      <c r="K25" s="2"/>
      <c r="L25" s="2"/>
      <c r="M25" s="2"/>
    </row>
    <row r="26" spans="2:13" x14ac:dyDescent="0.45">
      <c r="B26" s="46"/>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zoomScale="85" zoomScaleNormal="85" workbookViewId="0"/>
  </sheetViews>
  <sheetFormatPr defaultRowHeight="14.25" x14ac:dyDescent="0.45"/>
  <cols>
    <col min="1" max="1" width="6.59765625" customWidth="1"/>
    <col min="2" max="2" width="2.59765625" customWidth="1"/>
    <col min="3" max="3" width="1" customWidth="1"/>
    <col min="4" max="4" width="3.265625" customWidth="1"/>
    <col min="5" max="5" width="21.3984375" customWidth="1"/>
    <col min="6" max="6" width="24.73046875" customWidth="1"/>
    <col min="7" max="8" width="35.1328125" customWidth="1"/>
    <col min="9" max="9" width="35" customWidth="1"/>
    <col min="10" max="10" width="21.59765625" customWidth="1"/>
    <col min="11" max="11" width="22" customWidth="1"/>
    <col min="12" max="13" width="24.265625" customWidth="1"/>
    <col min="14" max="14" width="3.3984375" customWidth="1"/>
    <col min="15" max="15" width="23.59765625" customWidth="1"/>
    <col min="16" max="16" width="29.73046875" bestFit="1" customWidth="1"/>
    <col min="17" max="29" width="28.86328125" customWidth="1"/>
  </cols>
  <sheetData>
    <row r="1" spans="2:19" ht="27.75" customHeight="1" x14ac:dyDescent="0.45"/>
    <row r="2" spans="2:19" x14ac:dyDescent="0.45">
      <c r="B2" s="1"/>
      <c r="C2" s="1"/>
      <c r="D2" s="1"/>
      <c r="E2" s="1"/>
      <c r="F2" s="1"/>
      <c r="G2" s="1"/>
      <c r="H2" s="1"/>
      <c r="I2" s="1"/>
      <c r="J2" s="1"/>
      <c r="K2" s="1"/>
      <c r="L2" s="1"/>
      <c r="M2" s="1"/>
      <c r="N2" s="1"/>
    </row>
    <row r="3" spans="2:19" ht="27" customHeight="1" x14ac:dyDescent="0.45">
      <c r="B3" s="1"/>
      <c r="C3" s="1"/>
      <c r="D3" s="14" t="s">
        <v>196</v>
      </c>
      <c r="E3" s="1"/>
      <c r="F3" s="1"/>
      <c r="G3" s="1"/>
      <c r="H3" s="1"/>
      <c r="I3" s="1"/>
      <c r="J3" s="1"/>
      <c r="K3" s="1"/>
      <c r="L3" s="1"/>
      <c r="M3" s="1"/>
      <c r="N3" s="1"/>
    </row>
    <row r="4" spans="2:19" ht="8.25" customHeight="1" x14ac:dyDescent="0.45">
      <c r="B4" s="1"/>
      <c r="C4" s="1"/>
      <c r="D4" s="1"/>
      <c r="E4" s="1"/>
      <c r="F4" s="1"/>
      <c r="G4" s="1"/>
      <c r="H4" s="1"/>
      <c r="I4" s="1"/>
      <c r="J4" s="1"/>
      <c r="K4" s="1"/>
      <c r="L4" s="1"/>
      <c r="M4" s="1"/>
      <c r="N4" s="1"/>
    </row>
    <row r="5" spans="2:19" x14ac:dyDescent="0.45">
      <c r="B5" s="1"/>
      <c r="C5" s="1"/>
      <c r="D5" s="3" t="s">
        <v>197</v>
      </c>
      <c r="E5" s="1"/>
      <c r="F5" s="1"/>
      <c r="G5" s="1"/>
      <c r="H5" s="1"/>
      <c r="I5" s="1"/>
      <c r="J5" s="1"/>
      <c r="K5" s="1"/>
      <c r="L5" s="1"/>
      <c r="M5" s="1"/>
      <c r="N5" s="1"/>
    </row>
    <row r="6" spans="2:19" x14ac:dyDescent="0.45">
      <c r="B6" s="1"/>
      <c r="C6" s="1"/>
      <c r="D6" s="3" t="s">
        <v>291</v>
      </c>
      <c r="E6" s="1"/>
      <c r="F6" s="1"/>
      <c r="G6" s="1"/>
      <c r="H6" s="1"/>
      <c r="I6" s="1"/>
      <c r="J6" s="1"/>
      <c r="K6" s="1"/>
      <c r="L6" s="1"/>
      <c r="M6" s="1"/>
      <c r="N6" s="1"/>
    </row>
    <row r="7" spans="2:19" x14ac:dyDescent="0.45">
      <c r="B7" s="1"/>
      <c r="C7" s="1"/>
      <c r="D7" s="1"/>
      <c r="E7" s="65" t="s">
        <v>288</v>
      </c>
      <c r="F7" s="1"/>
      <c r="G7" s="1"/>
      <c r="H7" s="1"/>
      <c r="I7" s="1"/>
      <c r="J7" s="1"/>
      <c r="K7" s="1"/>
      <c r="L7" s="1"/>
      <c r="M7" s="1"/>
      <c r="N7" s="1"/>
    </row>
    <row r="8" spans="2:19" x14ac:dyDescent="0.45">
      <c r="B8" s="1"/>
      <c r="C8" s="1"/>
      <c r="D8" s="1"/>
      <c r="E8" s="65" t="s">
        <v>289</v>
      </c>
      <c r="F8" s="1"/>
      <c r="G8" s="1"/>
      <c r="H8" s="1"/>
      <c r="I8" s="1"/>
      <c r="J8" s="1"/>
      <c r="K8" s="1"/>
      <c r="L8" s="1"/>
      <c r="M8" s="1"/>
      <c r="N8" s="1"/>
    </row>
    <row r="9" spans="2:19" x14ac:dyDescent="0.45">
      <c r="B9" s="1"/>
      <c r="C9" s="1"/>
      <c r="D9" s="1"/>
      <c r="E9" s="65" t="s">
        <v>290</v>
      </c>
      <c r="F9" s="1"/>
      <c r="G9" s="1"/>
      <c r="H9" s="1"/>
      <c r="I9" s="1"/>
      <c r="J9" s="1"/>
      <c r="K9" s="1"/>
      <c r="L9" s="1"/>
      <c r="M9" s="1"/>
      <c r="N9" s="1"/>
    </row>
    <row r="10" spans="2:19" x14ac:dyDescent="0.45">
      <c r="B10" s="1"/>
      <c r="C10" s="1"/>
      <c r="D10" s="1"/>
      <c r="E10" s="1"/>
      <c r="F10" s="1"/>
      <c r="G10" s="1"/>
      <c r="H10" s="1" t="s">
        <v>305</v>
      </c>
      <c r="I10" s="1"/>
      <c r="J10" s="1"/>
      <c r="K10" s="1"/>
      <c r="L10" s="1"/>
      <c r="M10" s="1"/>
      <c r="N10" s="1"/>
    </row>
    <row r="12" spans="2:19" x14ac:dyDescent="0.45">
      <c r="B12" s="2"/>
      <c r="C12" s="2"/>
      <c r="D12" s="2"/>
      <c r="E12" s="2"/>
      <c r="F12" s="2"/>
      <c r="G12" s="2"/>
      <c r="H12" s="2"/>
      <c r="I12" s="2"/>
      <c r="J12" s="2"/>
      <c r="K12" s="2"/>
      <c r="L12" s="2"/>
      <c r="M12" s="2"/>
      <c r="N12" s="2"/>
    </row>
    <row r="13" spans="2:19" ht="21" x14ac:dyDescent="0.65">
      <c r="B13" s="2"/>
      <c r="C13" s="13" t="s">
        <v>201</v>
      </c>
      <c r="D13" s="13"/>
      <c r="E13" s="2"/>
      <c r="F13" s="2"/>
      <c r="G13" s="2"/>
      <c r="H13" s="2"/>
      <c r="I13" s="2"/>
      <c r="J13" s="2"/>
      <c r="K13" s="2"/>
      <c r="L13" s="2"/>
      <c r="M13" s="2"/>
      <c r="N13" s="2"/>
    </row>
    <row r="14" spans="2:19" x14ac:dyDescent="0.45">
      <c r="B14" s="2"/>
      <c r="C14" s="2"/>
      <c r="D14" s="2"/>
      <c r="E14" s="2"/>
      <c r="F14" s="2"/>
      <c r="G14" s="2"/>
      <c r="H14" s="2"/>
      <c r="I14" s="2"/>
      <c r="J14" s="2"/>
      <c r="K14" s="2"/>
      <c r="L14" s="2"/>
      <c r="M14" s="2"/>
      <c r="N14" s="2"/>
    </row>
    <row r="15" spans="2:19" x14ac:dyDescent="0.45">
      <c r="B15" s="2"/>
      <c r="C15" s="2"/>
      <c r="D15" s="2"/>
      <c r="E15" s="23" t="s">
        <v>3</v>
      </c>
      <c r="F15" s="2"/>
      <c r="G15" s="2"/>
      <c r="H15" s="2"/>
      <c r="I15" s="2"/>
      <c r="J15" s="2"/>
      <c r="K15" s="2"/>
      <c r="L15" s="2"/>
      <c r="M15" s="2"/>
      <c r="N15" s="2"/>
      <c r="S15" s="34"/>
    </row>
    <row r="16" spans="2:19" ht="12.75" customHeight="1" thickBot="1" x14ac:dyDescent="0.5">
      <c r="B16" s="2"/>
      <c r="C16" s="2"/>
      <c r="D16" s="2"/>
      <c r="E16" s="12"/>
      <c r="F16" s="2"/>
      <c r="G16" s="2"/>
      <c r="H16" s="2"/>
      <c r="I16" s="2"/>
      <c r="J16" s="2"/>
      <c r="K16" s="2"/>
      <c r="L16" s="2"/>
      <c r="M16" s="2"/>
      <c r="N16" s="2"/>
      <c r="S16" s="34"/>
    </row>
    <row r="17" spans="2:19" ht="14.65" thickBot="1" x14ac:dyDescent="0.5">
      <c r="B17" s="2"/>
      <c r="C17" s="2"/>
      <c r="D17" s="2"/>
      <c r="E17" s="12" t="s">
        <v>198</v>
      </c>
      <c r="F17" s="19" t="s">
        <v>321</v>
      </c>
      <c r="G17" s="2" t="s">
        <v>194</v>
      </c>
      <c r="H17" s="2"/>
      <c r="I17" s="2"/>
      <c r="J17" s="2"/>
      <c r="K17" s="2"/>
      <c r="L17" s="2"/>
      <c r="M17" s="2"/>
      <c r="N17" s="2"/>
      <c r="S17" s="34"/>
    </row>
    <row r="18" spans="2:19" x14ac:dyDescent="0.45">
      <c r="B18" s="2"/>
      <c r="C18" s="2"/>
      <c r="D18" s="2"/>
      <c r="E18" s="12"/>
      <c r="F18" s="24"/>
      <c r="G18" s="2"/>
      <c r="H18" s="2"/>
      <c r="I18" s="2"/>
      <c r="J18" s="2"/>
      <c r="K18" s="2"/>
      <c r="L18" s="2"/>
      <c r="M18" s="2"/>
      <c r="N18" s="2"/>
      <c r="S18" s="34"/>
    </row>
    <row r="19" spans="2:19" x14ac:dyDescent="0.45">
      <c r="B19" s="2"/>
      <c r="C19" s="2"/>
      <c r="D19" s="2"/>
      <c r="E19" s="23" t="s">
        <v>4</v>
      </c>
      <c r="F19" s="2"/>
      <c r="G19" s="2"/>
      <c r="H19" s="2"/>
      <c r="I19" s="2"/>
      <c r="J19" s="2"/>
      <c r="K19" s="2"/>
      <c r="L19" s="2"/>
      <c r="M19" s="2"/>
      <c r="N19" s="2"/>
      <c r="S19" s="34"/>
    </row>
    <row r="20" spans="2:19" ht="14.25" customHeight="1" thickBot="1" x14ac:dyDescent="0.5">
      <c r="B20" s="2"/>
      <c r="C20" s="2"/>
      <c r="D20" s="2"/>
      <c r="E20" s="2"/>
      <c r="F20" s="2"/>
      <c r="G20" s="2"/>
      <c r="H20" s="2"/>
      <c r="I20" s="2"/>
      <c r="J20" s="2"/>
      <c r="K20" s="2"/>
      <c r="L20" s="2"/>
      <c r="M20" s="2"/>
      <c r="N20" s="2"/>
      <c r="S20" s="34"/>
    </row>
    <row r="21" spans="2:19" ht="14.25" customHeight="1" thickBot="1" x14ac:dyDescent="0.5">
      <c r="B21" s="2"/>
      <c r="C21" s="2"/>
      <c r="D21" s="2"/>
      <c r="E21" s="12" t="s">
        <v>199</v>
      </c>
      <c r="F21" s="25"/>
      <c r="G21" s="2" t="s">
        <v>286</v>
      </c>
      <c r="H21" s="35"/>
      <c r="I21" s="2"/>
      <c r="J21" s="2"/>
      <c r="K21" s="2"/>
      <c r="L21" s="2"/>
      <c r="M21" s="2"/>
      <c r="N21" s="2"/>
      <c r="S21" s="34"/>
    </row>
    <row r="22" spans="2:19" ht="9" customHeight="1" thickBot="1" x14ac:dyDescent="0.5">
      <c r="B22" s="2"/>
      <c r="C22" s="2"/>
      <c r="D22" s="2"/>
      <c r="E22" s="2"/>
      <c r="F22" s="2"/>
      <c r="G22" s="2"/>
      <c r="H22" s="2"/>
      <c r="I22" s="2"/>
      <c r="J22" s="2"/>
      <c r="K22" s="2"/>
      <c r="L22" s="2"/>
      <c r="M22" s="2"/>
      <c r="N22" s="2"/>
    </row>
    <row r="23" spans="2:19" ht="14.25" customHeight="1" thickBot="1" x14ac:dyDescent="0.5">
      <c r="B23" s="2"/>
      <c r="C23" s="2"/>
      <c r="D23" s="2"/>
      <c r="E23" s="12" t="s">
        <v>200</v>
      </c>
      <c r="F23" s="25"/>
      <c r="G23" s="2" t="s">
        <v>287</v>
      </c>
      <c r="H23" s="2"/>
      <c r="I23" s="2"/>
      <c r="J23" s="2"/>
      <c r="K23" s="2"/>
      <c r="L23" s="2"/>
      <c r="M23" s="2"/>
      <c r="N23" s="2"/>
    </row>
    <row r="24" spans="2:19" x14ac:dyDescent="0.45">
      <c r="B24" s="2"/>
      <c r="C24" s="2"/>
      <c r="D24" s="2"/>
      <c r="E24" s="2"/>
      <c r="F24" s="2"/>
      <c r="G24" s="2"/>
      <c r="H24" s="2"/>
      <c r="I24" s="2"/>
      <c r="J24" s="2"/>
      <c r="K24" s="2"/>
      <c r="L24" s="2"/>
      <c r="M24" s="2"/>
      <c r="N24" s="2"/>
      <c r="S24" s="34"/>
    </row>
    <row r="25" spans="2:19" x14ac:dyDescent="0.45">
      <c r="B25" s="6"/>
      <c r="C25" s="6"/>
      <c r="D25" s="6"/>
      <c r="E25" s="6"/>
      <c r="F25" s="6"/>
      <c r="G25" s="6"/>
      <c r="H25" s="6"/>
      <c r="I25" s="6"/>
      <c r="J25" s="6"/>
      <c r="K25" s="6"/>
      <c r="L25" s="6"/>
      <c r="M25" s="6"/>
      <c r="N25" s="6"/>
      <c r="S25" s="34"/>
    </row>
    <row r="26" spans="2:19" x14ac:dyDescent="0.45">
      <c r="B26" s="2"/>
      <c r="C26" s="2"/>
      <c r="D26" s="2"/>
      <c r="E26" s="2"/>
      <c r="F26" s="2"/>
      <c r="G26" s="2"/>
      <c r="H26" s="2"/>
      <c r="I26" s="2"/>
      <c r="J26" s="2"/>
      <c r="K26" s="2"/>
      <c r="L26" s="2"/>
      <c r="M26" s="2"/>
      <c r="N26" s="2"/>
      <c r="S26" s="34"/>
    </row>
    <row r="27" spans="2:19" ht="21" x14ac:dyDescent="0.65">
      <c r="B27" s="2"/>
      <c r="C27" s="13" t="s">
        <v>257</v>
      </c>
      <c r="D27" s="2"/>
      <c r="E27" s="2"/>
      <c r="F27" s="2"/>
      <c r="G27" s="2"/>
      <c r="H27" s="2"/>
      <c r="I27" s="2"/>
      <c r="J27" s="2"/>
      <c r="K27" s="2"/>
      <c r="L27" s="2"/>
      <c r="M27" s="2"/>
      <c r="N27" s="2"/>
      <c r="S27" s="34"/>
    </row>
    <row r="28" spans="2:19" x14ac:dyDescent="0.45">
      <c r="B28" s="2"/>
      <c r="C28" s="2"/>
      <c r="D28" s="2"/>
      <c r="E28" s="2"/>
      <c r="F28" s="2"/>
      <c r="G28" s="2"/>
      <c r="H28" s="2"/>
      <c r="I28" s="2"/>
      <c r="J28" s="2"/>
      <c r="K28" s="2"/>
      <c r="L28" s="2"/>
      <c r="M28" s="2"/>
      <c r="N28" s="2"/>
      <c r="S28" s="34"/>
    </row>
    <row r="29" spans="2:19" x14ac:dyDescent="0.45">
      <c r="B29" s="2"/>
      <c r="C29" s="2"/>
      <c r="D29" s="2"/>
      <c r="E29" s="48" t="str">
        <f t="array" ref="E29:M35">_xll.flPortfoliosList(F17,EffectiveDate,AsAtDate)</f>
        <v>Type</v>
      </c>
      <c r="F29" s="66" t="str">
        <v>Id Scope</v>
      </c>
      <c r="G29" s="66" t="str">
        <v>Id Code</v>
      </c>
      <c r="H29" s="67" t="str">
        <v>DisplayName</v>
      </c>
      <c r="I29" s="48" t="str">
        <v>Description</v>
      </c>
      <c r="J29" s="48" t="str">
        <v>Created</v>
      </c>
      <c r="K29" s="68" t="str">
        <v>ParentPortfolioId Scope</v>
      </c>
      <c r="L29" s="66" t="str">
        <v>ParentPortfolioId Code</v>
      </c>
      <c r="M29" s="66" t="str">
        <v>IsDerived</v>
      </c>
      <c r="N29" s="2"/>
      <c r="S29" s="34"/>
    </row>
    <row r="30" spans="2:19" x14ac:dyDescent="0.45">
      <c r="B30" s="2"/>
      <c r="C30" s="2"/>
      <c r="D30" s="12">
        <v>1</v>
      </c>
      <c r="E30" s="30" t="str">
        <v>Transaction</v>
      </c>
      <c r="F30" s="29" t="str">
        <v>Finbourne-Examples</v>
      </c>
      <c r="G30" s="29" t="str">
        <v>Global-Equity</v>
      </c>
      <c r="H30" s="29" t="str">
        <v>Global Equity Fund</v>
      </c>
      <c r="I30" s="30">
        <v>0</v>
      </c>
      <c r="J30" s="69">
        <v>43466</v>
      </c>
      <c r="K30" s="70">
        <v>0</v>
      </c>
      <c r="L30" s="29">
        <v>0</v>
      </c>
      <c r="M30" s="29" t="b">
        <v>0</v>
      </c>
      <c r="N30" s="2"/>
      <c r="S30" s="34"/>
    </row>
    <row r="31" spans="2:19" x14ac:dyDescent="0.45">
      <c r="B31" s="2"/>
      <c r="C31" s="2"/>
      <c r="D31" s="12">
        <v>2</v>
      </c>
      <c r="E31" s="30" t="str">
        <v>Transaction</v>
      </c>
      <c r="F31" s="29" t="str">
        <v>Finbourne-Examples</v>
      </c>
      <c r="G31" s="29" t="str">
        <v>UK-Equities</v>
      </c>
      <c r="H31" s="29" t="str">
        <v>UK Equity Fund</v>
      </c>
      <c r="I31" s="30">
        <v>0</v>
      </c>
      <c r="J31" s="69">
        <v>43466</v>
      </c>
      <c r="K31" s="70">
        <v>0</v>
      </c>
      <c r="L31" s="29">
        <v>0</v>
      </c>
      <c r="M31" s="29" t="b">
        <v>0</v>
      </c>
      <c r="N31" s="2"/>
      <c r="S31" s="34"/>
    </row>
    <row r="32" spans="2:19" x14ac:dyDescent="0.45">
      <c r="B32" s="2"/>
      <c r="C32" s="2"/>
      <c r="D32" s="12">
        <v>3</v>
      </c>
      <c r="E32" s="30" t="str">
        <v>Transaction</v>
      </c>
      <c r="F32" s="29" t="str">
        <v>Finbourne-Examples</v>
      </c>
      <c r="G32" s="29" t="str">
        <v>US-Treasury-Bond</v>
      </c>
      <c r="H32" s="29" t="str">
        <v>US$ Treasury Bond Fund</v>
      </c>
      <c r="I32" s="30">
        <v>0</v>
      </c>
      <c r="J32" s="69">
        <v>43466</v>
      </c>
      <c r="K32" s="70">
        <v>0</v>
      </c>
      <c r="L32" s="29">
        <v>0</v>
      </c>
      <c r="M32" s="29" t="b">
        <v>0</v>
      </c>
      <c r="N32" s="2"/>
      <c r="S32" s="34"/>
    </row>
    <row r="33" spans="2:19" x14ac:dyDescent="0.45">
      <c r="B33" s="2"/>
      <c r="C33" s="2"/>
      <c r="D33" s="12">
        <v>4</v>
      </c>
      <c r="E33" s="30" t="str">
        <v>Transaction</v>
      </c>
      <c r="F33" s="29" t="str">
        <v>Finbourne-Examples</v>
      </c>
      <c r="G33" s="29" t="str">
        <v>US-Corporate-Bond</v>
      </c>
      <c r="H33" s="29" t="str">
        <v>US Corporate Bond Fund</v>
      </c>
      <c r="I33" s="30">
        <v>0</v>
      </c>
      <c r="J33" s="69">
        <v>43466</v>
      </c>
      <c r="K33" s="70">
        <v>0</v>
      </c>
      <c r="L33" s="29">
        <v>0</v>
      </c>
      <c r="M33" s="29" t="b">
        <v>0</v>
      </c>
      <c r="N33" s="2"/>
    </row>
    <row r="34" spans="2:19" x14ac:dyDescent="0.45">
      <c r="B34" s="2"/>
      <c r="C34" s="2"/>
      <c r="D34" s="12">
        <v>5</v>
      </c>
      <c r="E34" s="30" t="str">
        <v/>
      </c>
      <c r="F34" s="29" t="str">
        <v/>
      </c>
      <c r="G34" s="29" t="str">
        <v/>
      </c>
      <c r="H34" s="29" t="str">
        <v/>
      </c>
      <c r="I34" s="30" t="str">
        <v/>
      </c>
      <c r="J34" s="69" t="str">
        <v/>
      </c>
      <c r="K34" s="70" t="str">
        <v/>
      </c>
      <c r="L34" s="29" t="str">
        <v/>
      </c>
      <c r="M34" s="29" t="str">
        <v/>
      </c>
      <c r="N34" s="2"/>
    </row>
    <row r="35" spans="2:19" x14ac:dyDescent="0.45">
      <c r="B35" s="2"/>
      <c r="C35" s="2"/>
      <c r="D35" s="12">
        <v>6</v>
      </c>
      <c r="E35" s="30" t="str">
        <v/>
      </c>
      <c r="F35" s="29" t="str">
        <v/>
      </c>
      <c r="G35" s="29" t="str">
        <v/>
      </c>
      <c r="H35" s="29" t="str">
        <v/>
      </c>
      <c r="I35" s="30" t="str">
        <v/>
      </c>
      <c r="J35" s="69" t="str">
        <v/>
      </c>
      <c r="K35" s="70" t="str">
        <v/>
      </c>
      <c r="L35" s="29" t="str">
        <v/>
      </c>
      <c r="M35" s="29" t="str">
        <v/>
      </c>
      <c r="N35" s="2"/>
    </row>
    <row r="36" spans="2:19" x14ac:dyDescent="0.45">
      <c r="B36" s="2"/>
      <c r="C36" s="2"/>
      <c r="D36" s="12">
        <v>7</v>
      </c>
      <c r="E36" s="30"/>
      <c r="F36" s="29"/>
      <c r="G36" s="29"/>
      <c r="H36" s="29"/>
      <c r="I36" s="30"/>
      <c r="J36" s="69"/>
      <c r="K36" s="70"/>
      <c r="L36" s="29"/>
      <c r="M36" s="29"/>
      <c r="N36" s="2"/>
    </row>
    <row r="37" spans="2:19" x14ac:dyDescent="0.45">
      <c r="B37" s="2"/>
      <c r="C37" s="2"/>
      <c r="D37" s="12">
        <v>8</v>
      </c>
      <c r="E37" s="30"/>
      <c r="F37" s="29"/>
      <c r="G37" s="29"/>
      <c r="H37" s="29"/>
      <c r="I37" s="30"/>
      <c r="J37" s="69"/>
      <c r="K37" s="70"/>
      <c r="L37" s="29"/>
      <c r="M37" s="29"/>
      <c r="N37" s="2"/>
    </row>
    <row r="38" spans="2:19" x14ac:dyDescent="0.45">
      <c r="B38" s="2"/>
      <c r="C38" s="2"/>
      <c r="D38" s="12">
        <v>9</v>
      </c>
      <c r="E38" s="30"/>
      <c r="F38" s="29"/>
      <c r="G38" s="29"/>
      <c r="H38" s="29"/>
      <c r="I38" s="30"/>
      <c r="J38" s="69"/>
      <c r="K38" s="70"/>
      <c r="L38" s="29"/>
      <c r="M38" s="29"/>
      <c r="N38" s="2"/>
    </row>
    <row r="39" spans="2:19" x14ac:dyDescent="0.45">
      <c r="B39" s="2"/>
      <c r="C39" s="2"/>
      <c r="D39" s="12">
        <v>10</v>
      </c>
      <c r="E39" s="30"/>
      <c r="F39" s="29"/>
      <c r="G39" s="29"/>
      <c r="H39" s="29"/>
      <c r="I39" s="30"/>
      <c r="J39" s="69"/>
      <c r="K39" s="70"/>
      <c r="L39" s="29"/>
      <c r="M39" s="29"/>
      <c r="N39" s="2"/>
    </row>
    <row r="40" spans="2:19" x14ac:dyDescent="0.45">
      <c r="B40" s="2"/>
      <c r="C40" s="2"/>
      <c r="D40" s="2"/>
      <c r="E40" s="2"/>
      <c r="F40" s="2"/>
      <c r="G40" s="2"/>
      <c r="H40" s="2"/>
      <c r="I40" s="2"/>
      <c r="J40" s="2"/>
      <c r="K40" s="2"/>
      <c r="L40" s="2"/>
      <c r="M40" s="2"/>
      <c r="N40" s="2"/>
    </row>
    <row r="42" spans="2:19" x14ac:dyDescent="0.45">
      <c r="B42" s="2"/>
      <c r="C42" s="2"/>
      <c r="D42" s="2"/>
      <c r="E42" s="2"/>
      <c r="F42" s="2"/>
      <c r="G42" s="2"/>
      <c r="H42" s="2"/>
      <c r="I42" s="2"/>
      <c r="J42" s="2"/>
      <c r="K42" s="2"/>
      <c r="L42" s="2"/>
      <c r="M42" s="2"/>
      <c r="N42" s="2"/>
      <c r="S42" s="34"/>
    </row>
    <row r="43" spans="2:19" ht="21" x14ac:dyDescent="0.65">
      <c r="B43" s="2"/>
      <c r="C43" s="13" t="s">
        <v>293</v>
      </c>
      <c r="D43" s="2"/>
      <c r="E43" s="2"/>
      <c r="F43" s="2"/>
      <c r="G43" s="2"/>
      <c r="H43" s="2"/>
      <c r="I43" s="2"/>
      <c r="J43" s="2"/>
      <c r="K43" s="2"/>
      <c r="L43" s="2"/>
      <c r="M43" s="2"/>
      <c r="N43" s="2"/>
      <c r="S43" s="34"/>
    </row>
    <row r="44" spans="2:19" x14ac:dyDescent="0.45">
      <c r="B44" s="2"/>
      <c r="C44" s="2"/>
      <c r="D44" s="2"/>
      <c r="E44" s="2"/>
      <c r="F44" s="2"/>
      <c r="G44" s="2"/>
      <c r="H44" s="2"/>
      <c r="I44" s="2"/>
      <c r="J44" s="2"/>
      <c r="K44" s="2"/>
      <c r="L44" s="2"/>
      <c r="M44" s="2"/>
      <c r="N44" s="2"/>
      <c r="S44" s="34"/>
    </row>
    <row r="45" spans="2:19" x14ac:dyDescent="0.45">
      <c r="B45" s="2"/>
      <c r="C45" s="2"/>
      <c r="D45" s="2"/>
      <c r="E45" s="48" t="s">
        <v>186</v>
      </c>
      <c r="F45" s="66" t="s">
        <v>242</v>
      </c>
      <c r="G45" s="66" t="s">
        <v>243</v>
      </c>
      <c r="H45" s="66" t="s">
        <v>252</v>
      </c>
      <c r="I45" s="2"/>
      <c r="J45" s="2"/>
      <c r="K45" s="2"/>
      <c r="L45" s="2"/>
      <c r="M45" s="2"/>
      <c r="N45" s="2"/>
      <c r="S45" s="34"/>
    </row>
    <row r="46" spans="2:19" x14ac:dyDescent="0.45">
      <c r="B46" s="2"/>
      <c r="C46" s="2"/>
      <c r="D46" s="12">
        <v>1</v>
      </c>
      <c r="E46" s="30" t="str">
        <f t="array" ref="E46:H55">_xll.flPortfoliosList(F17,EffectiveDate,AsAtDate,E45:H45)</f>
        <v>Transaction</v>
      </c>
      <c r="F46" s="29" t="str">
        <v>Global Equity Fund</v>
      </c>
      <c r="G46" s="69">
        <v>43466</v>
      </c>
      <c r="H46" s="29" t="b">
        <v>0</v>
      </c>
      <c r="I46" s="2"/>
      <c r="J46" s="2"/>
      <c r="K46" s="2"/>
      <c r="L46" s="2"/>
      <c r="M46" s="2"/>
      <c r="N46" s="2"/>
      <c r="S46" s="34"/>
    </row>
    <row r="47" spans="2:19" x14ac:dyDescent="0.45">
      <c r="B47" s="2"/>
      <c r="C47" s="2"/>
      <c r="D47" s="12">
        <v>2</v>
      </c>
      <c r="E47" s="30" t="str">
        <v>Transaction</v>
      </c>
      <c r="F47" s="29" t="str">
        <v>UK Equity Fund</v>
      </c>
      <c r="G47" s="69">
        <v>43466</v>
      </c>
      <c r="H47" s="29" t="b">
        <v>0</v>
      </c>
      <c r="I47" s="2"/>
      <c r="J47" s="2"/>
      <c r="K47" s="2"/>
      <c r="L47" s="2"/>
      <c r="M47" s="2"/>
      <c r="N47" s="2"/>
      <c r="S47" s="34"/>
    </row>
    <row r="48" spans="2:19" x14ac:dyDescent="0.45">
      <c r="B48" s="2"/>
      <c r="C48" s="2"/>
      <c r="D48" s="12">
        <v>3</v>
      </c>
      <c r="E48" s="30" t="str">
        <v>Transaction</v>
      </c>
      <c r="F48" s="29" t="str">
        <v>US$ Treasury Bond Fund</v>
      </c>
      <c r="G48" s="69">
        <v>43466</v>
      </c>
      <c r="H48" s="29" t="b">
        <v>0</v>
      </c>
      <c r="I48" s="2"/>
      <c r="J48" s="2"/>
      <c r="K48" s="2"/>
      <c r="L48" s="2"/>
      <c r="M48" s="2"/>
      <c r="N48" s="2"/>
      <c r="S48" s="34"/>
    </row>
    <row r="49" spans="2:19" x14ac:dyDescent="0.45">
      <c r="B49" s="2"/>
      <c r="C49" s="2"/>
      <c r="D49" s="12">
        <v>4</v>
      </c>
      <c r="E49" s="30" t="str">
        <v>Transaction</v>
      </c>
      <c r="F49" s="29" t="str">
        <v>US Corporate Bond Fund</v>
      </c>
      <c r="G49" s="69">
        <v>43466</v>
      </c>
      <c r="H49" s="29" t="b">
        <v>0</v>
      </c>
      <c r="I49" s="2"/>
      <c r="J49" s="2"/>
      <c r="K49" s="2"/>
      <c r="L49" s="2"/>
      <c r="M49" s="2"/>
      <c r="N49" s="2"/>
      <c r="S49" s="34"/>
    </row>
    <row r="50" spans="2:19" x14ac:dyDescent="0.45">
      <c r="B50" s="2"/>
      <c r="C50" s="2"/>
      <c r="D50" s="12">
        <v>5</v>
      </c>
      <c r="E50" s="30" t="str">
        <v/>
      </c>
      <c r="F50" s="29" t="str">
        <v/>
      </c>
      <c r="G50" s="71" t="str">
        <v/>
      </c>
      <c r="H50" s="29" t="str">
        <v/>
      </c>
      <c r="I50" s="2"/>
      <c r="J50" s="2"/>
      <c r="K50" s="2"/>
      <c r="L50" s="2"/>
      <c r="M50" s="2"/>
      <c r="N50" s="2"/>
    </row>
    <row r="51" spans="2:19" x14ac:dyDescent="0.45">
      <c r="B51" s="2"/>
      <c r="C51" s="2"/>
      <c r="D51" s="12">
        <v>6</v>
      </c>
      <c r="E51" s="30" t="str">
        <v/>
      </c>
      <c r="F51" s="29" t="str">
        <v/>
      </c>
      <c r="G51" s="71" t="str">
        <v/>
      </c>
      <c r="H51" s="29" t="str">
        <v/>
      </c>
      <c r="I51" s="2"/>
      <c r="J51" s="2"/>
      <c r="K51" s="2"/>
      <c r="L51" s="2"/>
      <c r="M51" s="2"/>
      <c r="N51" s="2"/>
    </row>
    <row r="52" spans="2:19" x14ac:dyDescent="0.45">
      <c r="B52" s="2"/>
      <c r="C52" s="2"/>
      <c r="D52" s="12">
        <v>7</v>
      </c>
      <c r="E52" s="30" t="str">
        <v/>
      </c>
      <c r="F52" s="29" t="str">
        <v/>
      </c>
      <c r="G52" s="71" t="str">
        <v/>
      </c>
      <c r="H52" s="29" t="str">
        <v/>
      </c>
      <c r="I52" s="2"/>
      <c r="J52" s="2"/>
      <c r="K52" s="2"/>
      <c r="L52" s="2"/>
      <c r="M52" s="2"/>
      <c r="N52" s="2"/>
    </row>
    <row r="53" spans="2:19" x14ac:dyDescent="0.45">
      <c r="B53" s="2"/>
      <c r="C53" s="2"/>
      <c r="D53" s="12">
        <v>8</v>
      </c>
      <c r="E53" s="30" t="str">
        <v/>
      </c>
      <c r="F53" s="29" t="str">
        <v/>
      </c>
      <c r="G53" s="71" t="str">
        <v/>
      </c>
      <c r="H53" s="29" t="str">
        <v/>
      </c>
      <c r="I53" s="2"/>
      <c r="J53" s="2"/>
      <c r="K53" s="2"/>
      <c r="L53" s="2"/>
      <c r="M53" s="2"/>
      <c r="N53" s="2"/>
    </row>
    <row r="54" spans="2:19" x14ac:dyDescent="0.45">
      <c r="B54" s="2"/>
      <c r="C54" s="2"/>
      <c r="D54" s="12">
        <v>9</v>
      </c>
      <c r="E54" s="30" t="str">
        <v/>
      </c>
      <c r="F54" s="29" t="str">
        <v/>
      </c>
      <c r="G54" s="71" t="str">
        <v/>
      </c>
      <c r="H54" s="29" t="str">
        <v/>
      </c>
      <c r="I54" s="2"/>
      <c r="J54" s="2"/>
      <c r="K54" s="2"/>
      <c r="L54" s="2"/>
      <c r="M54" s="2"/>
      <c r="N54" s="2"/>
    </row>
    <row r="55" spans="2:19" x14ac:dyDescent="0.45">
      <c r="B55" s="2"/>
      <c r="C55" s="2"/>
      <c r="D55" s="12">
        <v>10</v>
      </c>
      <c r="E55" s="30" t="str">
        <v/>
      </c>
      <c r="F55" s="29" t="str">
        <v/>
      </c>
      <c r="G55" s="71" t="str">
        <v/>
      </c>
      <c r="H55" s="29" t="str">
        <v/>
      </c>
      <c r="I55" s="2"/>
      <c r="J55" s="2"/>
      <c r="K55" s="2"/>
      <c r="L55" s="2"/>
      <c r="M55" s="2"/>
      <c r="N55" s="2"/>
    </row>
    <row r="56" spans="2:19" x14ac:dyDescent="0.45">
      <c r="B56" s="2"/>
      <c r="C56" s="2"/>
      <c r="D56" s="2"/>
      <c r="E56" s="2"/>
      <c r="F56" s="2"/>
      <c r="G56" s="2"/>
      <c r="H56" s="2"/>
      <c r="I56" s="2"/>
      <c r="J56" s="2"/>
      <c r="K56" s="2"/>
      <c r="L56" s="2"/>
      <c r="M56" s="2"/>
      <c r="N56" s="2"/>
    </row>
    <row r="66" spans="5:16" x14ac:dyDescent="0.45">
      <c r="E66" t="s">
        <v>372</v>
      </c>
    </row>
    <row r="67" spans="5:16" x14ac:dyDescent="0.45">
      <c r="E67" s="29" t="s">
        <v>364</v>
      </c>
    </row>
    <row r="68" spans="5:16" x14ac:dyDescent="0.45">
      <c r="E68" s="29" t="s">
        <v>362</v>
      </c>
    </row>
    <row r="69" spans="5:16" x14ac:dyDescent="0.45">
      <c r="E69" s="29" t="s">
        <v>367</v>
      </c>
    </row>
    <row r="70" spans="5:16" x14ac:dyDescent="0.45">
      <c r="E70" s="29" t="s">
        <v>231</v>
      </c>
    </row>
    <row r="74" spans="5:16" x14ac:dyDescent="0.45">
      <c r="K74" s="33"/>
    </row>
    <row r="79" spans="5:16" x14ac:dyDescent="0.45">
      <c r="I79" s="34"/>
      <c r="P79" s="34"/>
    </row>
    <row r="80" spans="5:16" x14ac:dyDescent="0.45">
      <c r="I80" s="34"/>
      <c r="P80" s="34"/>
    </row>
    <row r="81" spans="9:16" x14ac:dyDescent="0.45">
      <c r="I81" s="34"/>
      <c r="P81" s="34"/>
    </row>
    <row r="82" spans="9:16" x14ac:dyDescent="0.45">
      <c r="I82" s="34"/>
      <c r="P82" s="34"/>
    </row>
    <row r="83" spans="9:16" x14ac:dyDescent="0.45">
      <c r="I83" s="34"/>
      <c r="P83" s="34"/>
    </row>
    <row r="84" spans="9:16" x14ac:dyDescent="0.45">
      <c r="I84" s="34"/>
    </row>
    <row r="85" spans="9:16" x14ac:dyDescent="0.45">
      <c r="I85" s="34"/>
    </row>
    <row r="86" spans="9:16" x14ac:dyDescent="0.45">
      <c r="I86" s="34"/>
    </row>
    <row r="87" spans="9:16" x14ac:dyDescent="0.45">
      <c r="I87" s="34"/>
    </row>
    <row r="88" spans="9:16" x14ac:dyDescent="0.45">
      <c r="I88" s="34"/>
    </row>
    <row r="89" spans="9:16" x14ac:dyDescent="0.45">
      <c r="I89" s="34"/>
    </row>
    <row r="90" spans="9:16" x14ac:dyDescent="0.45">
      <c r="I90" s="34"/>
    </row>
    <row r="91" spans="9:16" x14ac:dyDescent="0.45">
      <c r="I91" s="34"/>
    </row>
    <row r="92" spans="9:16" x14ac:dyDescent="0.45">
      <c r="I92" s="34"/>
    </row>
  </sheetData>
  <dataValidations disablePrompts="1" count="9">
    <dataValidation allowBlank="1" showInputMessage="1" showErrorMessage="1" prompt="Code" sqref="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52"/>
  <sheetViews>
    <sheetView showGridLines="0" zoomScale="85" zoomScaleNormal="85" workbookViewId="0"/>
  </sheetViews>
  <sheetFormatPr defaultRowHeight="14.25" x14ac:dyDescent="0.45"/>
  <cols>
    <col min="1" max="1" width="6.59765625" customWidth="1"/>
    <col min="2" max="2" width="2.59765625" customWidth="1"/>
    <col min="3" max="3" width="1" customWidth="1"/>
    <col min="4" max="4" width="3.265625" customWidth="1"/>
    <col min="5" max="5" width="20.265625" customWidth="1"/>
    <col min="6" max="6" width="22" bestFit="1" customWidth="1"/>
    <col min="7" max="10" width="18.265625" customWidth="1"/>
    <col min="11" max="12" width="25.59765625" customWidth="1"/>
    <col min="13" max="13" width="4.86328125" customWidth="1"/>
    <col min="14" max="14" width="32.1328125" bestFit="1" customWidth="1"/>
    <col min="15" max="15" width="16.86328125" customWidth="1"/>
    <col min="16" max="16" width="9.3984375" bestFit="1" customWidth="1"/>
    <col min="17" max="18" width="14" bestFit="1" customWidth="1"/>
    <col min="19" max="19" width="16.59765625" bestFit="1" customWidth="1"/>
    <col min="20" max="20" width="9.3984375" bestFit="1" customWidth="1"/>
    <col min="21" max="21" width="12.86328125" bestFit="1" customWidth="1"/>
    <col min="22" max="25" width="9.265625" bestFit="1" customWidth="1"/>
  </cols>
  <sheetData>
    <row r="1" spans="2:13" ht="27.75" customHeight="1" x14ac:dyDescent="0.45"/>
    <row r="2" spans="2:13" x14ac:dyDescent="0.45">
      <c r="B2" s="1"/>
      <c r="C2" s="1"/>
      <c r="D2" s="1"/>
      <c r="E2" s="1"/>
      <c r="F2" s="1"/>
      <c r="G2" s="1"/>
      <c r="H2" s="1"/>
      <c r="I2" s="1"/>
      <c r="J2" s="1"/>
      <c r="K2" s="1"/>
      <c r="L2" s="1"/>
      <c r="M2" s="1"/>
    </row>
    <row r="3" spans="2:13" ht="27" customHeight="1" x14ac:dyDescent="0.45">
      <c r="B3" s="1"/>
      <c r="C3" s="1"/>
      <c r="D3" s="14" t="s">
        <v>211</v>
      </c>
      <c r="E3" s="1"/>
      <c r="F3" s="1"/>
      <c r="G3" s="1"/>
      <c r="H3" s="1"/>
      <c r="I3" s="1"/>
      <c r="J3" s="1"/>
      <c r="K3" s="1"/>
      <c r="L3" s="1"/>
      <c r="M3" s="1"/>
    </row>
    <row r="4" spans="2:13" ht="8.25" customHeight="1" x14ac:dyDescent="0.45">
      <c r="B4" s="1"/>
      <c r="C4" s="1"/>
      <c r="D4" s="1"/>
      <c r="E4" s="1"/>
      <c r="F4" s="1"/>
      <c r="G4" s="1"/>
      <c r="H4" s="1"/>
      <c r="I4" s="1"/>
      <c r="J4" s="1"/>
      <c r="K4" s="1"/>
      <c r="L4" s="1"/>
      <c r="M4" s="1"/>
    </row>
    <row r="5" spans="2:13" x14ac:dyDescent="0.45">
      <c r="B5" s="1"/>
      <c r="C5" s="1"/>
      <c r="D5" s="3" t="s">
        <v>212</v>
      </c>
      <c r="E5" s="1"/>
      <c r="F5" s="1"/>
      <c r="G5" s="1"/>
      <c r="H5" s="1"/>
      <c r="I5" s="1"/>
      <c r="J5" s="1"/>
      <c r="K5" s="1"/>
      <c r="L5" s="1"/>
      <c r="M5" s="1"/>
    </row>
    <row r="6" spans="2:13" x14ac:dyDescent="0.45">
      <c r="B6" s="1"/>
      <c r="C6" s="1"/>
      <c r="D6" s="3" t="s">
        <v>291</v>
      </c>
      <c r="E6" s="1"/>
      <c r="F6" s="1"/>
      <c r="G6" s="1"/>
      <c r="H6" s="1"/>
      <c r="I6" s="1"/>
      <c r="J6" s="1"/>
      <c r="K6" s="1"/>
      <c r="L6" s="1"/>
      <c r="M6" s="1"/>
    </row>
    <row r="7" spans="2:13" x14ac:dyDescent="0.45">
      <c r="B7" s="1"/>
      <c r="C7" s="1"/>
      <c r="D7" s="1"/>
      <c r="E7" s="65" t="s">
        <v>288</v>
      </c>
      <c r="F7" s="1"/>
      <c r="G7" s="1"/>
      <c r="H7" s="1"/>
      <c r="I7" s="1"/>
      <c r="J7" s="1"/>
      <c r="K7" s="1"/>
      <c r="L7" s="1"/>
      <c r="M7" s="1"/>
    </row>
    <row r="8" spans="2:13" x14ac:dyDescent="0.45">
      <c r="B8" s="1"/>
      <c r="C8" s="1"/>
      <c r="D8" s="1"/>
      <c r="E8" s="65" t="s">
        <v>289</v>
      </c>
      <c r="F8" s="1"/>
      <c r="G8" s="1"/>
      <c r="H8" s="1"/>
      <c r="I8" s="1"/>
      <c r="J8" s="1"/>
      <c r="K8" s="1"/>
      <c r="L8" s="1"/>
      <c r="M8" s="1"/>
    </row>
    <row r="9" spans="2:13" x14ac:dyDescent="0.45">
      <c r="B9" s="1"/>
      <c r="C9" s="1"/>
      <c r="D9" s="1"/>
      <c r="E9" s="65" t="s">
        <v>290</v>
      </c>
      <c r="F9" s="1"/>
      <c r="G9" s="1"/>
      <c r="H9" s="1"/>
      <c r="I9" s="1"/>
      <c r="J9" s="1"/>
      <c r="K9" s="1"/>
      <c r="L9" s="1"/>
      <c r="M9" s="1"/>
    </row>
    <row r="10" spans="2:13" x14ac:dyDescent="0.45">
      <c r="B10" s="1"/>
      <c r="C10" s="1"/>
      <c r="D10" s="1"/>
      <c r="E10" s="1"/>
      <c r="F10" s="1"/>
      <c r="G10" s="1"/>
      <c r="H10" s="1"/>
      <c r="I10" s="1"/>
      <c r="J10" s="1"/>
      <c r="K10" s="1"/>
      <c r="L10" s="1"/>
      <c r="M10" s="1"/>
    </row>
    <row r="12" spans="2:13" x14ac:dyDescent="0.45">
      <c r="B12" s="2"/>
      <c r="C12" s="2"/>
      <c r="D12" s="2"/>
      <c r="E12" s="2"/>
      <c r="F12" s="2"/>
      <c r="G12" s="2"/>
      <c r="H12" s="2"/>
      <c r="I12" s="2"/>
      <c r="J12" s="2"/>
      <c r="K12" s="2"/>
      <c r="L12" s="2"/>
      <c r="M12" s="2"/>
    </row>
    <row r="13" spans="2:13" ht="21" x14ac:dyDescent="0.65">
      <c r="B13" s="2"/>
      <c r="C13" s="13" t="s">
        <v>222</v>
      </c>
      <c r="D13" s="13"/>
      <c r="E13" s="2"/>
      <c r="F13" s="2"/>
      <c r="G13" s="2"/>
      <c r="H13" s="2"/>
      <c r="I13" s="2"/>
      <c r="J13" s="2"/>
      <c r="K13" s="2"/>
      <c r="L13" s="2"/>
      <c r="M13" s="2"/>
    </row>
    <row r="14" spans="2:13" x14ac:dyDescent="0.45">
      <c r="B14" s="2"/>
      <c r="C14" s="2"/>
      <c r="D14" s="2"/>
      <c r="E14" s="2"/>
      <c r="F14" s="2"/>
      <c r="G14" s="2"/>
      <c r="H14" s="2"/>
      <c r="I14" s="2"/>
      <c r="J14" s="2"/>
      <c r="K14" s="2"/>
      <c r="L14" s="2"/>
      <c r="M14" s="2"/>
    </row>
    <row r="15" spans="2:13" x14ac:dyDescent="0.45">
      <c r="B15" s="2"/>
      <c r="C15" s="2"/>
      <c r="D15" s="2"/>
      <c r="E15" s="23" t="s">
        <v>3</v>
      </c>
      <c r="F15" s="2"/>
      <c r="G15" s="2"/>
      <c r="H15" s="2"/>
      <c r="I15" s="2"/>
      <c r="J15" s="2"/>
      <c r="K15" s="2"/>
      <c r="L15" s="2"/>
      <c r="M15" s="2"/>
    </row>
    <row r="16" spans="2:13" ht="6" customHeight="1" thickBot="1" x14ac:dyDescent="0.5">
      <c r="B16" s="2"/>
      <c r="C16" s="2"/>
      <c r="D16" s="2"/>
      <c r="E16" s="12"/>
      <c r="F16" s="2"/>
      <c r="G16" s="2"/>
      <c r="H16" s="2"/>
      <c r="I16" s="2"/>
      <c r="J16" s="2"/>
      <c r="K16" s="2"/>
      <c r="L16" s="2"/>
      <c r="M16" s="2"/>
    </row>
    <row r="17" spans="2:16" ht="14.65" thickBot="1" x14ac:dyDescent="0.5">
      <c r="B17" s="2"/>
      <c r="C17" s="2"/>
      <c r="D17" s="2"/>
      <c r="E17" s="12" t="s">
        <v>198</v>
      </c>
      <c r="F17" s="19" t="s">
        <v>321</v>
      </c>
      <c r="G17" s="2" t="s">
        <v>194</v>
      </c>
      <c r="H17" s="2"/>
      <c r="I17" s="2"/>
      <c r="J17" s="2"/>
      <c r="K17" s="2"/>
      <c r="L17" s="2"/>
      <c r="M17" s="2"/>
    </row>
    <row r="18" spans="2:16" ht="6" customHeight="1" thickBot="1" x14ac:dyDescent="0.5">
      <c r="B18" s="2"/>
      <c r="C18" s="2"/>
      <c r="D18" s="2"/>
      <c r="E18" s="2"/>
      <c r="F18" s="2"/>
      <c r="G18" s="2"/>
      <c r="H18" s="2"/>
      <c r="I18" s="2"/>
      <c r="J18" s="2"/>
      <c r="K18" s="2"/>
      <c r="L18" s="2"/>
      <c r="M18" s="2"/>
    </row>
    <row r="19" spans="2:16" ht="14.65" thickBot="1" x14ac:dyDescent="0.5">
      <c r="B19" s="2"/>
      <c r="C19" s="2"/>
      <c r="D19" s="2"/>
      <c r="E19" s="12" t="s">
        <v>203</v>
      </c>
      <c r="F19" s="19" t="s">
        <v>231</v>
      </c>
      <c r="G19" s="2" t="s">
        <v>204</v>
      </c>
      <c r="H19" s="2"/>
      <c r="I19" s="2"/>
      <c r="J19" s="2"/>
      <c r="K19" s="2"/>
      <c r="L19" s="2"/>
      <c r="M19" s="2"/>
    </row>
    <row r="20" spans="2:16" ht="14.25" customHeight="1" x14ac:dyDescent="0.45">
      <c r="B20" s="2"/>
      <c r="C20" s="2"/>
      <c r="D20" s="2"/>
      <c r="E20" s="2"/>
      <c r="F20" s="2"/>
      <c r="G20" s="2"/>
      <c r="H20" s="2"/>
      <c r="I20" s="2"/>
      <c r="J20" s="2"/>
      <c r="K20" s="2"/>
      <c r="L20" s="2"/>
      <c r="M20" s="2"/>
    </row>
    <row r="21" spans="2:16" ht="14.25" customHeight="1" x14ac:dyDescent="0.45">
      <c r="B21" s="2"/>
      <c r="C21" s="2"/>
      <c r="D21" s="2"/>
      <c r="E21" s="23" t="s">
        <v>4</v>
      </c>
      <c r="F21" s="2"/>
      <c r="G21" s="2"/>
      <c r="H21" s="2"/>
      <c r="I21" s="2"/>
      <c r="J21" s="2"/>
      <c r="K21" s="2"/>
      <c r="L21" s="2"/>
      <c r="M21" s="2"/>
    </row>
    <row r="22" spans="2:16" ht="14.25" customHeight="1" thickBot="1" x14ac:dyDescent="0.5">
      <c r="B22" s="2"/>
      <c r="C22" s="2"/>
      <c r="D22" s="2"/>
      <c r="E22" s="2"/>
      <c r="F22" s="2"/>
      <c r="G22" s="2"/>
      <c r="H22" s="2"/>
      <c r="I22" s="2"/>
      <c r="J22" s="2"/>
      <c r="K22" s="2"/>
      <c r="L22" s="2"/>
      <c r="M22" s="2"/>
    </row>
    <row r="23" spans="2:16" ht="14.25" customHeight="1" thickBot="1" x14ac:dyDescent="0.5">
      <c r="B23" s="2"/>
      <c r="C23" s="2"/>
      <c r="D23" s="2"/>
      <c r="E23" s="12" t="s">
        <v>214</v>
      </c>
      <c r="F23" s="26"/>
      <c r="G23" s="2" t="s">
        <v>270</v>
      </c>
      <c r="H23" s="2"/>
      <c r="I23" s="2"/>
      <c r="J23" s="2"/>
      <c r="K23" s="2"/>
      <c r="L23" s="2"/>
      <c r="M23" s="2"/>
    </row>
    <row r="24" spans="2:16" ht="6" customHeight="1" thickBot="1" x14ac:dyDescent="0.5">
      <c r="B24" s="2"/>
      <c r="C24" s="2"/>
      <c r="D24" s="2"/>
      <c r="E24" s="2"/>
      <c r="F24" s="2"/>
      <c r="G24" s="2"/>
      <c r="H24" s="2"/>
      <c r="I24" s="2"/>
      <c r="J24" s="2"/>
      <c r="K24" s="2"/>
      <c r="L24" s="2"/>
      <c r="M24" s="2"/>
    </row>
    <row r="25" spans="2:16" ht="14.25" customHeight="1" thickBot="1" x14ac:dyDescent="0.5">
      <c r="B25" s="2"/>
      <c r="C25" s="2"/>
      <c r="D25" s="2"/>
      <c r="E25" s="12" t="s">
        <v>215</v>
      </c>
      <c r="F25" s="26"/>
      <c r="G25" s="2" t="s">
        <v>271</v>
      </c>
      <c r="H25" s="2"/>
      <c r="I25" s="2"/>
      <c r="J25" s="2"/>
      <c r="K25" s="2"/>
      <c r="L25" s="2"/>
      <c r="M25" s="2"/>
    </row>
    <row r="26" spans="2:16" x14ac:dyDescent="0.45">
      <c r="B26" s="2"/>
      <c r="C26" s="2"/>
      <c r="D26" s="2"/>
      <c r="E26" s="2"/>
      <c r="F26" s="2"/>
      <c r="G26" s="2"/>
      <c r="H26" s="2"/>
      <c r="I26" s="2"/>
      <c r="J26" s="2"/>
      <c r="K26" s="2"/>
      <c r="L26" s="2"/>
      <c r="M26" s="2"/>
    </row>
    <row r="27" spans="2:16" x14ac:dyDescent="0.45">
      <c r="B27" s="6"/>
      <c r="C27" s="6"/>
      <c r="D27" s="6"/>
      <c r="E27" s="6"/>
      <c r="F27" s="6"/>
      <c r="G27" s="6"/>
      <c r="H27" s="6"/>
      <c r="I27" s="6"/>
      <c r="J27" s="6"/>
      <c r="K27" s="6"/>
    </row>
    <row r="28" spans="2:16" x14ac:dyDescent="0.45">
      <c r="B28" s="2"/>
      <c r="C28" s="2"/>
      <c r="D28" s="2"/>
      <c r="E28" s="2"/>
      <c r="F28" s="2"/>
      <c r="G28" s="2"/>
      <c r="H28" s="2"/>
      <c r="I28" s="2"/>
      <c r="J28" s="2"/>
      <c r="K28" s="2"/>
      <c r="L28" s="2"/>
      <c r="M28" s="2"/>
    </row>
    <row r="29" spans="2:16" ht="21" x14ac:dyDescent="0.65">
      <c r="B29" s="2"/>
      <c r="C29" s="13" t="s">
        <v>216</v>
      </c>
      <c r="D29" s="2"/>
      <c r="E29" s="2"/>
      <c r="F29" s="2"/>
      <c r="G29" s="2"/>
      <c r="H29" s="2"/>
      <c r="I29" s="2"/>
      <c r="J29" s="2"/>
      <c r="K29" s="2"/>
      <c r="L29" s="2"/>
      <c r="M29" s="2"/>
    </row>
    <row r="30" spans="2:16" x14ac:dyDescent="0.45">
      <c r="B30" s="2"/>
      <c r="C30" s="2"/>
      <c r="D30" s="2"/>
      <c r="E30" s="2"/>
      <c r="F30" s="2"/>
      <c r="G30" s="2"/>
      <c r="H30" s="2"/>
      <c r="I30" s="2"/>
      <c r="J30" s="2"/>
      <c r="K30" s="2"/>
      <c r="L30" s="2"/>
      <c r="M30" s="2"/>
    </row>
    <row r="31" spans="2:16" x14ac:dyDescent="0.45">
      <c r="B31" s="2"/>
      <c r="C31" s="2"/>
      <c r="D31" s="2"/>
      <c r="E31" s="10" t="str">
        <f t="array" ref="E31:L51">_xll.flHoldingsGet(F17,F19,F23,F25)</f>
        <v>InstrumentUid</v>
      </c>
      <c r="F31" s="10" t="str">
        <v>HoldingType</v>
      </c>
      <c r="G31" s="8" t="str">
        <v>Units</v>
      </c>
      <c r="H31" s="7" t="str">
        <v>SettledUnits</v>
      </c>
      <c r="I31" s="10" t="str">
        <v>Cost Amount</v>
      </c>
      <c r="J31" s="10" t="str">
        <v>Cost Currency</v>
      </c>
      <c r="K31" s="7" t="str">
        <v>CostPortfolioCcy Amount</v>
      </c>
      <c r="L31" s="7" t="str">
        <v>CostPortfolioCcy Currency</v>
      </c>
      <c r="M31" s="2"/>
    </row>
    <row r="32" spans="2:16" x14ac:dyDescent="0.45">
      <c r="B32" s="2"/>
      <c r="C32" s="2"/>
      <c r="D32" s="12">
        <v>1</v>
      </c>
      <c r="E32" s="16" t="str">
        <v>LUID_OCTU95KX</v>
      </c>
      <c r="F32" s="16" t="str">
        <v>P</v>
      </c>
      <c r="G32" s="50">
        <v>12000751</v>
      </c>
      <c r="H32" s="52">
        <v>12000751</v>
      </c>
      <c r="I32" s="52">
        <v>2390874215.0599999</v>
      </c>
      <c r="J32" s="28" t="str">
        <v>USD</v>
      </c>
      <c r="K32" s="51">
        <v>1822715424</v>
      </c>
      <c r="L32" s="51" t="str">
        <v>GBP</v>
      </c>
      <c r="M32" s="2"/>
      <c r="P32" s="33"/>
    </row>
    <row r="33" spans="2:19" x14ac:dyDescent="0.45">
      <c r="B33" s="2"/>
      <c r="C33" s="2"/>
      <c r="D33" s="12">
        <v>2</v>
      </c>
      <c r="E33" s="15" t="str">
        <v>LUID_O7SPGM6L</v>
      </c>
      <c r="F33" s="16" t="str">
        <v>P</v>
      </c>
      <c r="G33" s="50">
        <v>8700000</v>
      </c>
      <c r="H33" s="52">
        <v>8700000</v>
      </c>
      <c r="I33" s="52">
        <v>1378950000</v>
      </c>
      <c r="J33" s="28" t="str">
        <v>EUR</v>
      </c>
      <c r="K33" s="51">
        <v>1188862919.8199999</v>
      </c>
      <c r="L33" s="51" t="str">
        <v>GBP</v>
      </c>
      <c r="M33" s="2"/>
      <c r="Q33" s="40"/>
      <c r="R33" s="40"/>
      <c r="S33" s="40"/>
    </row>
    <row r="34" spans="2:19" x14ac:dyDescent="0.45">
      <c r="B34" s="2"/>
      <c r="C34" s="2"/>
      <c r="D34" s="12">
        <v>3</v>
      </c>
      <c r="E34" s="15" t="str">
        <v>LUID_O7SPGM6L</v>
      </c>
      <c r="F34" s="16" t="str">
        <v>P</v>
      </c>
      <c r="G34" s="50">
        <v>-309726.4705882353</v>
      </c>
      <c r="H34" s="52">
        <v>-309726.4705882353</v>
      </c>
      <c r="I34" s="52">
        <v>-2115741521</v>
      </c>
      <c r="J34" s="28" t="str">
        <v>JPY</v>
      </c>
      <c r="K34" s="51">
        <v>0</v>
      </c>
      <c r="L34" s="51" t="str">
        <v>GBP</v>
      </c>
      <c r="M34" s="2"/>
      <c r="Q34" s="40"/>
      <c r="R34" s="40"/>
      <c r="S34" s="40"/>
    </row>
    <row r="35" spans="2:19" x14ac:dyDescent="0.45">
      <c r="B35" s="2"/>
      <c r="C35" s="2"/>
      <c r="D35" s="12">
        <v>4</v>
      </c>
      <c r="E35" s="15" t="str">
        <v>LUID_TM4GZOD5</v>
      </c>
      <c r="F35" s="16" t="str">
        <v>P</v>
      </c>
      <c r="G35" s="50">
        <v>10530700</v>
      </c>
      <c r="H35" s="52">
        <v>10530700</v>
      </c>
      <c r="I35" s="52">
        <v>71935211700</v>
      </c>
      <c r="J35" s="28" t="str">
        <v>JPY</v>
      </c>
      <c r="K35" s="51">
        <v>489629528.97000003</v>
      </c>
      <c r="L35" s="51" t="str">
        <v>GBP</v>
      </c>
      <c r="M35" s="2"/>
      <c r="Q35" s="40"/>
      <c r="R35" s="40"/>
      <c r="S35" s="40"/>
    </row>
    <row r="36" spans="2:19" x14ac:dyDescent="0.45">
      <c r="B36" s="2"/>
      <c r="C36" s="2"/>
      <c r="D36" s="12">
        <v>5</v>
      </c>
      <c r="E36" s="15" t="str">
        <v>LUID_TM4GZOD5</v>
      </c>
      <c r="F36" s="16" t="str">
        <v>P</v>
      </c>
      <c r="G36" s="50">
        <v>455882.35294117645</v>
      </c>
      <c r="H36" s="52">
        <v>455882.35294117645</v>
      </c>
      <c r="I36" s="52">
        <v>35846029.409999996</v>
      </c>
      <c r="J36" s="28" t="str">
        <v>EUR</v>
      </c>
      <c r="K36" s="51">
        <v>0</v>
      </c>
      <c r="L36" s="51" t="str">
        <v>GBP</v>
      </c>
      <c r="M36" s="2"/>
      <c r="Q36" s="40"/>
      <c r="R36" s="40"/>
      <c r="S36" s="40"/>
    </row>
    <row r="37" spans="2:19" x14ac:dyDescent="0.45">
      <c r="B37" s="2"/>
      <c r="C37" s="2"/>
      <c r="D37" s="12">
        <v>6</v>
      </c>
      <c r="E37" s="15" t="str">
        <v>LUID_K96G3BH8</v>
      </c>
      <c r="F37" s="16" t="str">
        <v>P</v>
      </c>
      <c r="G37" s="50">
        <v>-8170000</v>
      </c>
      <c r="H37" s="52">
        <v>-8170000</v>
      </c>
      <c r="I37" s="52">
        <v>-1078766800</v>
      </c>
      <c r="J37" s="28" t="str">
        <v>USD</v>
      </c>
      <c r="K37" s="51">
        <v>-822451808.32000005</v>
      </c>
      <c r="L37" s="51" t="str">
        <v>GBP</v>
      </c>
      <c r="M37" s="2"/>
      <c r="O37" s="34"/>
      <c r="Q37" s="40"/>
      <c r="R37" s="40"/>
      <c r="S37" s="40"/>
    </row>
    <row r="38" spans="2:19" x14ac:dyDescent="0.45">
      <c r="B38" s="2"/>
      <c r="C38" s="2"/>
      <c r="D38" s="12">
        <v>7</v>
      </c>
      <c r="E38" s="15" t="str">
        <v>LUID_K96G3BH8</v>
      </c>
      <c r="F38" s="16" t="str">
        <v>P</v>
      </c>
      <c r="G38" s="50">
        <v>-21470.588235294119</v>
      </c>
      <c r="H38" s="52">
        <v>-21470.588235294119</v>
      </c>
      <c r="I38" s="52">
        <v>-14082558.82</v>
      </c>
      <c r="J38" s="28" t="str">
        <v>GBP</v>
      </c>
      <c r="K38" s="51">
        <v>0</v>
      </c>
      <c r="L38" s="51" t="str">
        <v>GBP</v>
      </c>
      <c r="M38" s="2"/>
      <c r="Q38" s="40"/>
      <c r="R38" s="33"/>
      <c r="S38" s="40"/>
    </row>
    <row r="39" spans="2:19" x14ac:dyDescent="0.45">
      <c r="B39" s="2"/>
      <c r="C39" s="2"/>
      <c r="D39" s="12">
        <v>8</v>
      </c>
      <c r="E39" s="15" t="str">
        <v>LUID_CA65JW7H</v>
      </c>
      <c r="F39" s="16" t="str">
        <v>P</v>
      </c>
      <c r="G39" s="50">
        <v>10859705.882352941</v>
      </c>
      <c r="H39" s="52">
        <v>10859705.882352941</v>
      </c>
      <c r="I39" s="52">
        <v>1314567397.0599999</v>
      </c>
      <c r="J39" s="28" t="str">
        <v>USD</v>
      </c>
      <c r="K39" s="51">
        <v>1002226183.52</v>
      </c>
      <c r="L39" s="51" t="str">
        <v>GBP</v>
      </c>
      <c r="M39" s="2"/>
      <c r="Q39" s="40"/>
      <c r="R39" s="40"/>
      <c r="S39" s="40"/>
    </row>
    <row r="40" spans="2:19" x14ac:dyDescent="0.45">
      <c r="B40" s="2"/>
      <c r="C40" s="2"/>
      <c r="D40" s="12">
        <v>9</v>
      </c>
      <c r="E40" s="15" t="str">
        <v>LUID_0BY91N0T</v>
      </c>
      <c r="F40" s="16" t="str">
        <v>P</v>
      </c>
      <c r="G40" s="50">
        <v>730000</v>
      </c>
      <c r="H40" s="52">
        <v>730000</v>
      </c>
      <c r="I40" s="52">
        <v>478807000</v>
      </c>
      <c r="J40" s="28" t="str">
        <v>GBP</v>
      </c>
      <c r="K40" s="51">
        <v>478807000</v>
      </c>
      <c r="L40" s="51" t="str">
        <v>GBP</v>
      </c>
      <c r="M40" s="2"/>
      <c r="Q40" s="40"/>
      <c r="R40" s="40"/>
      <c r="S40" s="40"/>
    </row>
    <row r="41" spans="2:19" x14ac:dyDescent="0.45">
      <c r="B41" s="2"/>
      <c r="C41" s="2"/>
      <c r="D41" s="12">
        <v>10</v>
      </c>
      <c r="E41" s="15" t="str">
        <v>LUID_0BY91N0T</v>
      </c>
      <c r="F41" s="16" t="str">
        <v>P</v>
      </c>
      <c r="G41" s="50">
        <v>-255882.35294117648</v>
      </c>
      <c r="H41" s="52">
        <v>-255882.35294117648</v>
      </c>
      <c r="I41" s="52">
        <v>-40557352.939999998</v>
      </c>
      <c r="J41" s="28" t="str">
        <v>EUR</v>
      </c>
      <c r="K41" s="51">
        <v>0</v>
      </c>
      <c r="L41" s="51" t="str">
        <v>GBP</v>
      </c>
      <c r="M41" s="2"/>
      <c r="Q41" s="40"/>
      <c r="R41" s="40"/>
    </row>
    <row r="42" spans="2:19" x14ac:dyDescent="0.45">
      <c r="B42" s="2"/>
      <c r="C42" s="2"/>
      <c r="D42" s="12">
        <v>11</v>
      </c>
      <c r="E42" s="15" t="str">
        <v>LUID_S6XXIWIL</v>
      </c>
      <c r="F42" s="88" t="str">
        <v>P</v>
      </c>
      <c r="G42" s="86">
        <v>2320000</v>
      </c>
      <c r="H42" s="52">
        <v>2320000</v>
      </c>
      <c r="I42" s="52">
        <v>1322168000</v>
      </c>
      <c r="J42" s="83" t="str">
        <v>GBP</v>
      </c>
      <c r="K42" s="51">
        <v>1322168000</v>
      </c>
      <c r="L42" s="51" t="str">
        <v>GBP</v>
      </c>
      <c r="M42" s="2"/>
      <c r="Q42" s="40"/>
    </row>
    <row r="43" spans="2:19" x14ac:dyDescent="0.45">
      <c r="B43" s="2"/>
      <c r="C43" s="6"/>
      <c r="D43" s="12">
        <v>12</v>
      </c>
      <c r="E43" s="15" t="str">
        <v>LUID_S6XXIWIL</v>
      </c>
      <c r="F43" s="88" t="str">
        <v>P</v>
      </c>
      <c r="G43" s="86">
        <v>617647.0588235294</v>
      </c>
      <c r="H43" s="52">
        <v>617647.0588235294</v>
      </c>
      <c r="I43" s="52">
        <v>67904117.650000006</v>
      </c>
      <c r="J43" s="83" t="str">
        <v>USD</v>
      </c>
      <c r="K43" s="51">
        <v>0</v>
      </c>
      <c r="L43" s="51" t="str">
        <v>GBP</v>
      </c>
      <c r="M43" s="2"/>
      <c r="Q43" s="40"/>
    </row>
    <row r="44" spans="2:19" x14ac:dyDescent="0.45">
      <c r="B44" s="2"/>
      <c r="D44" s="12">
        <v>13</v>
      </c>
      <c r="E44" s="15" t="str">
        <v>LUID_J9X6I77Q</v>
      </c>
      <c r="F44" s="88" t="str">
        <v>P</v>
      </c>
      <c r="G44" s="86">
        <v>8300000</v>
      </c>
      <c r="H44" s="52">
        <v>8300000</v>
      </c>
      <c r="I44" s="52">
        <v>98147500000</v>
      </c>
      <c r="J44" s="83" t="str">
        <v>JPY</v>
      </c>
      <c r="K44" s="51">
        <v>668044384.09000003</v>
      </c>
      <c r="L44" s="51" t="str">
        <v>GBP</v>
      </c>
      <c r="M44" s="2"/>
    </row>
    <row r="45" spans="2:19" x14ac:dyDescent="0.45">
      <c r="B45" s="2"/>
      <c r="D45" s="12">
        <v>14</v>
      </c>
      <c r="E45" s="15" t="str">
        <v>LUID_NONHDZJ3</v>
      </c>
      <c r="F45" s="88" t="str">
        <v>P</v>
      </c>
      <c r="G45" s="86">
        <v>21352941.176470589</v>
      </c>
      <c r="H45" s="52">
        <v>21352941.176470589</v>
      </c>
      <c r="I45" s="52">
        <v>2379056470.5900002</v>
      </c>
      <c r="J45" s="83" t="str">
        <v>USD</v>
      </c>
      <c r="K45" s="51">
        <v>1760183376</v>
      </c>
      <c r="L45" s="51" t="str">
        <v>GBP</v>
      </c>
      <c r="M45" s="2"/>
    </row>
    <row r="46" spans="2:19" x14ac:dyDescent="0.45">
      <c r="B46" s="2"/>
      <c r="D46" s="12">
        <v>15</v>
      </c>
      <c r="E46" s="15" t="str">
        <v>LUID_9ZDYV1T3</v>
      </c>
      <c r="F46" s="88" t="str">
        <v>P</v>
      </c>
      <c r="G46" s="86">
        <v>15500000</v>
      </c>
      <c r="H46" s="52">
        <v>15500000</v>
      </c>
      <c r="I46" s="52">
        <v>1218765000</v>
      </c>
      <c r="J46" s="83" t="str">
        <v>EUR</v>
      </c>
      <c r="K46" s="51">
        <v>1050759285.3099999</v>
      </c>
      <c r="L46" s="51" t="str">
        <v>GBP</v>
      </c>
      <c r="M46" s="2"/>
    </row>
    <row r="47" spans="2:19" x14ac:dyDescent="0.45">
      <c r="B47" s="2"/>
      <c r="D47" s="12">
        <v>16</v>
      </c>
      <c r="E47" s="15" t="str">
        <v>LUID_9ZDYV1T3</v>
      </c>
      <c r="F47" s="88" t="str">
        <v>P</v>
      </c>
      <c r="G47" s="86">
        <v>68235.294117647063</v>
      </c>
      <c r="H47" s="52">
        <v>68235.294117647063</v>
      </c>
      <c r="I47" s="52">
        <v>38887294.119999997</v>
      </c>
      <c r="J47" s="83" t="str">
        <v>GBP</v>
      </c>
      <c r="K47" s="51">
        <v>0</v>
      </c>
      <c r="L47" s="51" t="str">
        <v>GBP</v>
      </c>
      <c r="M47" s="2"/>
    </row>
    <row r="48" spans="2:19" x14ac:dyDescent="0.45">
      <c r="B48" s="2"/>
      <c r="D48" s="12">
        <v>17</v>
      </c>
      <c r="E48" s="15" t="str">
        <v>CCY_USD</v>
      </c>
      <c r="F48" s="88" t="str">
        <v>B</v>
      </c>
      <c r="G48" s="86">
        <v>-106641774.67117646</v>
      </c>
      <c r="H48" s="52">
        <v>-106641774.67117646</v>
      </c>
      <c r="I48" s="52">
        <v>-106641774.67</v>
      </c>
      <c r="J48" s="83" t="str">
        <v>USD</v>
      </c>
      <c r="K48" s="51">
        <v>0</v>
      </c>
      <c r="L48" s="51" t="str">
        <v>GBP</v>
      </c>
      <c r="M48" s="2"/>
    </row>
    <row r="49" spans="2:13" x14ac:dyDescent="0.45">
      <c r="B49" s="2"/>
      <c r="D49" s="12">
        <v>18</v>
      </c>
      <c r="E49" s="15" t="str">
        <v>CCY_GBP</v>
      </c>
      <c r="F49" s="88" t="str">
        <v>B</v>
      </c>
      <c r="G49" s="86">
        <v>-24804735.294117648</v>
      </c>
      <c r="H49" s="52">
        <v>-24804735.294117648</v>
      </c>
      <c r="I49" s="52">
        <v>-24804735.300000001</v>
      </c>
      <c r="J49" s="83" t="str">
        <v>GBP</v>
      </c>
      <c r="K49" s="51">
        <v>0</v>
      </c>
      <c r="L49" s="51" t="str">
        <v>GBP</v>
      </c>
      <c r="M49" s="2"/>
    </row>
    <row r="50" spans="2:13" x14ac:dyDescent="0.45">
      <c r="B50" s="2"/>
      <c r="D50" s="12">
        <v>19</v>
      </c>
      <c r="E50" s="15" t="str">
        <v>CCY_EUR</v>
      </c>
      <c r="F50" s="88" t="str">
        <v>B</v>
      </c>
      <c r="G50" s="86">
        <v>4711323.5294117741</v>
      </c>
      <c r="H50" s="52">
        <v>4711323.5294117741</v>
      </c>
      <c r="I50" s="52">
        <v>4711323.53</v>
      </c>
      <c r="J50" s="83" t="str">
        <v>EUR</v>
      </c>
      <c r="K50" s="51">
        <v>0</v>
      </c>
      <c r="L50" s="51" t="str">
        <v>GBP</v>
      </c>
      <c r="M50" s="2"/>
    </row>
    <row r="51" spans="2:13" x14ac:dyDescent="0.45">
      <c r="B51" s="2"/>
      <c r="D51" s="12">
        <v>20</v>
      </c>
      <c r="E51" s="15" t="str">
        <v>CCY_JPY</v>
      </c>
      <c r="F51" s="88" t="str">
        <v>B</v>
      </c>
      <c r="G51" s="86">
        <v>2115741520.5882354</v>
      </c>
      <c r="H51" s="52">
        <v>2115741520.5882354</v>
      </c>
      <c r="I51" s="52">
        <v>2115741521</v>
      </c>
      <c r="J51" s="83" t="str">
        <v>JPY</v>
      </c>
      <c r="K51" s="51">
        <v>0</v>
      </c>
      <c r="L51" s="51" t="str">
        <v>GBP</v>
      </c>
      <c r="M51" s="2"/>
    </row>
    <row r="52" spans="2:13" x14ac:dyDescent="0.45">
      <c r="B52" s="2"/>
      <c r="E52" s="2"/>
      <c r="F52" s="2"/>
      <c r="G52" s="2"/>
      <c r="H52" s="2"/>
      <c r="I52" s="2"/>
      <c r="J52" s="2"/>
      <c r="K52" s="2"/>
      <c r="L52" s="2"/>
      <c r="M52" s="2"/>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CEADBFD3-A8CF-4B82-A053-3B498C79531D}">
          <x14:formula1>
            <xm:f>'View portfolios'!$E$67:$E$70</xm:f>
          </x14:formula1>
          <xm:sqref>F19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E14-2B58-4E0B-81E4-F593DF298AAA}">
  <sheetPr>
    <tabColor theme="7" tint="0.79998168889431442"/>
  </sheetPr>
  <dimension ref="B1:P79"/>
  <sheetViews>
    <sheetView showGridLines="0" zoomScale="85" zoomScaleNormal="85" workbookViewId="0">
      <selection activeCell="F19" sqref="F19"/>
    </sheetView>
  </sheetViews>
  <sheetFormatPr defaultRowHeight="14.25" x14ac:dyDescent="0.45"/>
  <cols>
    <col min="1" max="1" width="6.59765625" customWidth="1"/>
    <col min="2" max="2" width="2.59765625" customWidth="1"/>
    <col min="3" max="3" width="1" customWidth="1"/>
    <col min="4" max="4" width="3.265625" customWidth="1"/>
    <col min="5" max="5" width="20.265625" customWidth="1"/>
    <col min="6" max="6" width="19.73046875" customWidth="1"/>
    <col min="7" max="7" width="22" bestFit="1" customWidth="1"/>
    <col min="8" max="9" width="18.86328125" customWidth="1"/>
    <col min="10" max="10" width="23.265625" customWidth="1"/>
    <col min="11" max="11" width="23.73046875" bestFit="1" customWidth="1"/>
    <col min="12" max="12" width="24.3984375" bestFit="1" customWidth="1"/>
    <col min="13" max="13" width="21.1328125" customWidth="1"/>
    <col min="14" max="14" width="13.86328125" customWidth="1"/>
    <col min="15" max="15" width="22" bestFit="1" customWidth="1"/>
    <col min="16" max="16" width="3.86328125" customWidth="1"/>
    <col min="17" max="17" width="22" bestFit="1" customWidth="1"/>
    <col min="18" max="19" width="9.265625" bestFit="1"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218</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219</v>
      </c>
      <c r="E5" s="1"/>
      <c r="F5" s="1"/>
      <c r="G5" s="1"/>
      <c r="H5" s="1"/>
      <c r="I5" s="1"/>
      <c r="J5" s="1"/>
      <c r="K5" s="1"/>
      <c r="L5" s="1"/>
      <c r="M5" s="1"/>
      <c r="N5" s="1"/>
    </row>
    <row r="6" spans="2:14" x14ac:dyDescent="0.45">
      <c r="B6" s="1"/>
      <c r="C6" s="1"/>
      <c r="D6" s="3" t="s">
        <v>291</v>
      </c>
      <c r="E6" s="1"/>
      <c r="F6" s="1"/>
      <c r="G6" s="1"/>
      <c r="H6" s="1"/>
      <c r="I6" s="1"/>
      <c r="J6" s="1"/>
      <c r="K6" s="1"/>
      <c r="L6" s="1"/>
      <c r="M6" s="1"/>
      <c r="N6" s="1"/>
    </row>
    <row r="7" spans="2:14" x14ac:dyDescent="0.45">
      <c r="B7" s="1"/>
      <c r="C7" s="1"/>
      <c r="D7" s="1"/>
      <c r="E7" s="65" t="s">
        <v>288</v>
      </c>
      <c r="F7" s="1"/>
      <c r="G7" s="1"/>
      <c r="H7" s="1"/>
      <c r="I7" s="1"/>
      <c r="J7" s="1"/>
      <c r="K7" s="1"/>
      <c r="L7" s="1"/>
      <c r="M7" s="1"/>
      <c r="N7" s="1"/>
    </row>
    <row r="8" spans="2:14" x14ac:dyDescent="0.45">
      <c r="B8" s="1"/>
      <c r="C8" s="1"/>
      <c r="D8" s="1"/>
      <c r="E8" s="65" t="s">
        <v>289</v>
      </c>
      <c r="F8" s="1"/>
      <c r="G8" s="1"/>
      <c r="H8" s="1"/>
      <c r="I8" s="1"/>
      <c r="J8" s="1"/>
      <c r="K8" s="1"/>
      <c r="L8" s="1"/>
      <c r="M8" s="1"/>
      <c r="N8" s="1"/>
    </row>
    <row r="9" spans="2:14" x14ac:dyDescent="0.45">
      <c r="B9" s="1"/>
      <c r="C9" s="1"/>
      <c r="D9" s="1"/>
      <c r="E9" s="65" t="s">
        <v>290</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213</v>
      </c>
      <c r="D13" s="13"/>
      <c r="E13" s="2"/>
      <c r="F13" s="2"/>
      <c r="G13" s="2"/>
      <c r="H13" s="2"/>
      <c r="I13" s="2"/>
      <c r="J13" s="2"/>
      <c r="K13" s="2"/>
      <c r="L13" s="2"/>
      <c r="M13" s="2"/>
      <c r="N13" s="2"/>
    </row>
    <row r="14" spans="2:14" x14ac:dyDescent="0.45">
      <c r="B14" s="2"/>
      <c r="C14" s="2"/>
      <c r="D14" s="2"/>
      <c r="E14" s="2"/>
      <c r="F14" s="2"/>
      <c r="G14" s="2"/>
      <c r="H14" s="2"/>
      <c r="I14" s="2"/>
      <c r="J14" s="2"/>
      <c r="K14" s="2"/>
      <c r="L14" s="2"/>
      <c r="M14" s="2"/>
      <c r="N14" s="2"/>
    </row>
    <row r="15" spans="2:14" x14ac:dyDescent="0.45">
      <c r="B15" s="2"/>
      <c r="C15" s="2"/>
      <c r="D15" s="2"/>
      <c r="E15" s="23" t="s">
        <v>3</v>
      </c>
      <c r="F15" s="2"/>
      <c r="G15" s="2"/>
      <c r="H15" s="2"/>
      <c r="I15" s="2"/>
      <c r="J15" s="2"/>
      <c r="K15" s="2"/>
      <c r="L15" s="2"/>
      <c r="M15" s="2"/>
      <c r="N15" s="2"/>
    </row>
    <row r="16" spans="2:14" ht="6" customHeight="1" thickBot="1" x14ac:dyDescent="0.5">
      <c r="B16" s="2"/>
      <c r="C16" s="2"/>
      <c r="D16" s="2"/>
      <c r="E16" s="12"/>
      <c r="F16" s="2"/>
      <c r="G16" s="2"/>
      <c r="H16" s="2"/>
      <c r="I16" s="2"/>
      <c r="J16" s="2"/>
      <c r="K16" s="2"/>
      <c r="L16" s="2"/>
      <c r="M16" s="2"/>
      <c r="N16" s="2"/>
    </row>
    <row r="17" spans="2:16" ht="14.65" thickBot="1" x14ac:dyDescent="0.5">
      <c r="B17" s="2"/>
      <c r="C17" s="2"/>
      <c r="D17" s="2"/>
      <c r="E17" s="12" t="s">
        <v>198</v>
      </c>
      <c r="F17" s="19" t="s">
        <v>321</v>
      </c>
      <c r="G17" s="2" t="s">
        <v>194</v>
      </c>
      <c r="H17" s="2"/>
      <c r="I17" s="2"/>
      <c r="J17" s="2"/>
      <c r="K17" s="2"/>
      <c r="L17" s="2"/>
      <c r="M17" s="2"/>
      <c r="N17" s="2"/>
    </row>
    <row r="18" spans="2:16" ht="12" customHeight="1" thickBot="1" x14ac:dyDescent="0.5">
      <c r="B18" s="2"/>
      <c r="C18" s="2"/>
      <c r="D18" s="2"/>
      <c r="E18" s="2"/>
      <c r="F18" s="2"/>
      <c r="G18" s="2"/>
      <c r="H18" s="2"/>
      <c r="I18" s="2"/>
      <c r="J18" s="2"/>
      <c r="K18" s="2"/>
      <c r="L18" s="2"/>
      <c r="M18" s="2"/>
      <c r="N18" s="2"/>
    </row>
    <row r="19" spans="2:16" ht="14.65" thickBot="1" x14ac:dyDescent="0.5">
      <c r="B19" s="2"/>
      <c r="C19" s="2"/>
      <c r="D19" s="2"/>
      <c r="E19" s="12" t="s">
        <v>203</v>
      </c>
      <c r="F19" s="19" t="s">
        <v>362</v>
      </c>
      <c r="G19" s="2" t="s">
        <v>204</v>
      </c>
      <c r="H19" s="2"/>
      <c r="I19" s="2"/>
      <c r="J19" s="2"/>
      <c r="K19" s="2"/>
      <c r="L19" s="2"/>
      <c r="M19" s="2"/>
      <c r="N19" s="2"/>
    </row>
    <row r="20" spans="2:16" ht="12.75" customHeight="1" thickBot="1" x14ac:dyDescent="0.5">
      <c r="B20" s="2"/>
      <c r="C20" s="2"/>
      <c r="D20" s="2"/>
      <c r="E20" s="2"/>
      <c r="F20" s="2"/>
      <c r="G20" s="2"/>
      <c r="H20" s="2"/>
      <c r="I20" s="2"/>
      <c r="J20" s="2"/>
      <c r="K20" s="2"/>
      <c r="L20" s="2"/>
      <c r="M20" s="2"/>
      <c r="N20" s="2"/>
    </row>
    <row r="21" spans="2:16" ht="14.25" customHeight="1" thickBot="1" x14ac:dyDescent="0.5">
      <c r="B21" s="2"/>
      <c r="C21" s="2"/>
      <c r="D21" s="2"/>
      <c r="E21" s="12" t="s">
        <v>221</v>
      </c>
      <c r="F21" s="41">
        <v>43575</v>
      </c>
      <c r="G21" s="2"/>
      <c r="H21" s="2"/>
      <c r="I21" s="2"/>
      <c r="J21" s="2"/>
      <c r="K21" s="2"/>
      <c r="L21" s="2"/>
      <c r="M21" s="2"/>
      <c r="N21" s="2"/>
    </row>
    <row r="22" spans="2:16" ht="14.25" customHeight="1" x14ac:dyDescent="0.45">
      <c r="B22" s="2"/>
      <c r="C22" s="2"/>
      <c r="D22" s="2"/>
      <c r="E22" s="2"/>
      <c r="F22" s="2"/>
      <c r="G22" s="2"/>
      <c r="H22" s="2"/>
      <c r="I22" s="2"/>
      <c r="J22" s="2"/>
      <c r="K22" s="2"/>
      <c r="L22" s="2"/>
      <c r="M22" s="2"/>
      <c r="N22" s="2"/>
    </row>
    <row r="23" spans="2:16" ht="10.5" customHeight="1" x14ac:dyDescent="0.45">
      <c r="B23" s="2"/>
      <c r="C23" s="2"/>
      <c r="D23" s="2"/>
      <c r="E23" s="2"/>
      <c r="F23" s="2"/>
      <c r="G23" s="2"/>
      <c r="H23" s="2"/>
      <c r="I23" s="2"/>
      <c r="J23" s="2"/>
      <c r="K23" s="2"/>
      <c r="L23" s="2"/>
      <c r="M23" s="2"/>
      <c r="N23" s="2"/>
    </row>
    <row r="24" spans="2:16" x14ac:dyDescent="0.45">
      <c r="B24" s="6"/>
      <c r="C24" s="6"/>
      <c r="D24" s="6"/>
      <c r="E24" s="6"/>
      <c r="F24" s="6"/>
      <c r="G24" s="6"/>
      <c r="H24" s="6"/>
      <c r="I24" s="6"/>
      <c r="J24" s="6"/>
      <c r="K24" s="6"/>
      <c r="L24" s="6"/>
      <c r="M24" s="6"/>
    </row>
    <row r="25" spans="2:16" x14ac:dyDescent="0.45">
      <c r="B25" s="2"/>
      <c r="C25" s="2"/>
      <c r="D25" s="2"/>
      <c r="E25" s="2"/>
      <c r="F25" s="2"/>
      <c r="G25" s="2"/>
      <c r="H25" s="2"/>
      <c r="I25" s="2"/>
      <c r="J25" s="2"/>
      <c r="K25" s="2"/>
      <c r="L25" s="2"/>
      <c r="M25" s="2"/>
      <c r="N25" s="2"/>
    </row>
    <row r="26" spans="2:16" ht="21" x14ac:dyDescent="0.65">
      <c r="B26" s="2"/>
      <c r="C26" s="13" t="s">
        <v>220</v>
      </c>
      <c r="D26" s="2"/>
      <c r="E26" s="2"/>
      <c r="F26" s="2"/>
      <c r="G26" s="2"/>
      <c r="H26" s="2"/>
      <c r="I26" s="2"/>
      <c r="J26" s="2"/>
      <c r="K26" s="2"/>
      <c r="L26" s="2"/>
      <c r="M26" s="2"/>
      <c r="N26" s="2"/>
    </row>
    <row r="27" spans="2:16" x14ac:dyDescent="0.45">
      <c r="B27" s="2"/>
      <c r="C27" s="2"/>
      <c r="D27" s="2"/>
      <c r="E27" s="2"/>
      <c r="F27" s="2"/>
      <c r="G27" s="2"/>
      <c r="H27" s="2"/>
      <c r="I27" s="12" t="s">
        <v>277</v>
      </c>
      <c r="J27" s="2"/>
      <c r="K27" s="2"/>
      <c r="L27" s="2"/>
      <c r="M27" s="2"/>
      <c r="N27" s="2"/>
      <c r="P27" s="33"/>
    </row>
    <row r="28" spans="2:16" x14ac:dyDescent="0.45">
      <c r="B28" s="2"/>
      <c r="C28" s="2"/>
      <c r="D28" s="2"/>
      <c r="E28" s="68" t="str">
        <f t="array" ref="E28:G39">_xll.flAggregatePortfolio(F17,F19,I28:J34,J35)</f>
        <v>PVSum</v>
      </c>
      <c r="F28" s="68" t="str">
        <v>PVProportion</v>
      </c>
      <c r="G28" s="66" t="str">
        <v>Name</v>
      </c>
      <c r="H28" s="2"/>
      <c r="I28" s="66" t="s">
        <v>229</v>
      </c>
      <c r="J28" s="75" t="s">
        <v>230</v>
      </c>
      <c r="K28" s="76"/>
      <c r="L28" s="76"/>
      <c r="M28" s="76"/>
      <c r="N28" s="2"/>
    </row>
    <row r="29" spans="2:16" x14ac:dyDescent="0.45">
      <c r="B29" s="12"/>
      <c r="C29" s="2"/>
      <c r="D29" s="2"/>
      <c r="E29" s="72">
        <v>-682444852.94117641</v>
      </c>
      <c r="F29" s="73">
        <v>-1.4687666178326038E-2</v>
      </c>
      <c r="G29" s="74" t="str">
        <v>T 7.125% Feb 15, 2023</v>
      </c>
      <c r="H29" s="2"/>
      <c r="I29" s="29" t="s">
        <v>244</v>
      </c>
      <c r="J29" s="54"/>
      <c r="K29" s="56"/>
      <c r="L29" s="56"/>
      <c r="M29" s="56"/>
      <c r="N29" s="2"/>
    </row>
    <row r="30" spans="2:16" x14ac:dyDescent="0.45">
      <c r="B30" s="12"/>
      <c r="C30" s="2"/>
      <c r="D30" s="2"/>
      <c r="E30" s="72">
        <v>871345588.2352941</v>
      </c>
      <c r="F30" s="73">
        <v>1.8753212176486685E-2</v>
      </c>
      <c r="G30" s="74" t="str">
        <v>T 2.25% Apr 30, 2021</v>
      </c>
      <c r="H30" s="2"/>
      <c r="I30" s="29" t="s">
        <v>245</v>
      </c>
      <c r="J30" s="54"/>
      <c r="K30" s="56"/>
      <c r="L30" s="56"/>
      <c r="M30" s="56"/>
      <c r="N30" s="2"/>
    </row>
    <row r="31" spans="2:16" x14ac:dyDescent="0.45">
      <c r="B31" s="12"/>
      <c r="C31" s="2"/>
      <c r="D31" s="2"/>
      <c r="E31" s="72">
        <v>4557488051.4705887</v>
      </c>
      <c r="F31" s="73">
        <v>9.8086845879515203E-2</v>
      </c>
      <c r="G31" s="74" t="str">
        <v>T 2.375% Aug 15, 2024</v>
      </c>
      <c r="H31" s="2"/>
      <c r="I31" s="29" t="s">
        <v>246</v>
      </c>
      <c r="J31" s="55">
        <f>F21</f>
        <v>43575</v>
      </c>
      <c r="K31" s="57"/>
      <c r="L31" s="57"/>
      <c r="M31" s="57"/>
      <c r="N31" s="2"/>
    </row>
    <row r="32" spans="2:16" x14ac:dyDescent="0.45">
      <c r="B32" s="12"/>
      <c r="C32" s="2"/>
      <c r="D32" s="2"/>
      <c r="E32" s="72">
        <v>5205703125</v>
      </c>
      <c r="F32" s="73">
        <v>0.11203781432879988</v>
      </c>
      <c r="G32" s="74" t="str">
        <v>T 2.25% Nov 15, 2024</v>
      </c>
      <c r="H32" s="2"/>
      <c r="I32" s="29" t="s">
        <v>247</v>
      </c>
      <c r="J32" s="54" t="s">
        <v>258</v>
      </c>
      <c r="K32" s="56"/>
      <c r="L32" s="56"/>
      <c r="M32" s="56"/>
      <c r="N32" s="2"/>
      <c r="O32" s="36"/>
      <c r="P32" s="53"/>
    </row>
    <row r="33" spans="2:16" x14ac:dyDescent="0.45">
      <c r="B33" s="12"/>
      <c r="C33" s="2"/>
      <c r="D33" s="2"/>
      <c r="E33" s="72">
        <v>2111773897.0588236</v>
      </c>
      <c r="F33" s="73">
        <v>4.5449870286846716E-2</v>
      </c>
      <c r="G33" s="74" t="str">
        <v>T 2% Feb 15, 2025</v>
      </c>
      <c r="H33" s="2"/>
      <c r="I33" s="29" t="s">
        <v>248</v>
      </c>
      <c r="J33" s="54" t="s">
        <v>259</v>
      </c>
      <c r="K33" s="56"/>
      <c r="L33" s="56"/>
      <c r="M33" s="56"/>
      <c r="N33" s="2"/>
      <c r="O33" s="36"/>
      <c r="P33" s="53"/>
    </row>
    <row r="34" spans="2:16" x14ac:dyDescent="0.45">
      <c r="B34" s="12"/>
      <c r="C34" s="2"/>
      <c r="D34" s="2"/>
      <c r="E34" s="72">
        <v>15243281250</v>
      </c>
      <c r="F34" s="73">
        <v>0.32806786584649433</v>
      </c>
      <c r="G34" s="74" t="str">
        <v>T 1.75% Feb 28, 2022</v>
      </c>
      <c r="H34" s="2"/>
      <c r="I34" s="29" t="s">
        <v>249</v>
      </c>
      <c r="J34" s="54"/>
      <c r="K34" s="56"/>
      <c r="L34" s="56"/>
      <c r="M34" s="56"/>
      <c r="N34" s="2"/>
      <c r="O34" s="36"/>
      <c r="P34" s="53"/>
    </row>
    <row r="35" spans="2:16" ht="15" customHeight="1" x14ac:dyDescent="0.45">
      <c r="B35" s="12"/>
      <c r="C35" s="2"/>
      <c r="D35" s="2"/>
      <c r="E35" s="72">
        <v>5672481617.6470585</v>
      </c>
      <c r="F35" s="73">
        <v>0.12208388127424602</v>
      </c>
      <c r="G35" s="74" t="str">
        <v>T 2% Aug 15, 2025</v>
      </c>
      <c r="H35" s="2"/>
      <c r="I35" s="29" t="s">
        <v>278</v>
      </c>
      <c r="J35" s="98" t="s">
        <v>328</v>
      </c>
      <c r="K35" s="99"/>
      <c r="L35" s="99"/>
      <c r="M35" s="99"/>
      <c r="N35" s="2"/>
      <c r="O35" s="36"/>
      <c r="P35" s="53"/>
    </row>
    <row r="36" spans="2:16" x14ac:dyDescent="0.45">
      <c r="B36" s="12"/>
      <c r="C36" s="2"/>
      <c r="D36" s="2"/>
      <c r="E36" s="72">
        <v>7385156250</v>
      </c>
      <c r="F36" s="73">
        <v>0.15894428569179614</v>
      </c>
      <c r="G36" s="74" t="str">
        <v>T 1.875% Aug 31, 2022</v>
      </c>
      <c r="H36" s="2"/>
      <c r="I36" s="29"/>
      <c r="J36" s="98"/>
      <c r="K36" s="99"/>
      <c r="L36" s="99"/>
      <c r="M36" s="99"/>
      <c r="N36" s="2"/>
      <c r="O36" s="36"/>
      <c r="P36" s="53"/>
    </row>
    <row r="37" spans="2:16" x14ac:dyDescent="0.45">
      <c r="B37" s="12"/>
      <c r="C37" s="2"/>
      <c r="D37" s="2"/>
      <c r="E37" s="72">
        <v>-1434954044.1176469</v>
      </c>
      <c r="F37" s="73">
        <v>-3.0883266084293547E-2</v>
      </c>
      <c r="G37" s="74" t="str">
        <v>T 2.875% Nov 15, 2046</v>
      </c>
      <c r="H37" s="2"/>
      <c r="I37" s="29"/>
      <c r="J37" s="98"/>
      <c r="K37" s="99"/>
      <c r="L37" s="99"/>
      <c r="M37" s="99"/>
      <c r="N37" s="2"/>
      <c r="O37" s="36"/>
      <c r="P37" s="53"/>
    </row>
    <row r="38" spans="2:16" x14ac:dyDescent="0.45">
      <c r="B38" s="12"/>
      <c r="C38" s="2"/>
      <c r="D38" s="2"/>
      <c r="E38" s="72">
        <v>7531067095.5882349</v>
      </c>
      <c r="F38" s="73">
        <v>0.16208459773688089</v>
      </c>
      <c r="G38" s="74" t="str">
        <v>T 2.25% Feb 15, 2027</v>
      </c>
      <c r="H38" s="2"/>
      <c r="I38" s="29"/>
      <c r="J38" s="98"/>
      <c r="K38" s="99"/>
      <c r="L38" s="99"/>
      <c r="M38" s="99"/>
      <c r="N38" s="2"/>
      <c r="O38" s="36"/>
      <c r="P38" s="53"/>
    </row>
    <row r="39" spans="2:16" x14ac:dyDescent="0.45">
      <c r="B39" s="12"/>
      <c r="C39" s="2"/>
      <c r="D39" s="2"/>
      <c r="E39" s="72">
        <v>2906731.0895352615</v>
      </c>
      <c r="F39" s="73">
        <v>6.255904155370016E-5</v>
      </c>
      <c r="G39" s="74" t="str">
        <v>USD</v>
      </c>
      <c r="H39" s="2"/>
      <c r="I39" s="29"/>
      <c r="J39" s="98"/>
      <c r="K39" s="99"/>
      <c r="L39" s="99"/>
      <c r="M39" s="99"/>
      <c r="N39" s="2"/>
      <c r="O39" s="36"/>
      <c r="P39" s="53"/>
    </row>
    <row r="40" spans="2:16" x14ac:dyDescent="0.45">
      <c r="B40" s="12"/>
      <c r="C40" s="2"/>
      <c r="D40" s="2"/>
      <c r="E40" s="72"/>
      <c r="F40" s="73"/>
      <c r="G40" s="74"/>
      <c r="H40" s="2"/>
      <c r="I40" s="29"/>
      <c r="J40" s="98"/>
      <c r="K40" s="99"/>
      <c r="L40" s="99"/>
      <c r="M40" s="99"/>
      <c r="N40" s="2"/>
      <c r="O40" s="36"/>
      <c r="P40" s="53"/>
    </row>
    <row r="41" spans="2:16" x14ac:dyDescent="0.45">
      <c r="B41" s="12"/>
      <c r="C41" s="2"/>
      <c r="D41" s="2"/>
      <c r="E41" s="72"/>
      <c r="F41" s="73"/>
      <c r="G41" s="74"/>
      <c r="H41" s="2"/>
      <c r="I41" s="29"/>
      <c r="J41" s="98"/>
      <c r="K41" s="99"/>
      <c r="L41" s="99"/>
      <c r="M41" s="99"/>
      <c r="N41" s="2"/>
      <c r="O41" s="36"/>
      <c r="P41" s="53"/>
    </row>
    <row r="42" spans="2:16" x14ac:dyDescent="0.45">
      <c r="B42" s="12"/>
      <c r="C42" s="2"/>
      <c r="D42" s="2"/>
      <c r="E42" s="72"/>
      <c r="F42" s="73"/>
      <c r="G42" s="74"/>
      <c r="H42" s="2"/>
      <c r="I42" s="29"/>
      <c r="J42" s="98"/>
      <c r="K42" s="99"/>
      <c r="L42" s="99"/>
      <c r="M42" s="99"/>
      <c r="N42" s="2"/>
      <c r="O42" s="36"/>
      <c r="P42" s="53"/>
    </row>
    <row r="43" spans="2:16" x14ac:dyDescent="0.45">
      <c r="B43" s="2"/>
      <c r="C43" s="2"/>
      <c r="D43" s="2"/>
      <c r="E43" s="2"/>
      <c r="F43" s="2"/>
      <c r="G43" s="2"/>
      <c r="H43" s="2"/>
      <c r="I43" s="2"/>
      <c r="J43" s="2"/>
      <c r="K43" s="2"/>
      <c r="L43" s="2"/>
      <c r="M43" s="2"/>
      <c r="N43" s="2"/>
      <c r="O43" s="36"/>
      <c r="P43" s="53"/>
    </row>
    <row r="44" spans="2:16" x14ac:dyDescent="0.45">
      <c r="O44" s="36"/>
      <c r="P44" s="53"/>
    </row>
    <row r="45" spans="2:16" x14ac:dyDescent="0.45">
      <c r="B45" s="2"/>
      <c r="C45" s="2"/>
      <c r="D45" s="2"/>
      <c r="E45" s="2"/>
      <c r="F45" s="2"/>
      <c r="G45" s="2"/>
      <c r="H45" s="2"/>
      <c r="I45" s="2"/>
      <c r="J45" s="2"/>
      <c r="K45" s="2"/>
      <c r="O45" s="36"/>
      <c r="P45" s="53"/>
    </row>
    <row r="46" spans="2:16" ht="21" x14ac:dyDescent="0.65">
      <c r="B46" s="2"/>
      <c r="C46" s="13" t="s">
        <v>272</v>
      </c>
      <c r="D46" s="2"/>
      <c r="E46" s="2"/>
      <c r="F46" s="2"/>
      <c r="G46" s="2"/>
      <c r="H46" s="2"/>
      <c r="I46" s="2"/>
      <c r="J46" s="2"/>
      <c r="K46" s="2"/>
      <c r="L46" s="36"/>
      <c r="M46" s="36"/>
      <c r="N46" s="36"/>
      <c r="O46" s="36"/>
      <c r="P46" s="53"/>
    </row>
    <row r="47" spans="2:16" ht="14.65" thickBot="1" x14ac:dyDescent="0.5">
      <c r="B47" s="2"/>
      <c r="C47" s="2"/>
      <c r="D47" s="2"/>
      <c r="E47" s="2"/>
      <c r="F47" s="2"/>
      <c r="G47" s="2"/>
      <c r="H47" s="2"/>
      <c r="I47" s="2"/>
      <c r="J47" s="2"/>
      <c r="K47" s="2"/>
      <c r="L47" s="36"/>
      <c r="M47" s="36"/>
      <c r="N47" s="36"/>
      <c r="O47" s="36"/>
      <c r="P47" s="53"/>
    </row>
    <row r="48" spans="2:16" ht="14.65" thickBot="1" x14ac:dyDescent="0.5">
      <c r="B48" s="2"/>
      <c r="C48" s="2"/>
      <c r="D48" s="2"/>
      <c r="E48" s="12" t="s">
        <v>274</v>
      </c>
      <c r="F48" s="19" t="s">
        <v>275</v>
      </c>
      <c r="G48" s="2"/>
      <c r="H48" s="2"/>
      <c r="I48" s="2"/>
      <c r="J48" s="2"/>
      <c r="K48" s="2"/>
      <c r="L48" s="36"/>
    </row>
    <row r="49" spans="2:16" x14ac:dyDescent="0.45">
      <c r="B49" s="2"/>
      <c r="C49" s="2"/>
      <c r="D49" s="2"/>
      <c r="E49" s="2"/>
      <c r="F49" s="2"/>
      <c r="G49" s="2"/>
      <c r="H49" s="2"/>
      <c r="I49" s="2"/>
      <c r="J49" s="2"/>
      <c r="K49" s="2"/>
      <c r="L49" s="36"/>
    </row>
    <row r="50" spans="2:16" x14ac:dyDescent="0.45">
      <c r="B50" s="2"/>
      <c r="C50" s="2"/>
      <c r="D50" s="2"/>
      <c r="E50" s="12" t="s">
        <v>273</v>
      </c>
      <c r="F50" s="2"/>
      <c r="G50" s="2"/>
      <c r="H50" s="2"/>
      <c r="I50" s="2"/>
      <c r="J50" s="2"/>
      <c r="K50" s="2"/>
      <c r="L50" s="36"/>
    </row>
    <row r="51" spans="2:16" x14ac:dyDescent="0.45">
      <c r="B51" s="2"/>
      <c r="C51" s="2"/>
      <c r="D51" s="2"/>
      <c r="E51" s="66" t="s">
        <v>282</v>
      </c>
      <c r="F51" s="48" t="str">
        <f t="array" ref="F51:J61">_xll.flInstrumentsLookup(F48,E52:E61)</f>
        <v>State</v>
      </c>
      <c r="G51" s="68" t="str">
        <v>LusidInstrumentId</v>
      </c>
      <c r="H51" s="68" t="str">
        <v>Name</v>
      </c>
      <c r="I51" s="66" t="str">
        <v>Figi</v>
      </c>
      <c r="J51" s="66" t="str">
        <v/>
      </c>
      <c r="K51" s="2"/>
      <c r="L51" s="36"/>
    </row>
    <row r="52" spans="2:16" x14ac:dyDescent="0.45">
      <c r="B52" s="2"/>
      <c r="C52" s="2"/>
      <c r="D52" s="12"/>
      <c r="E52" s="29" t="s">
        <v>232</v>
      </c>
      <c r="F52" s="29" t="str">
        <v>Active</v>
      </c>
      <c r="G52" s="29" t="str">
        <v>LUID_OCTU95KX</v>
      </c>
      <c r="H52" s="74" t="str">
        <v>Apple</v>
      </c>
      <c r="I52" s="74" t="str">
        <v>BBG000B9XRY4</v>
      </c>
      <c r="J52" s="78" t="str">
        <v/>
      </c>
      <c r="K52" s="2"/>
      <c r="L52" s="36"/>
    </row>
    <row r="53" spans="2:16" x14ac:dyDescent="0.45">
      <c r="B53" s="2"/>
      <c r="C53" s="2"/>
      <c r="D53" s="12"/>
      <c r="E53" s="29" t="s">
        <v>233</v>
      </c>
      <c r="F53" s="29" t="str">
        <v>Active</v>
      </c>
      <c r="G53" s="29" t="str">
        <v>LUID_NONHDZJ3</v>
      </c>
      <c r="H53" s="74" t="str">
        <v>JPMorgan Chase</v>
      </c>
      <c r="I53" s="74" t="str">
        <v>BBG000DMBXR2</v>
      </c>
      <c r="J53" s="78" t="str">
        <v/>
      </c>
      <c r="K53" s="2"/>
      <c r="L53" s="36"/>
    </row>
    <row r="54" spans="2:16" x14ac:dyDescent="0.45">
      <c r="B54" s="2"/>
      <c r="C54" s="2"/>
      <c r="D54" s="12"/>
      <c r="E54" s="29" t="s">
        <v>234</v>
      </c>
      <c r="F54" s="29" t="str">
        <v>Active</v>
      </c>
      <c r="G54" s="29" t="str">
        <v>LUID_S6XXIWIL</v>
      </c>
      <c r="H54" s="74" t="str">
        <v>BP</v>
      </c>
      <c r="I54" s="74" t="str">
        <v>BBG000C059M6</v>
      </c>
      <c r="J54" s="78" t="str">
        <v/>
      </c>
      <c r="K54" s="2"/>
      <c r="L54" s="36"/>
    </row>
    <row r="55" spans="2:16" x14ac:dyDescent="0.45">
      <c r="B55" s="2"/>
      <c r="C55" s="2"/>
      <c r="D55" s="12"/>
      <c r="E55" s="29" t="s">
        <v>235</v>
      </c>
      <c r="F55" s="29" t="str">
        <v>Active</v>
      </c>
      <c r="G55" s="29" t="str">
        <v>LUID_9ZDYV1T3</v>
      </c>
      <c r="H55" s="74" t="str">
        <v>Anheuser-Busch InBev</v>
      </c>
      <c r="I55" s="74" t="str">
        <v>BBG00DQ4YZ36</v>
      </c>
      <c r="J55" s="78" t="str">
        <v/>
      </c>
      <c r="K55" s="2"/>
      <c r="L55" s="36"/>
    </row>
    <row r="56" spans="2:16" x14ac:dyDescent="0.45">
      <c r="B56" s="2"/>
      <c r="C56" s="2"/>
      <c r="D56" s="12"/>
      <c r="E56" s="29" t="s">
        <v>236</v>
      </c>
      <c r="F56" s="29" t="str">
        <v>Active</v>
      </c>
      <c r="G56" s="29" t="str">
        <v>LUID_TM4GZOD5</v>
      </c>
      <c r="H56" s="74" t="str">
        <v>Toyota Motor</v>
      </c>
      <c r="I56" s="74" t="str">
        <v>BBG000BCM915</v>
      </c>
      <c r="J56" s="78" t="str">
        <v/>
      </c>
      <c r="K56" s="2"/>
      <c r="L56" s="36"/>
    </row>
    <row r="57" spans="2:16" x14ac:dyDescent="0.45">
      <c r="B57" s="2"/>
      <c r="C57" s="2"/>
      <c r="D57" s="12"/>
      <c r="E57" s="29" t="s">
        <v>237</v>
      </c>
      <c r="F57" s="29" t="str">
        <v>Active</v>
      </c>
      <c r="G57" s="29" t="str">
        <v>LUID_O7SPGM6L</v>
      </c>
      <c r="H57" s="74" t="str">
        <v>Volkswagen</v>
      </c>
      <c r="I57" s="74" t="str">
        <v>BBG000BCH458</v>
      </c>
      <c r="J57" s="78" t="str">
        <v/>
      </c>
      <c r="K57" s="2"/>
      <c r="L57" s="36"/>
    </row>
    <row r="58" spans="2:16" x14ac:dyDescent="0.45">
      <c r="B58" s="2"/>
      <c r="C58" s="2"/>
      <c r="D58" s="12"/>
      <c r="E58" s="29" t="s">
        <v>238</v>
      </c>
      <c r="F58" s="29" t="str">
        <v>Active</v>
      </c>
      <c r="G58" s="29" t="str">
        <v>LUID_0BY91N0T</v>
      </c>
      <c r="H58" s="74" t="str">
        <v>HSBC Holdings</v>
      </c>
      <c r="I58" s="74" t="str">
        <v>BBG000BS1MT4</v>
      </c>
      <c r="J58" s="78" t="str">
        <v/>
      </c>
      <c r="K58" s="2"/>
      <c r="L58" s="36"/>
    </row>
    <row r="59" spans="2:16" x14ac:dyDescent="0.45">
      <c r="B59" s="2"/>
      <c r="C59" s="2"/>
      <c r="D59" s="12"/>
      <c r="E59" s="29" t="s">
        <v>239</v>
      </c>
      <c r="F59" s="29" t="str">
        <v>Active</v>
      </c>
      <c r="G59" s="29" t="str">
        <v>LUID_K96G3BH8</v>
      </c>
      <c r="H59" s="74" t="str">
        <v>Walt Disney</v>
      </c>
      <c r="I59" s="74" t="str">
        <v>BBG000BH4R78</v>
      </c>
      <c r="J59" s="78" t="str">
        <v/>
      </c>
      <c r="K59" s="2"/>
      <c r="L59" s="36"/>
    </row>
    <row r="60" spans="2:16" x14ac:dyDescent="0.45">
      <c r="B60" s="2"/>
      <c r="C60" s="2"/>
      <c r="D60" s="12"/>
      <c r="E60" s="29" t="s">
        <v>240</v>
      </c>
      <c r="F60" s="29" t="str">
        <v>Active</v>
      </c>
      <c r="G60" s="29" t="str">
        <v>LUID_CA65JW7H</v>
      </c>
      <c r="H60" s="74" t="str">
        <v>Microsoft</v>
      </c>
      <c r="I60" s="74" t="str">
        <v>BBG000BPH459</v>
      </c>
      <c r="J60" s="78" t="str">
        <v/>
      </c>
      <c r="K60" s="2"/>
      <c r="L60" s="36"/>
    </row>
    <row r="61" spans="2:16" x14ac:dyDescent="0.45">
      <c r="B61" s="2"/>
      <c r="C61" s="2"/>
      <c r="D61" s="12"/>
      <c r="E61" s="29" t="s">
        <v>241</v>
      </c>
      <c r="F61" s="29" t="str">
        <v>Active</v>
      </c>
      <c r="G61" s="29" t="str">
        <v>LUID_J9X6I77Q</v>
      </c>
      <c r="H61" s="74" t="str">
        <v>Softbank</v>
      </c>
      <c r="I61" s="74" t="str">
        <v>BBG000CLY2D3</v>
      </c>
      <c r="J61" s="78" t="str">
        <v/>
      </c>
      <c r="K61" s="2"/>
      <c r="L61" s="36"/>
    </row>
    <row r="62" spans="2:16" x14ac:dyDescent="0.45">
      <c r="B62" s="2"/>
      <c r="C62" s="2"/>
      <c r="D62" s="2"/>
      <c r="E62" s="2"/>
      <c r="F62" s="2"/>
      <c r="G62" s="2"/>
      <c r="H62" s="2"/>
      <c r="I62" s="2"/>
      <c r="J62" s="2"/>
      <c r="K62" s="2"/>
      <c r="L62" s="36"/>
    </row>
    <row r="64" spans="2:16" ht="15.75" customHeight="1" x14ac:dyDescent="0.65">
      <c r="B64" s="2"/>
      <c r="C64" s="13"/>
      <c r="D64" s="2"/>
      <c r="E64" s="2"/>
      <c r="F64" s="2"/>
      <c r="G64" s="2"/>
      <c r="H64" s="2"/>
      <c r="I64" s="2"/>
      <c r="J64" s="2"/>
      <c r="K64" s="2"/>
      <c r="L64" s="2"/>
      <c r="M64" s="2"/>
      <c r="N64" s="2"/>
      <c r="O64" s="2"/>
      <c r="P64" s="2"/>
    </row>
    <row r="65" spans="2:16" ht="21" x14ac:dyDescent="0.65">
      <c r="B65" s="2"/>
      <c r="C65" s="13" t="s">
        <v>281</v>
      </c>
      <c r="D65" s="2"/>
      <c r="E65" s="2"/>
      <c r="F65" s="2"/>
      <c r="G65" s="2"/>
      <c r="H65" s="2"/>
      <c r="I65" s="2"/>
      <c r="J65" s="2"/>
      <c r="K65" s="2"/>
      <c r="L65" s="2"/>
      <c r="M65" s="2"/>
      <c r="N65" s="2"/>
      <c r="O65" s="2"/>
      <c r="P65" s="2"/>
    </row>
    <row r="66" spans="2:16" ht="14.25" customHeight="1" x14ac:dyDescent="0.65">
      <c r="B66" s="2"/>
      <c r="C66" s="13"/>
      <c r="D66" s="2"/>
      <c r="E66" s="2"/>
      <c r="F66" s="2"/>
      <c r="G66" s="2"/>
      <c r="H66" s="2"/>
      <c r="I66" s="2"/>
      <c r="J66" s="2"/>
      <c r="K66" s="2"/>
      <c r="L66" s="2"/>
      <c r="M66" s="2"/>
      <c r="N66" s="2"/>
      <c r="O66" s="2"/>
      <c r="P66" s="2"/>
    </row>
    <row r="67" spans="2:16" x14ac:dyDescent="0.45">
      <c r="B67" s="2"/>
      <c r="C67" s="2"/>
      <c r="D67" s="2"/>
      <c r="E67" s="12" t="s">
        <v>276</v>
      </c>
      <c r="F67" s="2"/>
      <c r="G67" s="2"/>
      <c r="H67" s="2"/>
      <c r="I67" s="2"/>
      <c r="J67" s="2"/>
      <c r="K67" s="2"/>
      <c r="L67" s="2"/>
      <c r="M67" s="2"/>
      <c r="N67" s="2"/>
      <c r="O67" s="2"/>
      <c r="P67" s="2"/>
    </row>
    <row r="68" spans="2:16" x14ac:dyDescent="0.45">
      <c r="B68" s="2"/>
      <c r="C68" s="2"/>
      <c r="D68" s="2"/>
      <c r="E68" s="66" t="str">
        <f>'View holdings'!E31</f>
        <v>InstrumentUid</v>
      </c>
      <c r="F68" s="66" t="str">
        <f>'View holdings'!F31</f>
        <v>HoldingType</v>
      </c>
      <c r="G68" s="48" t="str">
        <f>'View holdings'!G31</f>
        <v>Units</v>
      </c>
      <c r="H68" s="68" t="str">
        <f>'View holdings'!H31</f>
        <v>SettledUnits</v>
      </c>
      <c r="I68" s="66" t="str">
        <f>'View holdings'!I31</f>
        <v>Cost Amount</v>
      </c>
      <c r="J68" s="66" t="str">
        <f>'View holdings'!J31</f>
        <v>Cost Currency</v>
      </c>
      <c r="K68" s="68" t="str">
        <f>'View holdings'!K31</f>
        <v>CostPortfolioCcy Amount</v>
      </c>
      <c r="L68" s="68" t="str">
        <f>'View holdings'!L31</f>
        <v>CostPortfolioCcy Currency</v>
      </c>
      <c r="M68" s="68" t="s">
        <v>279</v>
      </c>
      <c r="N68" s="68" t="s">
        <v>280</v>
      </c>
      <c r="O68" s="66" t="s">
        <v>229</v>
      </c>
      <c r="P68" s="2"/>
    </row>
    <row r="69" spans="2:16" x14ac:dyDescent="0.45">
      <c r="B69" s="2"/>
      <c r="C69" s="2"/>
      <c r="D69" s="12">
        <v>1</v>
      </c>
      <c r="E69" s="29" t="str">
        <f>'View holdings'!E32</f>
        <v>LUID_OCTU95KX</v>
      </c>
      <c r="F69" s="29" t="str">
        <f>'View holdings'!F32</f>
        <v>P</v>
      </c>
      <c r="G69" s="58">
        <f>'View holdings'!G32</f>
        <v>12000751</v>
      </c>
      <c r="H69" s="77">
        <f>'View holdings'!H32</f>
        <v>12000751</v>
      </c>
      <c r="I69" s="77">
        <f>'View holdings'!I32</f>
        <v>2390874215.0599999</v>
      </c>
      <c r="J69" s="78" t="str">
        <f>'View holdings'!J32</f>
        <v>USD</v>
      </c>
      <c r="K69" s="79">
        <f>'View holdings'!K32</f>
        <v>1822715424</v>
      </c>
      <c r="L69" s="80" t="str">
        <f>'View holdings'!L32</f>
        <v>GBP</v>
      </c>
      <c r="M69" s="72" t="e">
        <f>INDEX($E$29:$E$38,MATCH(O69,$G$29:$G$38,0))</f>
        <v>#N/A</v>
      </c>
      <c r="N69" s="81" t="e">
        <f>INDEX($F$29:$F$38,MATCH(O69,$G$29:$G$38,0))</f>
        <v>#N/A</v>
      </c>
      <c r="O69" s="74" t="str">
        <f>INDEX($H$52:$H$61,MATCH(E69,$G$52:$G$61,0))</f>
        <v>Apple</v>
      </c>
      <c r="P69" s="2"/>
    </row>
    <row r="70" spans="2:16" x14ac:dyDescent="0.45">
      <c r="B70" s="2"/>
      <c r="C70" s="2"/>
      <c r="D70" s="12">
        <v>2</v>
      </c>
      <c r="E70" s="29" t="str">
        <f>'View holdings'!E33</f>
        <v>LUID_O7SPGM6L</v>
      </c>
      <c r="F70" s="29" t="str">
        <f>'View holdings'!F33</f>
        <v>P</v>
      </c>
      <c r="G70" s="58">
        <f>'View holdings'!G33</f>
        <v>8700000</v>
      </c>
      <c r="H70" s="77">
        <f>'View holdings'!H33</f>
        <v>8700000</v>
      </c>
      <c r="I70" s="77">
        <f>'View holdings'!I33</f>
        <v>1378950000</v>
      </c>
      <c r="J70" s="78" t="str">
        <f>'View holdings'!J33</f>
        <v>EUR</v>
      </c>
      <c r="K70" s="79">
        <f>'View holdings'!K33</f>
        <v>1188862919.8199999</v>
      </c>
      <c r="L70" s="80" t="str">
        <f>'View holdings'!L33</f>
        <v>GBP</v>
      </c>
      <c r="M70" s="72" t="e">
        <f t="shared" ref="M70:M78" si="0">INDEX($E$29:$E$38,MATCH(O70,$G$29:$G$38,0))</f>
        <v>#N/A</v>
      </c>
      <c r="N70" s="81" t="e">
        <f t="shared" ref="N70:N78" si="1">INDEX($F$29:$F$38,MATCH(O70,$G$29:$G$38,0))</f>
        <v>#N/A</v>
      </c>
      <c r="O70" s="74" t="str">
        <f t="shared" ref="O70:O78" si="2">INDEX($H$52:$H$61,MATCH(E70,$G$52:$G$61,0))</f>
        <v>Volkswagen</v>
      </c>
      <c r="P70" s="2"/>
    </row>
    <row r="71" spans="2:16" x14ac:dyDescent="0.45">
      <c r="B71" s="2"/>
      <c r="C71" s="2"/>
      <c r="D71" s="12">
        <v>3</v>
      </c>
      <c r="E71" s="29" t="str">
        <f>'View holdings'!E34</f>
        <v>LUID_O7SPGM6L</v>
      </c>
      <c r="F71" s="29" t="str">
        <f>'View holdings'!F34</f>
        <v>P</v>
      </c>
      <c r="G71" s="58">
        <f>'View holdings'!G34</f>
        <v>-309726.4705882353</v>
      </c>
      <c r="H71" s="77">
        <f>'View holdings'!H34</f>
        <v>-309726.4705882353</v>
      </c>
      <c r="I71" s="77">
        <f>'View holdings'!I34</f>
        <v>-2115741521</v>
      </c>
      <c r="J71" s="78" t="str">
        <f>'View holdings'!J34</f>
        <v>JPY</v>
      </c>
      <c r="K71" s="79">
        <f>'View holdings'!K34</f>
        <v>0</v>
      </c>
      <c r="L71" s="80" t="str">
        <f>'View holdings'!L34</f>
        <v>GBP</v>
      </c>
      <c r="M71" s="72" t="e">
        <f t="shared" si="0"/>
        <v>#N/A</v>
      </c>
      <c r="N71" s="81" t="e">
        <f t="shared" si="1"/>
        <v>#N/A</v>
      </c>
      <c r="O71" s="74" t="str">
        <f t="shared" si="2"/>
        <v>Volkswagen</v>
      </c>
      <c r="P71" s="2"/>
    </row>
    <row r="72" spans="2:16" x14ac:dyDescent="0.45">
      <c r="B72" s="2"/>
      <c r="C72" s="2"/>
      <c r="D72" s="12">
        <v>4</v>
      </c>
      <c r="E72" s="29" t="str">
        <f>'View holdings'!E35</f>
        <v>LUID_TM4GZOD5</v>
      </c>
      <c r="F72" s="29" t="str">
        <f>'View holdings'!F35</f>
        <v>P</v>
      </c>
      <c r="G72" s="58">
        <f>'View holdings'!G35</f>
        <v>10530700</v>
      </c>
      <c r="H72" s="77">
        <f>'View holdings'!H35</f>
        <v>10530700</v>
      </c>
      <c r="I72" s="77">
        <f>'View holdings'!I35</f>
        <v>71935211700</v>
      </c>
      <c r="J72" s="78" t="str">
        <f>'View holdings'!J35</f>
        <v>JPY</v>
      </c>
      <c r="K72" s="79">
        <f>'View holdings'!K35</f>
        <v>489629528.97000003</v>
      </c>
      <c r="L72" s="29" t="str">
        <f>'View holdings'!L35</f>
        <v>GBP</v>
      </c>
      <c r="M72" s="72" t="e">
        <f t="shared" si="0"/>
        <v>#N/A</v>
      </c>
      <c r="N72" s="81" t="e">
        <f t="shared" si="1"/>
        <v>#N/A</v>
      </c>
      <c r="O72" s="74" t="str">
        <f t="shared" si="2"/>
        <v>Toyota Motor</v>
      </c>
      <c r="P72" s="2"/>
    </row>
    <row r="73" spans="2:16" x14ac:dyDescent="0.45">
      <c r="B73" s="2"/>
      <c r="C73" s="2"/>
      <c r="D73" s="12">
        <v>5</v>
      </c>
      <c r="E73" s="29" t="str">
        <f>'View holdings'!E36</f>
        <v>LUID_TM4GZOD5</v>
      </c>
      <c r="F73" s="29" t="str">
        <f>'View holdings'!F36</f>
        <v>P</v>
      </c>
      <c r="G73" s="58">
        <f>'View holdings'!G36</f>
        <v>455882.35294117645</v>
      </c>
      <c r="H73" s="77">
        <f>'View holdings'!H36</f>
        <v>455882.35294117645</v>
      </c>
      <c r="I73" s="77">
        <f>'View holdings'!I36</f>
        <v>35846029.409999996</v>
      </c>
      <c r="J73" s="78" t="str">
        <f>'View holdings'!J36</f>
        <v>EUR</v>
      </c>
      <c r="K73" s="79">
        <f>'View holdings'!K36</f>
        <v>0</v>
      </c>
      <c r="L73" s="29" t="str">
        <f>'View holdings'!L36</f>
        <v>GBP</v>
      </c>
      <c r="M73" s="72" t="e">
        <f t="shared" si="0"/>
        <v>#N/A</v>
      </c>
      <c r="N73" s="81" t="e">
        <f t="shared" si="1"/>
        <v>#N/A</v>
      </c>
      <c r="O73" s="74" t="str">
        <f t="shared" si="2"/>
        <v>Toyota Motor</v>
      </c>
      <c r="P73" s="2"/>
    </row>
    <row r="74" spans="2:16" x14ac:dyDescent="0.45">
      <c r="B74" s="2"/>
      <c r="C74" s="2"/>
      <c r="D74" s="12">
        <v>6</v>
      </c>
      <c r="E74" s="29" t="str">
        <f>'View holdings'!E37</f>
        <v>LUID_K96G3BH8</v>
      </c>
      <c r="F74" s="29" t="str">
        <f>'View holdings'!F37</f>
        <v>P</v>
      </c>
      <c r="G74" s="58">
        <f>'View holdings'!G37</f>
        <v>-8170000</v>
      </c>
      <c r="H74" s="77">
        <f>'View holdings'!H37</f>
        <v>-8170000</v>
      </c>
      <c r="I74" s="77">
        <f>'View holdings'!I37</f>
        <v>-1078766800</v>
      </c>
      <c r="J74" s="78" t="str">
        <f>'View holdings'!J37</f>
        <v>USD</v>
      </c>
      <c r="K74" s="79">
        <f>'View holdings'!K37</f>
        <v>-822451808.32000005</v>
      </c>
      <c r="L74" s="80" t="str">
        <f>'View holdings'!L37</f>
        <v>GBP</v>
      </c>
      <c r="M74" s="72" t="e">
        <f t="shared" si="0"/>
        <v>#N/A</v>
      </c>
      <c r="N74" s="81" t="e">
        <f t="shared" si="1"/>
        <v>#N/A</v>
      </c>
      <c r="O74" s="74" t="str">
        <f t="shared" si="2"/>
        <v>Walt Disney</v>
      </c>
      <c r="P74" s="2"/>
    </row>
    <row r="75" spans="2:16" x14ac:dyDescent="0.45">
      <c r="B75" s="2"/>
      <c r="C75" s="2"/>
      <c r="D75" s="12">
        <v>7</v>
      </c>
      <c r="E75" s="29" t="str">
        <f>'View holdings'!E38</f>
        <v>LUID_K96G3BH8</v>
      </c>
      <c r="F75" s="29" t="str">
        <f>'View holdings'!F38</f>
        <v>P</v>
      </c>
      <c r="G75" s="58">
        <f>'View holdings'!G38</f>
        <v>-21470.588235294119</v>
      </c>
      <c r="H75" s="77">
        <f>'View holdings'!H38</f>
        <v>-21470.588235294119</v>
      </c>
      <c r="I75" s="77">
        <f>'View holdings'!I38</f>
        <v>-14082558.82</v>
      </c>
      <c r="J75" s="78" t="str">
        <f>'View holdings'!J38</f>
        <v>GBP</v>
      </c>
      <c r="K75" s="79">
        <f>'View holdings'!K38</f>
        <v>0</v>
      </c>
      <c r="L75" s="80" t="str">
        <f>'View holdings'!L38</f>
        <v>GBP</v>
      </c>
      <c r="M75" s="72" t="e">
        <f t="shared" si="0"/>
        <v>#N/A</v>
      </c>
      <c r="N75" s="81" t="e">
        <f t="shared" si="1"/>
        <v>#N/A</v>
      </c>
      <c r="O75" s="74" t="str">
        <f t="shared" si="2"/>
        <v>Walt Disney</v>
      </c>
      <c r="P75" s="2"/>
    </row>
    <row r="76" spans="2:16" x14ac:dyDescent="0.45">
      <c r="B76" s="2"/>
      <c r="C76" s="2"/>
      <c r="D76" s="12">
        <v>8</v>
      </c>
      <c r="E76" s="29" t="str">
        <f>'View holdings'!E39</f>
        <v>LUID_CA65JW7H</v>
      </c>
      <c r="F76" s="29" t="str">
        <f>'View holdings'!F39</f>
        <v>P</v>
      </c>
      <c r="G76" s="58">
        <f>'View holdings'!G39</f>
        <v>10859705.882352941</v>
      </c>
      <c r="H76" s="77">
        <f>'View holdings'!H39</f>
        <v>10859705.882352941</v>
      </c>
      <c r="I76" s="77">
        <f>'View holdings'!I39</f>
        <v>1314567397.0599999</v>
      </c>
      <c r="J76" s="78" t="str">
        <f>'View holdings'!J39</f>
        <v>USD</v>
      </c>
      <c r="K76" s="79">
        <f>'View holdings'!K39</f>
        <v>1002226183.52</v>
      </c>
      <c r="L76" s="80" t="str">
        <f>'View holdings'!L39</f>
        <v>GBP</v>
      </c>
      <c r="M76" s="72" t="e">
        <f t="shared" si="0"/>
        <v>#N/A</v>
      </c>
      <c r="N76" s="81" t="e">
        <f t="shared" si="1"/>
        <v>#N/A</v>
      </c>
      <c r="O76" s="74" t="str">
        <f t="shared" si="2"/>
        <v>Microsoft</v>
      </c>
      <c r="P76" s="2"/>
    </row>
    <row r="77" spans="2:16" x14ac:dyDescent="0.45">
      <c r="B77" s="2"/>
      <c r="C77" s="2"/>
      <c r="D77" s="12">
        <v>9</v>
      </c>
      <c r="E77" s="29" t="str">
        <f>'View holdings'!E40</f>
        <v>LUID_0BY91N0T</v>
      </c>
      <c r="F77" s="29" t="str">
        <f>'View holdings'!F40</f>
        <v>P</v>
      </c>
      <c r="G77" s="58">
        <f>'View holdings'!G40</f>
        <v>730000</v>
      </c>
      <c r="H77" s="77">
        <f>'View holdings'!H40</f>
        <v>730000</v>
      </c>
      <c r="I77" s="77">
        <f>'View holdings'!I40</f>
        <v>478807000</v>
      </c>
      <c r="J77" s="78" t="str">
        <f>'View holdings'!J40</f>
        <v>GBP</v>
      </c>
      <c r="K77" s="79">
        <f>'View holdings'!K40</f>
        <v>478807000</v>
      </c>
      <c r="L77" s="80" t="str">
        <f>'View holdings'!L40</f>
        <v>GBP</v>
      </c>
      <c r="M77" s="72" t="e">
        <f t="shared" si="0"/>
        <v>#N/A</v>
      </c>
      <c r="N77" s="81" t="e">
        <f t="shared" si="1"/>
        <v>#N/A</v>
      </c>
      <c r="O77" s="74" t="str">
        <f t="shared" si="2"/>
        <v>HSBC Holdings</v>
      </c>
      <c r="P77" s="2"/>
    </row>
    <row r="78" spans="2:16" x14ac:dyDescent="0.45">
      <c r="B78" s="2"/>
      <c r="C78" s="2"/>
      <c r="D78" s="12">
        <v>10</v>
      </c>
      <c r="E78" s="29" t="str">
        <f>'View holdings'!E41</f>
        <v>LUID_0BY91N0T</v>
      </c>
      <c r="F78" s="29" t="str">
        <f>'View holdings'!F41</f>
        <v>P</v>
      </c>
      <c r="G78" s="58">
        <f>'View holdings'!G41</f>
        <v>-255882.35294117648</v>
      </c>
      <c r="H78" s="77">
        <f>'View holdings'!H41</f>
        <v>-255882.35294117648</v>
      </c>
      <c r="I78" s="77">
        <f>'View holdings'!I41</f>
        <v>-40557352.939999998</v>
      </c>
      <c r="J78" s="78" t="str">
        <f>'View holdings'!J41</f>
        <v>EUR</v>
      </c>
      <c r="K78" s="79">
        <f>'View holdings'!K41</f>
        <v>0</v>
      </c>
      <c r="L78" s="80" t="str">
        <f>'View holdings'!L41</f>
        <v>GBP</v>
      </c>
      <c r="M78" s="72" t="e">
        <f t="shared" si="0"/>
        <v>#N/A</v>
      </c>
      <c r="N78" s="81" t="e">
        <f t="shared" si="1"/>
        <v>#N/A</v>
      </c>
      <c r="O78" s="74" t="str">
        <f t="shared" si="2"/>
        <v>HSBC Holdings</v>
      </c>
      <c r="P78" s="2"/>
    </row>
    <row r="79" spans="2:16" x14ac:dyDescent="0.45">
      <c r="B79" s="2"/>
      <c r="C79" s="2"/>
      <c r="D79" s="2"/>
      <c r="E79" s="2"/>
      <c r="F79" s="2"/>
      <c r="G79" s="2"/>
      <c r="H79" s="2"/>
      <c r="I79" s="2"/>
      <c r="J79" s="2"/>
      <c r="K79" s="2"/>
      <c r="L79" s="2"/>
      <c r="M79" s="2"/>
      <c r="N79" s="2"/>
      <c r="O79" s="2"/>
      <c r="P79" s="2"/>
    </row>
  </sheetData>
  <mergeCells count="1">
    <mergeCell ref="J35:M42"/>
  </mergeCells>
  <dataValidations count="7">
    <dataValidation allowBlank="1" showInputMessage="1" showErrorMessage="1" sqref="O25:P25" xr:uid="{8CFF6141-B29D-4FB9-B082-3C7FFE7B5747}"/>
    <dataValidation allowBlank="1" showInputMessage="1" showErrorMessage="1" prompt="Recipe scope" sqref="O26" xr:uid="{FAF4CFB0-6DFD-4ACA-BEA1-FD1CCCBF199D}"/>
    <dataValidation allowBlank="1" showInputMessage="1" showErrorMessage="1" prompt="Recipe key" sqref="O27" xr:uid="{0E47C501-EB94-4B2F-ABA5-85864BB9ADFB}"/>
    <dataValidation allowBlank="1" showInputMessage="1" showErrorMessage="1" prompt="Effective date" sqref="O28" xr:uid="{5AB0F062-BC0C-4471-AB73-ACC7D846970C}"/>
    <dataValidation allowBlank="1" showInputMessage="1" showErrorMessage="1" prompt="Aggregation" sqref="O29" xr:uid="{17F7E4AA-6D53-426E-8BC8-4288ABB26369}"/>
    <dataValidation allowBlank="1" showInputMessage="1" showErrorMessage="1" prompt="Group-by" sqref="O30" xr:uid="{1AABBBC5-2B88-4DF5-98AC-940DA8173437}"/>
    <dataValidation allowBlank="1" showInputMessage="1" showErrorMessage="1" prompt="Sort" sqref="O31" xr:uid="{1B7E2D10-6EB3-438D-BD4D-16D62A083383}"/>
  </dataValidations>
  <hyperlinks>
    <hyperlink ref="E7" r:id="rId1" xr:uid="{2FE5F81E-AEDC-4671-8A63-AB2A380F1266}"/>
    <hyperlink ref="E8" r:id="rId2" xr:uid="{9CB9B4AF-AA85-4FEE-B54F-36B4BC77B8D6}"/>
    <hyperlink ref="E9" r:id="rId3" xr:uid="{E790506A-C78C-4580-B725-03A6E7F55B1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8C8D30F9-F073-491D-B948-1710395F0972}">
          <x14:formula1>
            <xm:f>'View portfolios'!$E$67:$E$70</xm:f>
          </x14:formula1>
          <xm:sqref>F19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110"/>
  <sheetViews>
    <sheetView showGridLines="0" zoomScale="85" zoomScaleNormal="85" workbookViewId="0"/>
  </sheetViews>
  <sheetFormatPr defaultRowHeight="14.25" x14ac:dyDescent="0.45"/>
  <cols>
    <col min="1" max="1" width="6.59765625" customWidth="1"/>
    <col min="2" max="2" width="2.59765625" customWidth="1"/>
    <col min="3" max="3" width="1" customWidth="1"/>
    <col min="4" max="4" width="3.265625" customWidth="1"/>
    <col min="5" max="5" width="32.86328125" customWidth="1"/>
    <col min="6" max="6" width="19.1328125" customWidth="1"/>
    <col min="7" max="7" width="19.86328125" bestFit="1" customWidth="1"/>
    <col min="8" max="8" width="20.265625" bestFit="1" customWidth="1"/>
    <col min="9" max="9" width="33.265625" bestFit="1" customWidth="1"/>
    <col min="10" max="12" width="18.265625" customWidth="1"/>
    <col min="13" max="13" width="23" bestFit="1" customWidth="1"/>
    <col min="14" max="14" width="18.265625" customWidth="1"/>
    <col min="15" max="15" width="14" bestFit="1" customWidth="1"/>
    <col min="16" max="16" width="26.59765625" bestFit="1" customWidth="1"/>
    <col min="17" max="17" width="27.1328125" bestFit="1" customWidth="1"/>
    <col min="18" max="18" width="18.265625" customWidth="1"/>
    <col min="19" max="19" width="26.73046875" bestFit="1" customWidth="1"/>
    <col min="20" max="20" width="19.73046875" bestFit="1" customWidth="1"/>
    <col min="21" max="21" width="15.1328125" bestFit="1" customWidth="1"/>
    <col min="22" max="22" width="6.59765625" bestFit="1" customWidth="1"/>
    <col min="23" max="23" width="14.73046875" bestFit="1" customWidth="1"/>
    <col min="24" max="24" width="16" bestFit="1" customWidth="1"/>
    <col min="25" max="25" width="20.3984375" bestFit="1" customWidth="1"/>
    <col min="26" max="26" width="58.86328125" bestFit="1" customWidth="1"/>
    <col min="27" max="27" width="37.3984375" bestFit="1" customWidth="1"/>
    <col min="28" max="28" width="23.3984375" bestFit="1" customWidth="1"/>
    <col min="29" max="29" width="18.265625" bestFit="1" customWidth="1"/>
    <col min="30" max="30" width="37.59765625" bestFit="1" customWidth="1"/>
    <col min="31" max="31" width="26.1328125" bestFit="1" customWidth="1"/>
    <col min="32" max="32" width="16.73046875" bestFit="1" customWidth="1"/>
    <col min="33" max="33" width="18.86328125" bestFit="1" customWidth="1"/>
    <col min="34" max="34" width="20.265625" bestFit="1" customWidth="1"/>
  </cols>
  <sheetData>
    <row r="1" spans="2:19" ht="27.75" customHeight="1" x14ac:dyDescent="0.45"/>
    <row r="2" spans="2:19" x14ac:dyDescent="0.45">
      <c r="B2" s="1"/>
      <c r="C2" s="1"/>
      <c r="D2" s="1"/>
      <c r="E2" s="1"/>
      <c r="F2" s="1"/>
      <c r="G2" s="1"/>
      <c r="H2" s="1"/>
      <c r="I2" s="1"/>
      <c r="J2" s="1"/>
      <c r="K2" s="1"/>
      <c r="L2" s="1"/>
      <c r="M2" s="1"/>
      <c r="N2" s="1"/>
      <c r="O2" s="1"/>
      <c r="P2" s="1"/>
      <c r="Q2" s="1"/>
      <c r="R2" s="1"/>
      <c r="S2" s="1"/>
    </row>
    <row r="3" spans="2:19" ht="27" customHeight="1" x14ac:dyDescent="0.45">
      <c r="B3" s="1"/>
      <c r="C3" s="1"/>
      <c r="D3" s="14" t="s">
        <v>202</v>
      </c>
      <c r="E3" s="1"/>
      <c r="F3" s="1"/>
      <c r="G3" s="1"/>
      <c r="H3" s="1"/>
      <c r="I3" s="1"/>
      <c r="J3" s="1"/>
      <c r="K3" s="1"/>
      <c r="L3" s="1"/>
      <c r="M3" s="1"/>
      <c r="N3" s="1"/>
      <c r="O3" s="1"/>
      <c r="P3" s="1"/>
      <c r="Q3" s="1"/>
      <c r="R3" s="1"/>
      <c r="S3" s="1"/>
    </row>
    <row r="4" spans="2:19" ht="8.25" customHeight="1" x14ac:dyDescent="0.45">
      <c r="B4" s="1"/>
      <c r="C4" s="1"/>
      <c r="D4" s="1"/>
      <c r="E4" s="1"/>
      <c r="F4" s="1"/>
      <c r="G4" s="1"/>
      <c r="H4" s="1"/>
      <c r="I4" s="1"/>
      <c r="J4" s="1"/>
      <c r="K4" s="1"/>
      <c r="L4" s="1"/>
      <c r="M4" s="1"/>
      <c r="N4" s="1"/>
      <c r="O4" s="1"/>
      <c r="P4" s="1"/>
      <c r="Q4" s="1"/>
      <c r="R4" s="1"/>
      <c r="S4" s="1"/>
    </row>
    <row r="5" spans="2:19" x14ac:dyDescent="0.45">
      <c r="B5" s="1"/>
      <c r="C5" s="1"/>
      <c r="D5" s="3" t="s">
        <v>197</v>
      </c>
      <c r="E5" s="1"/>
      <c r="F5" s="1"/>
      <c r="G5" s="1"/>
      <c r="H5" s="1"/>
      <c r="I5" s="1"/>
      <c r="J5" s="1"/>
      <c r="K5" s="1"/>
      <c r="L5" s="1"/>
      <c r="M5" s="1"/>
      <c r="N5" s="1"/>
      <c r="O5" s="1"/>
      <c r="P5" s="1"/>
      <c r="Q5" s="1"/>
      <c r="R5" s="1"/>
      <c r="S5" s="1"/>
    </row>
    <row r="6" spans="2:19" x14ac:dyDescent="0.45">
      <c r="B6" s="1"/>
      <c r="C6" s="1"/>
      <c r="D6" s="3" t="s">
        <v>291</v>
      </c>
      <c r="E6" s="1"/>
      <c r="F6" s="1"/>
      <c r="G6" s="1"/>
      <c r="H6" s="1"/>
      <c r="I6" s="1"/>
      <c r="J6" s="1"/>
      <c r="K6" s="1"/>
      <c r="L6" s="1"/>
      <c r="M6" s="1"/>
      <c r="N6" s="1"/>
      <c r="O6" s="1"/>
      <c r="P6" s="1"/>
      <c r="Q6" s="1"/>
      <c r="R6" s="1"/>
      <c r="S6" s="1"/>
    </row>
    <row r="7" spans="2:19" x14ac:dyDescent="0.45">
      <c r="B7" s="1"/>
      <c r="C7" s="1"/>
      <c r="D7" s="1"/>
      <c r="E7" s="65" t="s">
        <v>288</v>
      </c>
      <c r="F7" s="1"/>
      <c r="G7" s="1"/>
      <c r="H7" s="1"/>
      <c r="I7" s="1"/>
      <c r="J7" s="1"/>
      <c r="K7" s="1"/>
      <c r="L7" s="1"/>
      <c r="M7" s="1"/>
      <c r="N7" s="1"/>
      <c r="O7" s="1"/>
      <c r="P7" s="1"/>
      <c r="Q7" s="1"/>
      <c r="R7" s="1"/>
      <c r="S7" s="1"/>
    </row>
    <row r="8" spans="2:19" x14ac:dyDescent="0.45">
      <c r="B8" s="1"/>
      <c r="C8" s="1"/>
      <c r="D8" s="1"/>
      <c r="E8" s="65" t="s">
        <v>289</v>
      </c>
      <c r="F8" s="1"/>
      <c r="G8" s="1"/>
      <c r="H8" s="1"/>
      <c r="I8" s="1"/>
      <c r="J8" s="1"/>
      <c r="K8" s="1"/>
      <c r="L8" s="1"/>
      <c r="M8" s="1"/>
      <c r="N8" s="1"/>
      <c r="O8" s="1"/>
      <c r="P8" s="1"/>
      <c r="Q8" s="1"/>
      <c r="R8" s="1"/>
      <c r="S8" s="1"/>
    </row>
    <row r="9" spans="2:19" x14ac:dyDescent="0.45">
      <c r="B9" s="1"/>
      <c r="C9" s="1"/>
      <c r="D9" s="1"/>
      <c r="E9" s="65" t="s">
        <v>290</v>
      </c>
      <c r="F9" s="1"/>
      <c r="G9" s="1"/>
      <c r="H9" s="1"/>
      <c r="I9" s="1"/>
      <c r="J9" s="1"/>
      <c r="K9" s="1"/>
      <c r="L9" s="1"/>
      <c r="M9" s="1"/>
      <c r="N9" s="1"/>
      <c r="O9" s="1"/>
      <c r="P9" s="1"/>
      <c r="Q9" s="1"/>
      <c r="R9" s="1"/>
      <c r="S9" s="1"/>
    </row>
    <row r="10" spans="2:19" x14ac:dyDescent="0.45">
      <c r="B10" s="1"/>
      <c r="C10" s="1"/>
      <c r="D10" s="1"/>
      <c r="E10" s="1"/>
      <c r="F10" s="1"/>
      <c r="G10" s="1"/>
      <c r="H10" s="1"/>
      <c r="I10" s="1"/>
      <c r="J10" s="1"/>
      <c r="K10" s="1"/>
      <c r="L10" s="1"/>
      <c r="M10" s="1"/>
      <c r="N10" s="1"/>
      <c r="O10" s="1"/>
      <c r="P10" s="1"/>
      <c r="Q10" s="1"/>
      <c r="R10" s="1"/>
      <c r="S10" s="1"/>
    </row>
    <row r="12" spans="2:19" x14ac:dyDescent="0.45">
      <c r="B12" s="2"/>
      <c r="C12" s="2"/>
      <c r="D12" s="2"/>
      <c r="E12" s="2"/>
      <c r="F12" s="2"/>
      <c r="G12" s="2"/>
      <c r="H12" s="2"/>
      <c r="I12" s="2"/>
      <c r="J12" s="2"/>
      <c r="K12" s="2"/>
      <c r="L12" s="2"/>
      <c r="M12" s="2"/>
      <c r="N12" s="2"/>
      <c r="O12" s="2"/>
      <c r="P12" s="2"/>
      <c r="Q12" s="2"/>
      <c r="R12" s="2"/>
      <c r="S12" s="2"/>
    </row>
    <row r="13" spans="2:19" ht="21" x14ac:dyDescent="0.65">
      <c r="B13" s="2"/>
      <c r="C13" s="13" t="s">
        <v>294</v>
      </c>
      <c r="D13" s="13"/>
      <c r="E13" s="2"/>
      <c r="F13" s="2"/>
      <c r="G13" s="2"/>
      <c r="H13" s="2"/>
      <c r="I13" s="2"/>
      <c r="J13" s="2"/>
      <c r="K13" s="2"/>
      <c r="L13" s="2"/>
      <c r="M13" s="2"/>
      <c r="N13" s="2"/>
      <c r="O13" s="2"/>
      <c r="P13" s="2"/>
      <c r="Q13" s="2"/>
      <c r="R13" s="2"/>
      <c r="S13" s="2"/>
    </row>
    <row r="14" spans="2:19" x14ac:dyDescent="0.45">
      <c r="B14" s="2"/>
      <c r="C14" s="2"/>
      <c r="D14" s="2"/>
      <c r="E14" s="2"/>
      <c r="F14" s="2"/>
      <c r="G14" s="2"/>
      <c r="H14" s="2"/>
      <c r="I14" s="2"/>
      <c r="J14" s="2"/>
      <c r="K14" s="2"/>
      <c r="L14" s="2"/>
      <c r="M14" s="2"/>
      <c r="N14" s="2"/>
      <c r="O14" s="2"/>
      <c r="P14" s="2"/>
      <c r="Q14" s="2"/>
      <c r="R14" s="2"/>
      <c r="S14" s="2"/>
    </row>
    <row r="15" spans="2:19" x14ac:dyDescent="0.45">
      <c r="B15" s="2"/>
      <c r="C15" s="2"/>
      <c r="D15" s="2"/>
      <c r="E15" s="23" t="s">
        <v>3</v>
      </c>
      <c r="F15" s="2"/>
      <c r="G15" s="2"/>
      <c r="H15" s="2"/>
      <c r="I15" s="2"/>
      <c r="J15" s="2"/>
      <c r="K15" s="2"/>
      <c r="L15" s="2"/>
      <c r="M15" s="2"/>
      <c r="N15" s="2"/>
      <c r="O15" s="2"/>
      <c r="P15" s="2"/>
      <c r="Q15" s="2"/>
      <c r="R15" s="2"/>
      <c r="S15" s="2"/>
    </row>
    <row r="16" spans="2:19" ht="6" customHeight="1" thickBot="1" x14ac:dyDescent="0.5">
      <c r="B16" s="2"/>
      <c r="C16" s="2"/>
      <c r="D16" s="2"/>
      <c r="E16" s="12"/>
      <c r="F16" s="2"/>
      <c r="G16" s="2"/>
      <c r="H16" s="2"/>
      <c r="I16" s="2"/>
      <c r="J16" s="2"/>
      <c r="K16" s="2"/>
      <c r="L16" s="2"/>
      <c r="M16" s="2"/>
      <c r="N16" s="2"/>
      <c r="O16" s="2"/>
      <c r="P16" s="2"/>
      <c r="Q16" s="2"/>
      <c r="R16" s="2"/>
      <c r="S16" s="2"/>
    </row>
    <row r="17" spans="2:36" ht="14.65" thickBot="1" x14ac:dyDescent="0.5">
      <c r="B17" s="2"/>
      <c r="C17" s="2"/>
      <c r="D17" s="2"/>
      <c r="E17" s="12" t="s">
        <v>198</v>
      </c>
      <c r="F17" s="19" t="s">
        <v>321</v>
      </c>
      <c r="G17" s="2" t="s">
        <v>194</v>
      </c>
      <c r="H17" s="2"/>
      <c r="I17" s="2"/>
      <c r="J17" s="2"/>
      <c r="K17" s="2"/>
      <c r="L17" s="2"/>
      <c r="M17" s="2"/>
      <c r="N17" s="2"/>
      <c r="O17" s="2"/>
      <c r="P17" s="2"/>
      <c r="Q17" s="2"/>
      <c r="R17" s="2"/>
      <c r="S17" s="2"/>
    </row>
    <row r="18" spans="2:36" ht="6.75" customHeight="1" thickBot="1" x14ac:dyDescent="0.5">
      <c r="B18" s="2"/>
      <c r="C18" s="2"/>
      <c r="D18" s="2"/>
      <c r="E18" s="2"/>
      <c r="F18" s="2"/>
      <c r="G18" s="2"/>
      <c r="H18" s="2"/>
      <c r="I18" s="2"/>
      <c r="J18" s="2"/>
      <c r="K18" s="2"/>
      <c r="L18" s="2"/>
      <c r="M18" s="2"/>
      <c r="N18" s="2"/>
      <c r="O18" s="2"/>
      <c r="P18" s="2"/>
      <c r="Q18" s="2"/>
      <c r="R18" s="2"/>
      <c r="S18" s="2"/>
    </row>
    <row r="19" spans="2:36" ht="14.65" thickBot="1" x14ac:dyDescent="0.5">
      <c r="B19" s="2"/>
      <c r="C19" s="2"/>
      <c r="D19" s="2"/>
      <c r="E19" s="12" t="s">
        <v>203</v>
      </c>
      <c r="F19" s="19" t="s">
        <v>231</v>
      </c>
      <c r="G19" s="2" t="s">
        <v>204</v>
      </c>
      <c r="H19" s="2"/>
      <c r="I19" s="2"/>
      <c r="J19" s="2"/>
      <c r="K19" s="2"/>
      <c r="L19" s="2"/>
      <c r="M19" s="2"/>
      <c r="N19" s="2"/>
      <c r="O19" s="2"/>
      <c r="P19" s="2"/>
      <c r="Q19" s="2"/>
      <c r="R19" s="2"/>
      <c r="S19" s="2"/>
    </row>
    <row r="20" spans="2:36" ht="14.25" customHeight="1" x14ac:dyDescent="0.45">
      <c r="B20" s="2"/>
      <c r="C20" s="2"/>
      <c r="D20" s="2"/>
      <c r="E20" s="2"/>
      <c r="F20" s="2"/>
      <c r="G20" s="2"/>
      <c r="H20" s="2"/>
      <c r="I20" s="2"/>
      <c r="J20" s="2"/>
      <c r="K20" s="2"/>
      <c r="L20" s="2"/>
      <c r="M20" s="2"/>
      <c r="N20" s="2"/>
      <c r="O20" s="2"/>
      <c r="P20" s="2"/>
      <c r="Q20" s="2"/>
      <c r="R20" s="2"/>
      <c r="S20" s="2"/>
    </row>
    <row r="21" spans="2:36" ht="14.25" customHeight="1" x14ac:dyDescent="0.45">
      <c r="B21" s="2"/>
      <c r="C21" s="2"/>
      <c r="D21" s="2"/>
      <c r="E21" s="23" t="s">
        <v>4</v>
      </c>
      <c r="F21" s="2"/>
      <c r="G21" s="2"/>
      <c r="H21" s="2"/>
      <c r="I21" s="2"/>
      <c r="J21" s="2"/>
      <c r="K21" s="2"/>
      <c r="L21" s="2"/>
      <c r="M21" s="45"/>
      <c r="N21" s="45"/>
      <c r="O21" s="2"/>
      <c r="P21" s="2"/>
      <c r="Q21" s="2"/>
      <c r="R21" s="2"/>
      <c r="S21" s="2"/>
    </row>
    <row r="22" spans="2:36" ht="14.25" customHeight="1" thickBot="1" x14ac:dyDescent="0.5">
      <c r="B22" s="2"/>
      <c r="C22" s="2"/>
      <c r="D22" s="2"/>
      <c r="E22" s="2"/>
      <c r="F22" s="2"/>
      <c r="G22" s="2"/>
      <c r="H22" s="2"/>
      <c r="I22" s="2"/>
      <c r="J22" s="2"/>
      <c r="K22" s="2"/>
      <c r="L22" s="2"/>
      <c r="M22" s="45"/>
      <c r="N22" s="45"/>
      <c r="O22" s="2"/>
      <c r="P22" s="2"/>
      <c r="Q22" s="2"/>
      <c r="R22" s="2"/>
      <c r="S22" s="2"/>
    </row>
    <row r="23" spans="2:36" ht="14.25" customHeight="1" thickBot="1" x14ac:dyDescent="0.5">
      <c r="B23" s="2"/>
      <c r="C23" s="2"/>
      <c r="D23" s="2"/>
      <c r="E23" s="12" t="s">
        <v>206</v>
      </c>
      <c r="F23" s="26">
        <v>40179</v>
      </c>
      <c r="G23" s="2"/>
      <c r="H23" s="2"/>
      <c r="I23" s="2"/>
      <c r="J23" s="2"/>
      <c r="K23" s="2"/>
      <c r="L23" s="2"/>
      <c r="M23" s="45"/>
      <c r="N23" s="45"/>
      <c r="O23" s="2"/>
      <c r="P23" s="2"/>
      <c r="Q23" s="2"/>
      <c r="R23" s="2"/>
      <c r="S23" s="2"/>
    </row>
    <row r="24" spans="2:36" ht="6.75" customHeight="1" thickBot="1" x14ac:dyDescent="0.5">
      <c r="B24" s="2"/>
      <c r="C24" s="2"/>
      <c r="D24" s="2"/>
      <c r="E24" s="2"/>
      <c r="F24" s="2"/>
      <c r="G24" s="2"/>
      <c r="H24" s="2"/>
      <c r="I24" s="2"/>
      <c r="J24" s="2"/>
      <c r="K24" s="2"/>
      <c r="L24" s="2"/>
      <c r="M24" s="45"/>
      <c r="N24" s="45"/>
      <c r="O24" s="2"/>
      <c r="P24" s="2"/>
      <c r="Q24" s="2"/>
      <c r="R24" s="2"/>
      <c r="S24" s="2"/>
    </row>
    <row r="25" spans="2:36" ht="14.25" customHeight="1" thickBot="1" x14ac:dyDescent="0.5">
      <c r="B25" s="2"/>
      <c r="C25" s="2"/>
      <c r="D25" s="2"/>
      <c r="E25" s="12" t="s">
        <v>207</v>
      </c>
      <c r="F25" s="26"/>
      <c r="G25" s="2"/>
      <c r="H25" s="2"/>
      <c r="I25" s="2"/>
      <c r="J25" s="2"/>
      <c r="K25" s="2"/>
      <c r="L25" s="2"/>
      <c r="M25" s="45"/>
      <c r="N25" s="45"/>
      <c r="O25" s="2"/>
      <c r="P25" s="2"/>
      <c r="Q25" s="2"/>
      <c r="R25" s="2"/>
      <c r="S25" s="2"/>
    </row>
    <row r="26" spans="2:36" ht="6.75" customHeight="1" thickBot="1" x14ac:dyDescent="0.5">
      <c r="B26" s="2"/>
      <c r="C26" s="2"/>
      <c r="D26" s="2"/>
      <c r="E26" s="2"/>
      <c r="F26" s="2"/>
      <c r="G26" s="2"/>
      <c r="H26" s="2"/>
      <c r="I26" s="2"/>
      <c r="J26" s="2"/>
      <c r="K26" s="2"/>
      <c r="L26" s="2"/>
      <c r="M26" s="2"/>
      <c r="N26" s="2"/>
      <c r="O26" s="2"/>
      <c r="P26" s="2"/>
      <c r="Q26" s="2"/>
      <c r="R26" s="2"/>
      <c r="S26" s="2"/>
    </row>
    <row r="27" spans="2:36" ht="14.25" customHeight="1" thickBot="1" x14ac:dyDescent="0.5">
      <c r="B27" s="2"/>
      <c r="C27" s="2"/>
      <c r="D27" s="2"/>
      <c r="E27" s="12" t="s">
        <v>205</v>
      </c>
      <c r="F27" s="26"/>
      <c r="G27" s="2"/>
      <c r="H27" s="2"/>
      <c r="I27" s="2"/>
      <c r="J27" s="2"/>
      <c r="K27" s="2"/>
      <c r="L27" s="2"/>
      <c r="M27" s="2"/>
      <c r="N27" s="2"/>
      <c r="O27" s="2"/>
      <c r="P27" s="2"/>
      <c r="Q27" s="2"/>
      <c r="R27" s="2"/>
      <c r="S27" s="2"/>
    </row>
    <row r="28" spans="2:36" x14ac:dyDescent="0.45">
      <c r="B28" s="2"/>
      <c r="C28" s="2"/>
      <c r="D28" s="2"/>
      <c r="E28" s="2"/>
      <c r="F28" s="2"/>
      <c r="G28" s="2"/>
      <c r="H28" s="2"/>
      <c r="I28" s="2"/>
      <c r="J28" s="2"/>
      <c r="K28" s="2"/>
      <c r="L28" s="2"/>
      <c r="M28" s="2"/>
      <c r="N28" s="2"/>
      <c r="O28" s="2"/>
      <c r="P28" s="2"/>
      <c r="Q28" s="2"/>
      <c r="R28" s="2"/>
      <c r="S28" s="2"/>
    </row>
    <row r="29" spans="2:36" x14ac:dyDescent="0.45">
      <c r="B29" s="6"/>
      <c r="C29" s="6"/>
      <c r="D29" s="6"/>
      <c r="E29" s="6"/>
      <c r="F29" s="6"/>
      <c r="G29" s="6"/>
      <c r="H29" s="6"/>
      <c r="I29" s="6"/>
      <c r="J29" s="6"/>
      <c r="K29" s="6"/>
      <c r="L29" s="6"/>
      <c r="M29" s="6"/>
      <c r="N29" s="6"/>
      <c r="O29" s="6"/>
      <c r="P29" s="6"/>
      <c r="Q29" s="6"/>
      <c r="R29" s="6"/>
    </row>
    <row r="30" spans="2:36" x14ac:dyDescent="0.4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65">
      <c r="B31" s="2"/>
      <c r="C31" s="13" t="s">
        <v>208</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4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45">
      <c r="B33" s="2"/>
      <c r="C33" s="2"/>
      <c r="D33" s="2"/>
      <c r="E33" s="8" t="str">
        <f t="array" ref="E33:AH52">_xll.flTransactionsGet(F17,F19,F23,F25,,,F27)</f>
        <v>TransactionStatus</v>
      </c>
      <c r="F33" s="10" t="str">
        <v>TransactionId</v>
      </c>
      <c r="G33" s="10" t="str">
        <v>Type</v>
      </c>
      <c r="H33" s="10" t="str">
        <v>Description</v>
      </c>
      <c r="I33" s="20" t="str">
        <v>InstrumentIdentifiers</v>
      </c>
      <c r="J33" s="8" t="str">
        <v>InstrumentUid</v>
      </c>
      <c r="K33" s="7" t="str">
        <v>TransactionDate</v>
      </c>
      <c r="L33" s="10" t="str">
        <v>SettlementDate</v>
      </c>
      <c r="M33" s="10" t="str">
        <v>Units</v>
      </c>
      <c r="N33" s="7" t="str">
        <v>TransactionAmount</v>
      </c>
      <c r="O33" s="10" t="str">
        <v>TransactionPrice</v>
      </c>
      <c r="P33" s="10" t="str">
        <v>TotalConsideration Amount</v>
      </c>
      <c r="Q33" s="10" t="str">
        <v>TotalConsideration Currency</v>
      </c>
      <c r="R33" s="10" t="str">
        <v>ExchangeRate</v>
      </c>
      <c r="S33" s="10" t="str">
        <v>TransactionToPortfolioRate</v>
      </c>
      <c r="T33" s="10" t="str">
        <v>TransactionCurrency</v>
      </c>
      <c r="U33" s="10" t="str">
        <v>CounterpartyId</v>
      </c>
      <c r="V33" s="10" t="str">
        <v>Source</v>
      </c>
      <c r="W33" s="10" t="str">
        <v>EntryDateTime</v>
      </c>
      <c r="X33" s="10" t="str">
        <v>CancelDateTime</v>
      </c>
      <c r="Y33" s="10" t="str">
        <v>Exchange rate from the transaction currency to the portfolio currency.</v>
      </c>
      <c r="Z33" s="10" t="str">
        <v>Original Settlement Date</v>
      </c>
      <c r="AA33" s="10" t="str">
        <v>SourcePortfolioScope</v>
      </c>
      <c r="AB33" s="10" t="str">
        <v>SourcePortfolioId</v>
      </c>
      <c r="AC33" s="10" t="str">
        <v>Net holding as a result of the transaction</v>
      </c>
      <c r="AD33" s="10" t="str">
        <v>Original Transaction Date</v>
      </c>
      <c r="AE33" s="10" t="str">
        <v>CostPortfolioCcy Amount</v>
      </c>
      <c r="AF33" s="10" t="str">
        <v>RealisedTotal Amount</v>
      </c>
      <c r="AG33" s="10" t="str">
        <v>RealisedMarket Amount</v>
      </c>
      <c r="AH33" s="10" t="str">
        <v>RealisedCurrency Amount</v>
      </c>
      <c r="AI33" s="10"/>
      <c r="AJ33" s="2"/>
    </row>
    <row r="34" spans="2:36" x14ac:dyDescent="0.45">
      <c r="B34" s="2"/>
      <c r="C34" s="2"/>
      <c r="D34" s="12">
        <v>1</v>
      </c>
      <c r="E34" s="15" t="str">
        <v>Active</v>
      </c>
      <c r="F34" s="16" t="str">
        <v>2019-01-01T00:00:00.0000000+00:00</v>
      </c>
      <c r="G34" s="29" t="str">
        <v>AdjustmentIncrease</v>
      </c>
      <c r="H34" s="16" t="str">
        <v>Increase Adjustment</v>
      </c>
      <c r="I34" s="31" t="str">
        <v>LusidInstrumentId:LUID_OCTU95KX</v>
      </c>
      <c r="J34" s="31" t="str">
        <v>LUID_OCTU95KX</v>
      </c>
      <c r="K34" s="89">
        <v>43466</v>
      </c>
      <c r="L34" s="84">
        <v>43466</v>
      </c>
      <c r="M34" s="86">
        <v>12000000</v>
      </c>
      <c r="N34" s="27">
        <v>2390760000</v>
      </c>
      <c r="O34" s="61">
        <v>199.23</v>
      </c>
      <c r="P34" s="86">
        <v>2390760000</v>
      </c>
      <c r="Q34" s="22" t="str">
        <v>USD</v>
      </c>
      <c r="R34" s="16">
        <v>1</v>
      </c>
      <c r="S34" s="88">
        <v>0.76239999999999997</v>
      </c>
      <c r="T34" s="88" t="str">
        <v>USD</v>
      </c>
      <c r="U34" s="88">
        <v>0</v>
      </c>
      <c r="V34" s="88" t="str">
        <v/>
      </c>
      <c r="W34" s="90">
        <v>43675.629920567131</v>
      </c>
      <c r="X34" s="90">
        <v>0</v>
      </c>
      <c r="Y34" s="88">
        <v>0</v>
      </c>
      <c r="Z34" s="88" t="str">
        <v>2019-04-17T00:00:00.0000000+00:00</v>
      </c>
      <c r="AA34" s="88">
        <v>0</v>
      </c>
      <c r="AB34" s="91">
        <v>0</v>
      </c>
      <c r="AC34" s="91">
        <v>0</v>
      </c>
      <c r="AD34" s="86" t="str">
        <v>2019-04-15T00:00:00.0000000+00:00</v>
      </c>
      <c r="AE34" s="86">
        <v>0</v>
      </c>
      <c r="AF34" s="86">
        <v>0</v>
      </c>
      <c r="AG34" s="86">
        <v>0</v>
      </c>
      <c r="AH34" s="86">
        <v>0</v>
      </c>
      <c r="AI34" s="88"/>
      <c r="AJ34" s="2"/>
    </row>
    <row r="35" spans="2:36" x14ac:dyDescent="0.45">
      <c r="B35" s="2"/>
      <c r="C35" s="2"/>
      <c r="D35" s="12">
        <v>2</v>
      </c>
      <c r="E35" s="15" t="str">
        <v>Active</v>
      </c>
      <c r="F35" s="15" t="str">
        <v>2019-01-01T00:00:00.0000000+00:00</v>
      </c>
      <c r="G35" s="29" t="str">
        <v>AdjustmentIncrease</v>
      </c>
      <c r="H35" s="16" t="str">
        <v>Increase Adjustment</v>
      </c>
      <c r="I35" s="31" t="str">
        <v>LusidInstrumentId:LUID_O7SPGM6L</v>
      </c>
      <c r="J35" s="31" t="str">
        <v>LUID_O7SPGM6L</v>
      </c>
      <c r="K35" s="89">
        <v>43466</v>
      </c>
      <c r="L35" s="84">
        <v>43466</v>
      </c>
      <c r="M35" s="86">
        <v>8700000</v>
      </c>
      <c r="N35" s="27">
        <v>1378950000</v>
      </c>
      <c r="O35" s="61">
        <v>158.5</v>
      </c>
      <c r="P35" s="86">
        <v>1378950000</v>
      </c>
      <c r="Q35" s="16" t="str">
        <v>EUR</v>
      </c>
      <c r="R35" s="16">
        <v>1</v>
      </c>
      <c r="S35" s="88">
        <v>0.86215085378265299</v>
      </c>
      <c r="T35" s="88" t="str">
        <v>EUR</v>
      </c>
      <c r="U35" s="88">
        <v>0</v>
      </c>
      <c r="V35" s="88" t="str">
        <v/>
      </c>
      <c r="W35" s="90">
        <v>43675.629920567131</v>
      </c>
      <c r="X35" s="90">
        <v>0</v>
      </c>
      <c r="Y35" s="88">
        <v>0</v>
      </c>
      <c r="Z35" s="88" t="str">
        <v>2019-04-17T00:00:00.0000000+00:00</v>
      </c>
      <c r="AA35" s="88">
        <v>0</v>
      </c>
      <c r="AB35" s="91">
        <v>0</v>
      </c>
      <c r="AC35" s="91">
        <v>0</v>
      </c>
      <c r="AD35" s="86" t="str">
        <v>2019-04-15T00:00:00.0000000+00:00</v>
      </c>
      <c r="AE35" s="86">
        <v>0</v>
      </c>
      <c r="AF35" s="86">
        <v>0</v>
      </c>
      <c r="AG35" s="86">
        <v>0</v>
      </c>
      <c r="AH35" s="86">
        <v>0</v>
      </c>
      <c r="AI35" s="88"/>
      <c r="AJ35" s="2"/>
    </row>
    <row r="36" spans="2:36" x14ac:dyDescent="0.45">
      <c r="B36" s="2"/>
      <c r="C36" s="2"/>
      <c r="D36" s="12">
        <v>3</v>
      </c>
      <c r="E36" s="15" t="str">
        <v>Active</v>
      </c>
      <c r="F36" s="15" t="str">
        <v>2019-01-01T00:00:00.0000000+00:00</v>
      </c>
      <c r="G36" s="29" t="str">
        <v>AdjustmentIncrease</v>
      </c>
      <c r="H36" s="16" t="str">
        <v>Increase Adjustment</v>
      </c>
      <c r="I36" s="31" t="str">
        <v>LusidInstrumentId:LUID_TM4GZOD5</v>
      </c>
      <c r="J36" s="31" t="str">
        <v>LUID_TM4GZOD5</v>
      </c>
      <c r="K36" s="89">
        <v>43466</v>
      </c>
      <c r="L36" s="84">
        <v>43466</v>
      </c>
      <c r="M36" s="86">
        <v>10530700</v>
      </c>
      <c r="N36" s="27">
        <v>71935211700</v>
      </c>
      <c r="O36" s="61">
        <v>6831</v>
      </c>
      <c r="P36" s="86">
        <v>71935211700</v>
      </c>
      <c r="Q36" s="16" t="str">
        <v>JPY</v>
      </c>
      <c r="R36" s="16">
        <v>1</v>
      </c>
      <c r="S36" s="88">
        <v>6.8065348998765053E-3</v>
      </c>
      <c r="T36" s="88" t="str">
        <v>JPY</v>
      </c>
      <c r="U36" s="88">
        <v>0</v>
      </c>
      <c r="V36" s="88" t="str">
        <v/>
      </c>
      <c r="W36" s="90">
        <v>43675.629920567131</v>
      </c>
      <c r="X36" s="90">
        <v>0</v>
      </c>
      <c r="Y36" s="88">
        <v>0</v>
      </c>
      <c r="Z36" s="88" t="str">
        <v>2019-04-17T00:00:00.0000000+00:00</v>
      </c>
      <c r="AA36" s="88">
        <v>0</v>
      </c>
      <c r="AB36" s="91">
        <v>0</v>
      </c>
      <c r="AC36" s="91">
        <v>0</v>
      </c>
      <c r="AD36" s="86" t="str">
        <v>2019-04-15T00:00:00.0000000+00:00</v>
      </c>
      <c r="AE36" s="86">
        <v>0</v>
      </c>
      <c r="AF36" s="86">
        <v>0</v>
      </c>
      <c r="AG36" s="86">
        <v>0</v>
      </c>
      <c r="AH36" s="86">
        <v>0</v>
      </c>
      <c r="AI36" s="88"/>
      <c r="AJ36" s="2"/>
    </row>
    <row r="37" spans="2:36" x14ac:dyDescent="0.45">
      <c r="B37" s="2"/>
      <c r="C37" s="2"/>
      <c r="D37" s="12">
        <v>4</v>
      </c>
      <c r="E37" s="15" t="str">
        <v>Active</v>
      </c>
      <c r="F37" s="15" t="str">
        <v>2019-01-01T00:00:00.0000000+00:00</v>
      </c>
      <c r="G37" s="29" t="str">
        <v>AdjustmentDecrease</v>
      </c>
      <c r="H37" s="16" t="str">
        <v>Decrease Adjustment</v>
      </c>
      <c r="I37" s="31" t="str">
        <v>LusidInstrumentId:LUID_K96G3BH8</v>
      </c>
      <c r="J37" s="31" t="str">
        <v>LUID_K96G3BH8</v>
      </c>
      <c r="K37" s="89">
        <v>43466</v>
      </c>
      <c r="L37" s="84">
        <v>43466</v>
      </c>
      <c r="M37" s="86">
        <v>8170000</v>
      </c>
      <c r="N37" s="27">
        <v>1078766800</v>
      </c>
      <c r="O37" s="61">
        <v>132.04</v>
      </c>
      <c r="P37" s="86">
        <v>-1078766800</v>
      </c>
      <c r="Q37" s="16" t="str">
        <v>USD</v>
      </c>
      <c r="R37" s="16">
        <v>1</v>
      </c>
      <c r="S37" s="88">
        <v>0.76239999999999986</v>
      </c>
      <c r="T37" s="88" t="str">
        <v>USD</v>
      </c>
      <c r="U37" s="88">
        <v>0</v>
      </c>
      <c r="V37" s="88" t="str">
        <v/>
      </c>
      <c r="W37" s="90">
        <v>43675.629920567131</v>
      </c>
      <c r="X37" s="90">
        <v>0</v>
      </c>
      <c r="Y37" s="88">
        <v>0</v>
      </c>
      <c r="Z37" s="88" t="str">
        <v>2019-04-17T00:00:00.0000000+00:00</v>
      </c>
      <c r="AA37" s="88">
        <v>0</v>
      </c>
      <c r="AB37" s="91">
        <v>0</v>
      </c>
      <c r="AC37" s="91">
        <v>0</v>
      </c>
      <c r="AD37" s="86" t="str">
        <v>2019-04-15T00:00:00.0000000+00:00</v>
      </c>
      <c r="AE37" s="86">
        <v>0</v>
      </c>
      <c r="AF37" s="86">
        <v>0</v>
      </c>
      <c r="AG37" s="86">
        <v>0</v>
      </c>
      <c r="AH37" s="86">
        <v>0</v>
      </c>
      <c r="AI37" s="88"/>
      <c r="AJ37" s="2"/>
    </row>
    <row r="38" spans="2:36" x14ac:dyDescent="0.45">
      <c r="B38" s="2"/>
      <c r="C38" s="2"/>
      <c r="D38" s="12">
        <v>5</v>
      </c>
      <c r="E38" s="15" t="str">
        <v>Active</v>
      </c>
      <c r="F38" s="15" t="str">
        <v>2019-01-01T00:00:00.0000000+00:00</v>
      </c>
      <c r="G38" s="29" t="str">
        <v>AdjustmentIncrease</v>
      </c>
      <c r="H38" s="16" t="str">
        <v>Increase Adjustment</v>
      </c>
      <c r="I38" s="31" t="str">
        <v>LusidInstrumentId:LUID_CA65JW7H</v>
      </c>
      <c r="J38" s="31" t="str">
        <v>LUID_CA65JW7H</v>
      </c>
      <c r="K38" s="89">
        <v>43466</v>
      </c>
      <c r="L38" s="84">
        <v>43466</v>
      </c>
      <c r="M38" s="86">
        <v>11100000</v>
      </c>
      <c r="N38" s="27">
        <v>1343655000</v>
      </c>
      <c r="O38" s="61">
        <v>121.05</v>
      </c>
      <c r="P38" s="86">
        <v>1343655000</v>
      </c>
      <c r="Q38" s="16" t="str">
        <v>USD</v>
      </c>
      <c r="R38" s="16">
        <v>1</v>
      </c>
      <c r="S38" s="88">
        <v>0.76239999999999997</v>
      </c>
      <c r="T38" s="88" t="str">
        <v>USD</v>
      </c>
      <c r="U38" s="88">
        <v>0</v>
      </c>
      <c r="V38" s="88" t="str">
        <v/>
      </c>
      <c r="W38" s="90">
        <v>43675.629920567131</v>
      </c>
      <c r="X38" s="90">
        <v>0</v>
      </c>
      <c r="Y38" s="88">
        <v>0</v>
      </c>
      <c r="Z38" s="88" t="str">
        <v>2019-04-17T00:00:00.0000000+00:00</v>
      </c>
      <c r="AA38" s="88">
        <v>0</v>
      </c>
      <c r="AB38" s="91">
        <v>0</v>
      </c>
      <c r="AC38" s="91">
        <v>0</v>
      </c>
      <c r="AD38" s="86" t="str">
        <v>2019-04-15T00:00:00.0000000+00:00</v>
      </c>
      <c r="AE38" s="86">
        <v>0</v>
      </c>
      <c r="AF38" s="86">
        <v>0</v>
      </c>
      <c r="AG38" s="86">
        <v>0</v>
      </c>
      <c r="AH38" s="86">
        <v>0</v>
      </c>
      <c r="AI38" s="88"/>
      <c r="AJ38" s="2"/>
    </row>
    <row r="39" spans="2:36" x14ac:dyDescent="0.45">
      <c r="B39" s="2"/>
      <c r="C39" s="2"/>
      <c r="D39" s="12">
        <v>6</v>
      </c>
      <c r="E39" s="15" t="str">
        <v>Active</v>
      </c>
      <c r="F39" s="15" t="str">
        <v>2019-01-01T00:00:00.0000000+00:00</v>
      </c>
      <c r="G39" s="29" t="str">
        <v>AdjustmentIncrease</v>
      </c>
      <c r="H39" s="16" t="str">
        <v>Increase Adjustment</v>
      </c>
      <c r="I39" s="31" t="str">
        <v>LusidInstrumentId:LUID_0BY91N0T</v>
      </c>
      <c r="J39" s="31" t="str">
        <v>LUID_0BY91N0T</v>
      </c>
      <c r="K39" s="89">
        <v>43466</v>
      </c>
      <c r="L39" s="84">
        <v>43466</v>
      </c>
      <c r="M39" s="86">
        <v>730000</v>
      </c>
      <c r="N39" s="27">
        <v>478807000</v>
      </c>
      <c r="O39" s="61">
        <v>655.9</v>
      </c>
      <c r="P39" s="86">
        <v>478807000</v>
      </c>
      <c r="Q39" s="16" t="str">
        <v>GBP</v>
      </c>
      <c r="R39" s="16">
        <v>1</v>
      </c>
      <c r="S39" s="88">
        <v>1</v>
      </c>
      <c r="T39" s="88" t="str">
        <v>GBP</v>
      </c>
      <c r="U39" s="88">
        <v>0</v>
      </c>
      <c r="V39" s="88" t="str">
        <v/>
      </c>
      <c r="W39" s="90">
        <v>43675.629920567131</v>
      </c>
      <c r="X39" s="90">
        <v>0</v>
      </c>
      <c r="Y39" s="88">
        <v>0</v>
      </c>
      <c r="Z39" s="88" t="str">
        <v>2019-04-17T00:00:00.0000000+00:00</v>
      </c>
      <c r="AA39" s="88">
        <v>0</v>
      </c>
      <c r="AB39" s="91">
        <v>0</v>
      </c>
      <c r="AC39" s="91">
        <v>0</v>
      </c>
      <c r="AD39" s="86" t="str">
        <v>2019-04-15T00:00:00.0000000+00:00</v>
      </c>
      <c r="AE39" s="86">
        <v>0</v>
      </c>
      <c r="AF39" s="86">
        <v>0</v>
      </c>
      <c r="AG39" s="86">
        <v>0</v>
      </c>
      <c r="AH39" s="86">
        <v>0</v>
      </c>
      <c r="AI39" s="88"/>
      <c r="AJ39" s="2"/>
    </row>
    <row r="40" spans="2:36" x14ac:dyDescent="0.45">
      <c r="B40" s="2"/>
      <c r="C40" s="2"/>
      <c r="D40" s="12">
        <v>7</v>
      </c>
      <c r="E40" s="15" t="str">
        <v>Active</v>
      </c>
      <c r="F40" s="15" t="str">
        <v>2019-01-01T00:00:00.0000000+00:00</v>
      </c>
      <c r="G40" s="29" t="str">
        <v>AdjustmentIncrease</v>
      </c>
      <c r="H40" s="16" t="str">
        <v>Increase Adjustment</v>
      </c>
      <c r="I40" s="31" t="str">
        <v>LusidInstrumentId:LUID_S6XXIWIL</v>
      </c>
      <c r="J40" s="31" t="str">
        <v>LUID_S6XXIWIL</v>
      </c>
      <c r="K40" s="89">
        <v>43466</v>
      </c>
      <c r="L40" s="84">
        <v>43466</v>
      </c>
      <c r="M40" s="86">
        <v>2320000</v>
      </c>
      <c r="N40" s="27">
        <v>1322168000</v>
      </c>
      <c r="O40" s="61">
        <v>569.9</v>
      </c>
      <c r="P40" s="86">
        <v>1322168000</v>
      </c>
      <c r="Q40" s="16" t="str">
        <v>GBP</v>
      </c>
      <c r="R40" s="16">
        <v>1</v>
      </c>
      <c r="S40" s="88">
        <v>1</v>
      </c>
      <c r="T40" s="88" t="str">
        <v>GBP</v>
      </c>
      <c r="U40" s="88">
        <v>0</v>
      </c>
      <c r="V40" s="88" t="str">
        <v/>
      </c>
      <c r="W40" s="90">
        <v>43675.629920567131</v>
      </c>
      <c r="X40" s="90">
        <v>0</v>
      </c>
      <c r="Y40" s="88">
        <v>0</v>
      </c>
      <c r="Z40" s="88" t="str">
        <v>2019-04-17T00:00:00.0000000+00:00</v>
      </c>
      <c r="AA40" s="88">
        <v>0</v>
      </c>
      <c r="AB40" s="91">
        <v>0</v>
      </c>
      <c r="AC40" s="91">
        <v>0</v>
      </c>
      <c r="AD40" s="86" t="str">
        <v>2019-04-15T00:00:00.0000000+00:00</v>
      </c>
      <c r="AE40" s="86">
        <v>0</v>
      </c>
      <c r="AF40" s="86">
        <v>0</v>
      </c>
      <c r="AG40" s="86">
        <v>0</v>
      </c>
      <c r="AH40" s="86">
        <v>0</v>
      </c>
      <c r="AI40" s="88"/>
      <c r="AJ40" s="2"/>
    </row>
    <row r="41" spans="2:36" x14ac:dyDescent="0.45">
      <c r="B41" s="2"/>
      <c r="C41" s="2"/>
      <c r="D41" s="12">
        <v>8</v>
      </c>
      <c r="E41" s="15" t="str">
        <v>Active</v>
      </c>
      <c r="F41" s="15" t="str">
        <v>2019-01-01T00:00:00.0000000+00:00</v>
      </c>
      <c r="G41" s="29" t="str">
        <v>AdjustmentIncrease</v>
      </c>
      <c r="H41" s="16" t="str">
        <v>Increase Adjustment</v>
      </c>
      <c r="I41" s="31" t="str">
        <v>LusidInstrumentId:LUID_J9X6I77Q</v>
      </c>
      <c r="J41" s="31" t="str">
        <v>LUID_J9X6I77Q</v>
      </c>
      <c r="K41" s="89">
        <v>43466</v>
      </c>
      <c r="L41" s="84">
        <v>43466</v>
      </c>
      <c r="M41" s="86">
        <v>8300000</v>
      </c>
      <c r="N41" s="27">
        <v>98147500000</v>
      </c>
      <c r="O41" s="61">
        <v>11825</v>
      </c>
      <c r="P41" s="86">
        <v>98147500000</v>
      </c>
      <c r="Q41" s="16" t="str">
        <v>JPY</v>
      </c>
      <c r="R41" s="16">
        <v>1</v>
      </c>
      <c r="S41" s="88">
        <v>6.8065348998765044E-3</v>
      </c>
      <c r="T41" s="88" t="str">
        <v>JPY</v>
      </c>
      <c r="U41" s="88">
        <v>0</v>
      </c>
      <c r="V41" s="88" t="str">
        <v/>
      </c>
      <c r="W41" s="90">
        <v>43675.629920567131</v>
      </c>
      <c r="X41" s="90">
        <v>0</v>
      </c>
      <c r="Y41" s="88">
        <v>0</v>
      </c>
      <c r="Z41" s="88" t="str">
        <v>2019-04-17T00:00:00.0000000+00:00</v>
      </c>
      <c r="AA41" s="88">
        <v>0</v>
      </c>
      <c r="AB41" s="91">
        <v>0</v>
      </c>
      <c r="AC41" s="91">
        <v>0</v>
      </c>
      <c r="AD41" s="86" t="str">
        <v>2019-04-15T00:00:00.0000000+00:00</v>
      </c>
      <c r="AE41" s="86">
        <v>0</v>
      </c>
      <c r="AF41" s="86">
        <v>0</v>
      </c>
      <c r="AG41" s="86">
        <v>0</v>
      </c>
      <c r="AH41" s="86">
        <v>0</v>
      </c>
      <c r="AI41" s="88"/>
      <c r="AJ41" s="2"/>
    </row>
    <row r="42" spans="2:36" x14ac:dyDescent="0.45">
      <c r="B42" s="2"/>
      <c r="C42" s="2"/>
      <c r="D42" s="12">
        <v>9</v>
      </c>
      <c r="E42" s="15" t="str">
        <v>Active</v>
      </c>
      <c r="F42" s="15" t="str">
        <v>2019-01-01T00:00:00.0000000+00:00</v>
      </c>
      <c r="G42" s="29" t="str">
        <v>AdjustmentIncrease</v>
      </c>
      <c r="H42" s="16" t="str">
        <v>Increase Adjustment</v>
      </c>
      <c r="I42" s="31" t="str">
        <v>LusidInstrumentId:LUID_NONHDZJ3</v>
      </c>
      <c r="J42" s="31" t="str">
        <v>LUID_NONHDZJ3</v>
      </c>
      <c r="K42" s="89">
        <v>43466</v>
      </c>
      <c r="L42" s="84">
        <v>43466</v>
      </c>
      <c r="M42" s="86">
        <v>21000000</v>
      </c>
      <c r="N42" s="27">
        <v>2308740000</v>
      </c>
      <c r="O42" s="61">
        <v>109.94</v>
      </c>
      <c r="P42" s="86">
        <v>2308740000</v>
      </c>
      <c r="Q42" s="16" t="str">
        <v>USD</v>
      </c>
      <c r="R42" s="16">
        <v>1</v>
      </c>
      <c r="S42" s="88">
        <v>0.76239999999999997</v>
      </c>
      <c r="T42" s="88" t="str">
        <v>USD</v>
      </c>
      <c r="U42" s="88">
        <v>0</v>
      </c>
      <c r="V42" s="88" t="str">
        <v/>
      </c>
      <c r="W42" s="90">
        <v>43675.629920567131</v>
      </c>
      <c r="X42" s="90">
        <v>0</v>
      </c>
      <c r="Y42" s="88">
        <v>0</v>
      </c>
      <c r="Z42" s="88" t="str">
        <v>2019-04-17T00:00:00.0000000+00:00</v>
      </c>
      <c r="AA42" s="88">
        <v>0</v>
      </c>
      <c r="AB42" s="91">
        <v>0</v>
      </c>
      <c r="AC42" s="91">
        <v>0</v>
      </c>
      <c r="AD42" s="86" t="str">
        <v>2019-04-15T00:00:00.0000000+00:00</v>
      </c>
      <c r="AE42" s="86">
        <v>0</v>
      </c>
      <c r="AF42" s="86">
        <v>0</v>
      </c>
      <c r="AG42" s="86">
        <v>0</v>
      </c>
      <c r="AH42" s="86">
        <v>0</v>
      </c>
      <c r="AI42" s="88"/>
      <c r="AJ42" s="2"/>
    </row>
    <row r="43" spans="2:36" x14ac:dyDescent="0.45">
      <c r="B43" s="2"/>
      <c r="C43" s="2"/>
      <c r="D43" s="12">
        <v>10</v>
      </c>
      <c r="E43" s="15" t="str">
        <v>Active</v>
      </c>
      <c r="F43" s="15" t="str">
        <v>2019-01-01T00:00:00.0000000+00:00</v>
      </c>
      <c r="G43" s="29" t="str">
        <v>AdjustmentIncrease</v>
      </c>
      <c r="H43" s="16" t="str">
        <v>Increase Adjustment</v>
      </c>
      <c r="I43" s="31" t="str">
        <v>LusidInstrumentId:LUID_9ZDYV1T3</v>
      </c>
      <c r="J43" s="31" t="str">
        <v>LUID_9ZDYV1T3</v>
      </c>
      <c r="K43" s="89">
        <v>43466</v>
      </c>
      <c r="L43" s="84">
        <v>43466</v>
      </c>
      <c r="M43" s="86">
        <v>15500000</v>
      </c>
      <c r="N43" s="27">
        <v>1218765000</v>
      </c>
      <c r="O43" s="61">
        <v>78.63</v>
      </c>
      <c r="P43" s="86">
        <v>1218765000</v>
      </c>
      <c r="Q43" s="16" t="str">
        <v>EUR</v>
      </c>
      <c r="R43" s="16">
        <v>1</v>
      </c>
      <c r="S43" s="88">
        <v>0.86215085378265288</v>
      </c>
      <c r="T43" s="88" t="str">
        <v>EUR</v>
      </c>
      <c r="U43" s="88">
        <v>0</v>
      </c>
      <c r="V43" s="88" t="str">
        <v/>
      </c>
      <c r="W43" s="90">
        <v>43675.629920567131</v>
      </c>
      <c r="X43" s="90">
        <v>0</v>
      </c>
      <c r="Y43" s="88">
        <v>0</v>
      </c>
      <c r="Z43" s="88" t="str">
        <v>2019-04-17T00:00:00.0000000+00:00</v>
      </c>
      <c r="AA43" s="88">
        <v>0</v>
      </c>
      <c r="AB43" s="91">
        <v>0</v>
      </c>
      <c r="AC43" s="91">
        <v>0</v>
      </c>
      <c r="AD43" s="86" t="str">
        <v>2019-04-15T00:00:00.0000000+00:00</v>
      </c>
      <c r="AE43" s="86">
        <v>0</v>
      </c>
      <c r="AF43" s="86">
        <v>0</v>
      </c>
      <c r="AG43" s="86">
        <v>0</v>
      </c>
      <c r="AH43" s="86">
        <v>0</v>
      </c>
      <c r="AI43" s="88"/>
      <c r="AJ43" s="2"/>
    </row>
    <row r="44" spans="2:36" x14ac:dyDescent="0.45">
      <c r="B44" s="2"/>
      <c r="C44" s="2"/>
      <c r="D44" s="12">
        <v>11</v>
      </c>
      <c r="E44" s="15" t="str">
        <v>Active</v>
      </c>
      <c r="F44" s="15" t="str">
        <v>Global-Equity40</v>
      </c>
      <c r="G44" s="29" t="str">
        <v>Buy</v>
      </c>
      <c r="H44" s="16" t="str">
        <v>Purchase</v>
      </c>
      <c r="I44" s="31" t="str">
        <v>Figi:BBG000B9XRY4</v>
      </c>
      <c r="J44" s="31" t="str">
        <v>LUID_OCTU95KX</v>
      </c>
      <c r="K44" s="89">
        <v>43570</v>
      </c>
      <c r="L44" s="84">
        <v>43572</v>
      </c>
      <c r="M44" s="86">
        <v>751</v>
      </c>
      <c r="N44" s="27">
        <v>114215.06</v>
      </c>
      <c r="O44" s="61">
        <v>199.23</v>
      </c>
      <c r="P44" s="86">
        <v>149621.72999999998</v>
      </c>
      <c r="Q44" s="16" t="str">
        <v>USD</v>
      </c>
      <c r="R44" s="16">
        <v>1.31</v>
      </c>
      <c r="S44" s="88">
        <v>0</v>
      </c>
      <c r="T44" s="88" t="str">
        <v>USD</v>
      </c>
      <c r="U44" s="88">
        <v>0</v>
      </c>
      <c r="V44" s="88">
        <v>0</v>
      </c>
      <c r="W44" s="90">
        <v>43738.584866030091</v>
      </c>
      <c r="X44" s="90">
        <v>0</v>
      </c>
      <c r="Y44" s="88">
        <v>0</v>
      </c>
      <c r="Z44" s="88">
        <v>0</v>
      </c>
      <c r="AA44" s="88" t="str">
        <v>Finbourne-Examples</v>
      </c>
      <c r="AB44" s="91" t="str">
        <v>ea463ade-f95e-4b04-9efb-4f12b3efcecf</v>
      </c>
      <c r="AC44" s="91">
        <v>0</v>
      </c>
      <c r="AD44" s="86">
        <v>0</v>
      </c>
      <c r="AE44" s="86">
        <v>0</v>
      </c>
      <c r="AF44" s="86">
        <v>0</v>
      </c>
      <c r="AG44" s="86">
        <v>0</v>
      </c>
      <c r="AH44" s="86">
        <v>0</v>
      </c>
      <c r="AI44" s="88"/>
      <c r="AJ44" s="2"/>
    </row>
    <row r="45" spans="2:36" x14ac:dyDescent="0.45">
      <c r="B45" s="2"/>
      <c r="C45" s="2"/>
      <c r="D45" s="12">
        <v>12</v>
      </c>
      <c r="E45" s="15" t="str">
        <v>Active</v>
      </c>
      <c r="F45" s="15" t="str">
        <v>Global-Equity11</v>
      </c>
      <c r="G45" s="29" t="str">
        <v>Buy</v>
      </c>
      <c r="H45" s="16" t="str">
        <v>Purchase</v>
      </c>
      <c r="I45" s="31" t="str">
        <v>Figi:BBG000DMBXR2</v>
      </c>
      <c r="J45" s="31" t="str">
        <v>LUID_NONHDZJ3</v>
      </c>
      <c r="K45" s="89">
        <v>43580</v>
      </c>
      <c r="L45" s="84">
        <v>43582</v>
      </c>
      <c r="M45" s="86">
        <v>352941.17647058825</v>
      </c>
      <c r="N45" s="27">
        <v>70316470.590000004</v>
      </c>
      <c r="O45" s="61">
        <v>113.61</v>
      </c>
      <c r="P45" s="86">
        <v>70316470.588235289</v>
      </c>
      <c r="Q45" s="16" t="str">
        <v>USD</v>
      </c>
      <c r="R45" s="16">
        <v>1</v>
      </c>
      <c r="S45" s="88">
        <v>0</v>
      </c>
      <c r="T45" s="88" t="str">
        <v>USD</v>
      </c>
      <c r="U45" s="88">
        <v>0</v>
      </c>
      <c r="V45" s="88" t="str">
        <v>Client</v>
      </c>
      <c r="W45" s="90">
        <v>43675.62994363426</v>
      </c>
      <c r="X45" s="90">
        <v>0</v>
      </c>
      <c r="Y45" s="88">
        <v>0</v>
      </c>
      <c r="Z45" s="88">
        <v>0</v>
      </c>
      <c r="AA45" s="88" t="str">
        <v>Finbourne-Examples</v>
      </c>
      <c r="AB45" s="91" t="str">
        <v>ea463ade-f95e-4b04-9efb-4f12b3efcecf</v>
      </c>
      <c r="AC45" s="91">
        <v>0</v>
      </c>
      <c r="AD45" s="86">
        <v>0</v>
      </c>
      <c r="AE45" s="86">
        <v>0</v>
      </c>
      <c r="AF45" s="86">
        <v>0</v>
      </c>
      <c r="AG45" s="86">
        <v>0</v>
      </c>
      <c r="AH45" s="86">
        <v>0</v>
      </c>
      <c r="AI45" s="88"/>
      <c r="AJ45" s="2"/>
    </row>
    <row r="46" spans="2:36" x14ac:dyDescent="0.45">
      <c r="B46" s="2"/>
      <c r="C46" s="2"/>
      <c r="D46" s="12">
        <v>13</v>
      </c>
      <c r="E46" s="15" t="str">
        <v>Active</v>
      </c>
      <c r="F46" s="15" t="str">
        <v>Global-Equity12</v>
      </c>
      <c r="G46" s="29" t="str">
        <v>Buy</v>
      </c>
      <c r="H46" s="16" t="str">
        <v>Purchase</v>
      </c>
      <c r="I46" s="31" t="str">
        <v>Figi:BBG000C059M6</v>
      </c>
      <c r="J46" s="31" t="str">
        <v>LUID_S6XXIWIL</v>
      </c>
      <c r="K46" s="89">
        <v>43581</v>
      </c>
      <c r="L46" s="84">
        <v>43583</v>
      </c>
      <c r="M46" s="86">
        <v>617647.0588235294</v>
      </c>
      <c r="N46" s="27">
        <v>67904117.650000006</v>
      </c>
      <c r="O46" s="61">
        <v>556.1</v>
      </c>
      <c r="P46" s="86">
        <v>67904117.64705883</v>
      </c>
      <c r="Q46" s="16" t="str">
        <v>USD</v>
      </c>
      <c r="R46" s="16">
        <v>1</v>
      </c>
      <c r="S46" s="88">
        <v>0</v>
      </c>
      <c r="T46" s="88" t="str">
        <v>USD</v>
      </c>
      <c r="U46" s="88">
        <v>0</v>
      </c>
      <c r="V46" s="88" t="str">
        <v>Client</v>
      </c>
      <c r="W46" s="90">
        <v>43675.62994363426</v>
      </c>
      <c r="X46" s="90">
        <v>0</v>
      </c>
      <c r="Y46" s="88">
        <v>0</v>
      </c>
      <c r="Z46" s="88">
        <v>0</v>
      </c>
      <c r="AA46" s="88" t="str">
        <v>Finbourne-Examples</v>
      </c>
      <c r="AB46" s="91" t="str">
        <v>ea463ade-f95e-4b04-9efb-4f12b3efcecf</v>
      </c>
      <c r="AC46" s="91">
        <v>0</v>
      </c>
      <c r="AD46" s="86">
        <v>0</v>
      </c>
      <c r="AE46" s="86">
        <v>0</v>
      </c>
      <c r="AF46" s="86">
        <v>0</v>
      </c>
      <c r="AG46" s="86">
        <v>0</v>
      </c>
      <c r="AH46" s="86">
        <v>0</v>
      </c>
      <c r="AI46" s="88"/>
      <c r="AJ46" s="2"/>
    </row>
    <row r="47" spans="2:36" x14ac:dyDescent="0.45">
      <c r="B47" s="2"/>
      <c r="C47" s="2"/>
      <c r="D47" s="12">
        <v>14</v>
      </c>
      <c r="E47" s="15" t="str">
        <v>Active</v>
      </c>
      <c r="F47" s="15" t="str">
        <v>Global-Equity13</v>
      </c>
      <c r="G47" s="29" t="str">
        <v>Buy</v>
      </c>
      <c r="H47" s="16" t="str">
        <v>Purchase</v>
      </c>
      <c r="I47" s="31" t="str">
        <v>Figi:BBG00DQ4YZ36</v>
      </c>
      <c r="J47" s="31" t="str">
        <v>LUID_9ZDYV1T3</v>
      </c>
      <c r="K47" s="89">
        <v>43581</v>
      </c>
      <c r="L47" s="84">
        <v>43583</v>
      </c>
      <c r="M47" s="86">
        <v>68235.294117647063</v>
      </c>
      <c r="N47" s="27">
        <v>38887294.119999997</v>
      </c>
      <c r="O47" s="61">
        <v>78.28</v>
      </c>
      <c r="P47" s="86">
        <v>38887294.117647059</v>
      </c>
      <c r="Q47" s="16" t="str">
        <v>GBP</v>
      </c>
      <c r="R47" s="16">
        <v>1</v>
      </c>
      <c r="S47" s="88">
        <v>0</v>
      </c>
      <c r="T47" s="88" t="str">
        <v>GBP</v>
      </c>
      <c r="U47" s="88">
        <v>0</v>
      </c>
      <c r="V47" s="88" t="str">
        <v>Client</v>
      </c>
      <c r="W47" s="90">
        <v>43675.62994363426</v>
      </c>
      <c r="X47" s="90">
        <v>0</v>
      </c>
      <c r="Y47" s="88">
        <v>0</v>
      </c>
      <c r="Z47" s="88">
        <v>0</v>
      </c>
      <c r="AA47" s="88" t="str">
        <v>Finbourne-Examples</v>
      </c>
      <c r="AB47" s="91" t="str">
        <v>ea463ade-f95e-4b04-9efb-4f12b3efcecf</v>
      </c>
      <c r="AC47" s="91">
        <v>0</v>
      </c>
      <c r="AD47" s="86">
        <v>0</v>
      </c>
      <c r="AE47" s="86">
        <v>0</v>
      </c>
      <c r="AF47" s="86">
        <v>0</v>
      </c>
      <c r="AG47" s="86">
        <v>0</v>
      </c>
      <c r="AH47" s="86">
        <v>0</v>
      </c>
      <c r="AI47" s="88"/>
      <c r="AJ47" s="2"/>
    </row>
    <row r="48" spans="2:36" x14ac:dyDescent="0.45">
      <c r="B48" s="2"/>
      <c r="C48" s="2"/>
      <c r="D48" s="12">
        <v>15</v>
      </c>
      <c r="E48" s="15" t="str">
        <v>Active</v>
      </c>
      <c r="F48" s="15" t="str">
        <v>Global-Equity14</v>
      </c>
      <c r="G48" s="29" t="str">
        <v>Buy</v>
      </c>
      <c r="H48" s="16" t="str">
        <v>Purchase</v>
      </c>
      <c r="I48" s="31" t="str">
        <v>Figi:BBG000BCM915</v>
      </c>
      <c r="J48" s="31" t="str">
        <v>LUID_TM4GZOD5</v>
      </c>
      <c r="K48" s="89">
        <v>43581</v>
      </c>
      <c r="L48" s="84">
        <v>43583</v>
      </c>
      <c r="M48" s="86">
        <v>455882.35294117645</v>
      </c>
      <c r="N48" s="27">
        <v>35846029.409999996</v>
      </c>
      <c r="O48" s="61">
        <v>6905</v>
      </c>
      <c r="P48" s="86">
        <v>35846029.411764704</v>
      </c>
      <c r="Q48" s="16" t="str">
        <v>EUR</v>
      </c>
      <c r="R48" s="16">
        <v>1</v>
      </c>
      <c r="S48" s="88">
        <v>0</v>
      </c>
      <c r="T48" s="88" t="str">
        <v>EUR</v>
      </c>
      <c r="U48" s="88">
        <v>0</v>
      </c>
      <c r="V48" s="88" t="str">
        <v>Client</v>
      </c>
      <c r="W48" s="90">
        <v>43675.62994363426</v>
      </c>
      <c r="X48" s="90">
        <v>0</v>
      </c>
      <c r="Y48" s="88">
        <v>0</v>
      </c>
      <c r="Z48" s="88">
        <v>0</v>
      </c>
      <c r="AA48" s="88" t="str">
        <v>Finbourne-Examples</v>
      </c>
      <c r="AB48" s="91" t="str">
        <v>ea463ade-f95e-4b04-9efb-4f12b3efcecf</v>
      </c>
      <c r="AC48" s="91">
        <v>0</v>
      </c>
      <c r="AD48" s="86">
        <v>0</v>
      </c>
      <c r="AE48" s="86">
        <v>0</v>
      </c>
      <c r="AF48" s="86">
        <v>0</v>
      </c>
      <c r="AG48" s="86">
        <v>0</v>
      </c>
      <c r="AH48" s="86">
        <v>0</v>
      </c>
      <c r="AI48" s="88"/>
      <c r="AJ48" s="2"/>
    </row>
    <row r="49" spans="2:36" x14ac:dyDescent="0.45">
      <c r="B49" s="2"/>
      <c r="C49" s="2"/>
      <c r="D49" s="12">
        <v>16</v>
      </c>
      <c r="E49" s="15" t="str">
        <v>Active</v>
      </c>
      <c r="F49" s="15" t="str">
        <v>Global-Equity15</v>
      </c>
      <c r="G49" s="29" t="str">
        <v>Sell</v>
      </c>
      <c r="H49" s="16" t="str">
        <v>Sale</v>
      </c>
      <c r="I49" s="31" t="str">
        <v>Figi:BBG000BCH458</v>
      </c>
      <c r="J49" s="31" t="str">
        <v>LUID_O7SPGM6L</v>
      </c>
      <c r="K49" s="89">
        <v>43584</v>
      </c>
      <c r="L49" s="84">
        <v>43586</v>
      </c>
      <c r="M49" s="86">
        <v>309726.4705882353</v>
      </c>
      <c r="N49" s="27">
        <v>2115741521</v>
      </c>
      <c r="O49" s="61">
        <v>160.80000000000001</v>
      </c>
      <c r="P49" s="86">
        <v>2115741520.5882354</v>
      </c>
      <c r="Q49" s="16" t="str">
        <v>JPY</v>
      </c>
      <c r="R49" s="16">
        <v>1</v>
      </c>
      <c r="S49" s="88">
        <v>0</v>
      </c>
      <c r="T49" s="88" t="str">
        <v>JPY</v>
      </c>
      <c r="U49" s="88">
        <v>0</v>
      </c>
      <c r="V49" s="88" t="str">
        <v>Client</v>
      </c>
      <c r="W49" s="90">
        <v>43675.62994363426</v>
      </c>
      <c r="X49" s="90">
        <v>0</v>
      </c>
      <c r="Y49" s="88">
        <v>0</v>
      </c>
      <c r="Z49" s="88">
        <v>0</v>
      </c>
      <c r="AA49" s="88" t="str">
        <v>Finbourne-Examples</v>
      </c>
      <c r="AB49" s="91" t="str">
        <v>ea463ade-f95e-4b04-9efb-4f12b3efcecf</v>
      </c>
      <c r="AC49" s="91">
        <v>0</v>
      </c>
      <c r="AD49" s="86">
        <v>0</v>
      </c>
      <c r="AE49" s="86">
        <v>0</v>
      </c>
      <c r="AF49" s="86">
        <v>0</v>
      </c>
      <c r="AG49" s="86">
        <v>0</v>
      </c>
      <c r="AH49" s="86">
        <v>0</v>
      </c>
      <c r="AI49" s="88"/>
      <c r="AJ49" s="2"/>
    </row>
    <row r="50" spans="2:36" x14ac:dyDescent="0.45">
      <c r="B50" s="2"/>
      <c r="C50" s="2"/>
      <c r="D50" s="12">
        <v>17</v>
      </c>
      <c r="E50" s="15" t="str">
        <v>Active</v>
      </c>
      <c r="F50" s="15" t="str">
        <v>Global-Equity16</v>
      </c>
      <c r="G50" s="29" t="str">
        <v>Sell</v>
      </c>
      <c r="H50" s="16" t="str">
        <v>Sale</v>
      </c>
      <c r="I50" s="31" t="str">
        <v>Figi:BBG000BS1MT4</v>
      </c>
      <c r="J50" s="31" t="str">
        <v>LUID_0BY91N0T</v>
      </c>
      <c r="K50" s="89">
        <v>43585</v>
      </c>
      <c r="L50" s="84">
        <v>43587</v>
      </c>
      <c r="M50" s="86">
        <v>255882.35294117648</v>
      </c>
      <c r="N50" s="27">
        <v>40557352.939999998</v>
      </c>
      <c r="O50" s="61">
        <v>667.1</v>
      </c>
      <c r="P50" s="86">
        <v>40557352.941176474</v>
      </c>
      <c r="Q50" s="16" t="str">
        <v>EUR</v>
      </c>
      <c r="R50" s="16">
        <v>1</v>
      </c>
      <c r="S50" s="88">
        <v>0</v>
      </c>
      <c r="T50" s="88" t="str">
        <v>EUR</v>
      </c>
      <c r="U50" s="88">
        <v>0</v>
      </c>
      <c r="V50" s="88" t="str">
        <v>Client</v>
      </c>
      <c r="W50" s="90">
        <v>43675.62994363426</v>
      </c>
      <c r="X50" s="90">
        <v>0</v>
      </c>
      <c r="Y50" s="88">
        <v>0</v>
      </c>
      <c r="Z50" s="88">
        <v>0</v>
      </c>
      <c r="AA50" s="88" t="str">
        <v>Finbourne-Examples</v>
      </c>
      <c r="AB50" s="91" t="str">
        <v>ea463ade-f95e-4b04-9efb-4f12b3efcecf</v>
      </c>
      <c r="AC50" s="91">
        <v>0</v>
      </c>
      <c r="AD50" s="86">
        <v>0</v>
      </c>
      <c r="AE50" s="86">
        <v>0</v>
      </c>
      <c r="AF50" s="86">
        <v>0</v>
      </c>
      <c r="AG50" s="86">
        <v>0</v>
      </c>
      <c r="AH50" s="86">
        <v>0</v>
      </c>
      <c r="AI50" s="88"/>
      <c r="AJ50" s="2"/>
    </row>
    <row r="51" spans="2:36" x14ac:dyDescent="0.45">
      <c r="B51" s="2"/>
      <c r="C51" s="2"/>
      <c r="D51" s="12">
        <v>18</v>
      </c>
      <c r="E51" s="15" t="str">
        <v>Active</v>
      </c>
      <c r="F51" s="15" t="str">
        <v>Global-Equity41</v>
      </c>
      <c r="G51" s="29" t="str">
        <v>Buy</v>
      </c>
      <c r="H51" s="16" t="str">
        <v>Purchase</v>
      </c>
      <c r="I51" s="31" t="str">
        <v>Figi:BBG000B9XRY4</v>
      </c>
      <c r="J51" s="31" t="str">
        <v>LUID_OCTU95KX</v>
      </c>
      <c r="K51" s="89">
        <v>43585</v>
      </c>
      <c r="L51" s="84">
        <v>43587</v>
      </c>
      <c r="M51" s="86">
        <v>0</v>
      </c>
      <c r="N51" s="27">
        <v>0</v>
      </c>
      <c r="O51" s="61">
        <v>199.23</v>
      </c>
      <c r="P51" s="86">
        <v>0</v>
      </c>
      <c r="Q51" s="16" t="str">
        <v>USD</v>
      </c>
      <c r="R51" s="16">
        <v>1.31</v>
      </c>
      <c r="S51" s="88">
        <v>0</v>
      </c>
      <c r="T51" s="88" t="str">
        <v>USD</v>
      </c>
      <c r="U51" s="88">
        <v>0</v>
      </c>
      <c r="V51" s="88">
        <v>0</v>
      </c>
      <c r="W51" s="90">
        <v>43738.584866030091</v>
      </c>
      <c r="X51" s="90">
        <v>0</v>
      </c>
      <c r="Y51" s="88">
        <v>0</v>
      </c>
      <c r="Z51" s="88">
        <v>0</v>
      </c>
      <c r="AA51" s="88" t="str">
        <v>Finbourne-Examples</v>
      </c>
      <c r="AB51" s="91" t="str">
        <v>ea463ade-f95e-4b04-9efb-4f12b3efcecf</v>
      </c>
      <c r="AC51" s="91">
        <v>0</v>
      </c>
      <c r="AD51" s="86">
        <v>0</v>
      </c>
      <c r="AE51" s="86">
        <v>0</v>
      </c>
      <c r="AF51" s="86">
        <v>0</v>
      </c>
      <c r="AG51" s="86">
        <v>0</v>
      </c>
      <c r="AH51" s="86">
        <v>0</v>
      </c>
      <c r="AI51" s="88"/>
      <c r="AJ51" s="2"/>
    </row>
    <row r="52" spans="2:36" x14ac:dyDescent="0.45">
      <c r="B52" s="2"/>
      <c r="C52" s="2"/>
      <c r="D52" s="12">
        <v>19</v>
      </c>
      <c r="E52" s="15" t="str">
        <v>[More...]</v>
      </c>
      <c r="F52" s="15" t="str">
        <v>[More...]</v>
      </c>
      <c r="G52" s="29" t="str">
        <v>[More...]</v>
      </c>
      <c r="H52" s="88" t="str">
        <v>[More...]</v>
      </c>
      <c r="I52" s="31" t="str">
        <v>[More...]</v>
      </c>
      <c r="J52" s="31" t="str">
        <v>[More...]</v>
      </c>
      <c r="K52" s="89" t="str">
        <v>[More...]</v>
      </c>
      <c r="L52" s="84" t="str">
        <v>[More...]</v>
      </c>
      <c r="M52" s="86" t="str">
        <v>[More...]</v>
      </c>
      <c r="N52" s="27" t="str">
        <v>[More...]</v>
      </c>
      <c r="O52" s="61" t="str">
        <v>[More...]</v>
      </c>
      <c r="P52" s="86" t="str">
        <v>[More...]</v>
      </c>
      <c r="Q52" s="88" t="str">
        <v>[More...]</v>
      </c>
      <c r="R52" s="88" t="str">
        <v>[More...]</v>
      </c>
      <c r="S52" s="88" t="str">
        <v>[More...]</v>
      </c>
      <c r="T52" s="88" t="str">
        <v>[More...]</v>
      </c>
      <c r="U52" s="88" t="str">
        <v>[More...]</v>
      </c>
      <c r="V52" s="88" t="str">
        <v>[More...]</v>
      </c>
      <c r="W52" s="90" t="str">
        <v>[More...]</v>
      </c>
      <c r="X52" s="90" t="str">
        <v>[More...]</v>
      </c>
      <c r="Y52" s="88" t="str">
        <v>[More...]</v>
      </c>
      <c r="Z52" s="88" t="str">
        <v>[More...]</v>
      </c>
      <c r="AA52" s="88" t="str">
        <v>[More...]</v>
      </c>
      <c r="AB52" s="91" t="str">
        <v>[More...]</v>
      </c>
      <c r="AC52" s="91" t="str">
        <v>[More...]</v>
      </c>
      <c r="AD52" s="86" t="str">
        <v>[More...]</v>
      </c>
      <c r="AE52" s="86" t="str">
        <v>[More...]</v>
      </c>
      <c r="AF52" s="86" t="str">
        <v>[More...]</v>
      </c>
      <c r="AG52" s="86" t="str">
        <v>[More...]</v>
      </c>
      <c r="AH52" s="86" t="str">
        <v>[More...]</v>
      </c>
      <c r="AI52" s="88"/>
      <c r="AJ52" s="2"/>
    </row>
    <row r="53" spans="2:36" x14ac:dyDescent="0.45">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row>
    <row r="56" spans="2:36" x14ac:dyDescent="0.45">
      <c r="E56" s="32"/>
      <c r="G56" s="32"/>
      <c r="H56" s="32"/>
      <c r="I56" s="32"/>
      <c r="J56" s="32"/>
      <c r="K56" s="32"/>
      <c r="L56" s="32"/>
      <c r="M56" s="32"/>
      <c r="N56" s="32"/>
      <c r="O56" s="32"/>
      <c r="P56" s="32"/>
      <c r="Q56" s="32"/>
    </row>
    <row r="57" spans="2:36" x14ac:dyDescent="0.45">
      <c r="E57" s="32"/>
      <c r="G57" s="32"/>
      <c r="H57" s="33"/>
      <c r="I57" s="33"/>
      <c r="J57" s="32"/>
      <c r="K57" s="32"/>
      <c r="L57" s="32"/>
      <c r="M57" s="32"/>
      <c r="N57" s="32"/>
      <c r="O57" s="60"/>
      <c r="P57" s="32"/>
      <c r="Q57" s="32"/>
    </row>
    <row r="58" spans="2:36" x14ac:dyDescent="0.45">
      <c r="E58" s="32"/>
      <c r="G58" s="32"/>
      <c r="H58" s="33"/>
      <c r="I58" s="33"/>
      <c r="J58" s="32"/>
      <c r="K58" s="32"/>
      <c r="L58" s="32"/>
      <c r="M58" s="32"/>
      <c r="N58" s="32"/>
      <c r="O58" s="60"/>
      <c r="P58" s="32"/>
      <c r="Q58" s="32"/>
    </row>
    <row r="59" spans="2:36" x14ac:dyDescent="0.45">
      <c r="E59" s="32"/>
      <c r="G59" s="32"/>
      <c r="H59" s="33"/>
      <c r="K59" s="32"/>
      <c r="L59" s="32"/>
      <c r="M59" s="32"/>
      <c r="N59" s="32"/>
      <c r="O59" s="60"/>
      <c r="P59" s="32"/>
      <c r="Q59" s="32"/>
    </row>
    <row r="60" spans="2:36" x14ac:dyDescent="0.45">
      <c r="E60" s="32"/>
      <c r="G60" s="32"/>
      <c r="H60" s="33"/>
      <c r="K60" s="32"/>
      <c r="L60" s="32"/>
      <c r="M60" s="32"/>
      <c r="N60" s="32"/>
      <c r="O60" s="40"/>
      <c r="P60" s="32"/>
      <c r="Q60" s="32"/>
    </row>
    <row r="61" spans="2:36" x14ac:dyDescent="0.45">
      <c r="E61" s="32"/>
      <c r="G61" s="32"/>
      <c r="H61" s="33"/>
      <c r="K61" s="32"/>
      <c r="L61" s="32"/>
      <c r="M61" s="32"/>
      <c r="N61" s="32"/>
      <c r="O61" s="40"/>
      <c r="P61" s="32"/>
      <c r="Q61" s="32"/>
    </row>
    <row r="62" spans="2:36" x14ac:dyDescent="0.45">
      <c r="E62" s="32"/>
      <c r="G62" s="32"/>
      <c r="H62" s="33"/>
      <c r="I62" s="33"/>
      <c r="J62" s="32"/>
      <c r="K62" s="32"/>
      <c r="L62" s="32"/>
      <c r="M62" s="32"/>
      <c r="N62" s="32"/>
      <c r="O62" s="40"/>
      <c r="P62" s="32"/>
      <c r="Q62" s="32"/>
    </row>
    <row r="63" spans="2:36" x14ac:dyDescent="0.45">
      <c r="E63" s="32"/>
      <c r="G63" s="32"/>
      <c r="H63" s="33"/>
      <c r="I63" s="33"/>
      <c r="J63" s="32"/>
      <c r="K63" s="32"/>
      <c r="L63" s="32"/>
      <c r="M63" s="32"/>
      <c r="N63" s="32"/>
      <c r="O63" s="40"/>
      <c r="P63" s="32"/>
      <c r="Q63" s="32"/>
    </row>
    <row r="64" spans="2:36" x14ac:dyDescent="0.45">
      <c r="E64" s="32"/>
      <c r="G64" s="32"/>
      <c r="H64" s="33"/>
      <c r="I64" s="33"/>
      <c r="J64" s="32"/>
      <c r="K64" s="32"/>
      <c r="L64" s="32"/>
      <c r="M64" s="32"/>
      <c r="N64" s="32"/>
      <c r="O64" s="40"/>
      <c r="P64" s="32"/>
      <c r="Q64" s="32"/>
    </row>
    <row r="65" spans="7:15" x14ac:dyDescent="0.45">
      <c r="H65" s="33"/>
      <c r="I65" s="33"/>
      <c r="O65" s="40"/>
    </row>
    <row r="66" spans="7:15" x14ac:dyDescent="0.45">
      <c r="H66" s="33"/>
      <c r="I66" s="33"/>
      <c r="O66" s="40"/>
    </row>
    <row r="67" spans="7:15" x14ac:dyDescent="0.45">
      <c r="H67" s="33"/>
      <c r="I67" s="33"/>
      <c r="O67" s="40"/>
    </row>
    <row r="68" spans="7:15" x14ac:dyDescent="0.45">
      <c r="G68" s="38"/>
      <c r="H68" s="33"/>
      <c r="I68" s="33"/>
      <c r="J68" s="36"/>
      <c r="M68" s="37"/>
      <c r="N68" s="36"/>
      <c r="O68" s="40"/>
    </row>
    <row r="69" spans="7:15" x14ac:dyDescent="0.45">
      <c r="G69" s="38"/>
      <c r="H69" s="33"/>
      <c r="I69" s="33"/>
      <c r="J69" s="36"/>
      <c r="M69" s="37"/>
      <c r="N69" s="36"/>
      <c r="O69" s="40"/>
    </row>
    <row r="70" spans="7:15" x14ac:dyDescent="0.45">
      <c r="G70" s="38"/>
      <c r="H70" s="33"/>
      <c r="I70" s="33"/>
      <c r="J70" s="36"/>
      <c r="M70" s="37"/>
      <c r="N70" s="36"/>
      <c r="O70" s="40"/>
    </row>
    <row r="71" spans="7:15" x14ac:dyDescent="0.45">
      <c r="G71" s="38"/>
      <c r="H71" s="33"/>
      <c r="I71" s="33"/>
      <c r="J71" s="36"/>
      <c r="M71" s="37"/>
      <c r="N71" s="36"/>
      <c r="O71" s="40"/>
    </row>
    <row r="72" spans="7:15" x14ac:dyDescent="0.45">
      <c r="G72" s="38"/>
      <c r="H72" s="33"/>
      <c r="I72" s="33"/>
      <c r="J72" s="36"/>
      <c r="M72" s="37"/>
      <c r="N72" s="36"/>
      <c r="O72" s="40"/>
    </row>
    <row r="73" spans="7:15" x14ac:dyDescent="0.45">
      <c r="G73" s="38"/>
      <c r="H73" s="33"/>
      <c r="I73" s="33"/>
      <c r="J73" s="36"/>
      <c r="M73" s="37"/>
      <c r="N73" s="36"/>
      <c r="O73" s="40"/>
    </row>
    <row r="74" spans="7:15" x14ac:dyDescent="0.45">
      <c r="G74" s="38"/>
      <c r="H74" s="33"/>
      <c r="I74" s="33"/>
      <c r="J74" s="36"/>
      <c r="M74" s="37"/>
      <c r="N74" s="36"/>
      <c r="O74" s="40"/>
    </row>
    <row r="75" spans="7:15" x14ac:dyDescent="0.45">
      <c r="G75" s="38"/>
      <c r="H75" s="33"/>
      <c r="I75" s="33"/>
      <c r="J75" s="36"/>
      <c r="M75" s="37"/>
      <c r="N75" s="36"/>
      <c r="O75" s="40"/>
    </row>
    <row r="76" spans="7:15" x14ac:dyDescent="0.45">
      <c r="G76" s="38"/>
      <c r="H76" s="33"/>
      <c r="I76" s="33"/>
      <c r="J76" s="36"/>
      <c r="M76" s="37"/>
      <c r="N76" s="36"/>
      <c r="O76" s="40"/>
    </row>
    <row r="77" spans="7:15" x14ac:dyDescent="0.45">
      <c r="G77" s="38"/>
      <c r="H77" s="33"/>
      <c r="I77" s="33"/>
      <c r="J77" s="36"/>
      <c r="M77" s="37"/>
      <c r="N77" s="36"/>
      <c r="O77" s="40"/>
    </row>
    <row r="78" spans="7:15" x14ac:dyDescent="0.45">
      <c r="G78" s="38"/>
      <c r="H78" s="33"/>
      <c r="I78" s="33"/>
      <c r="J78" s="36"/>
      <c r="M78" s="37"/>
      <c r="N78" s="36"/>
      <c r="O78" s="40"/>
    </row>
    <row r="79" spans="7:15" x14ac:dyDescent="0.45">
      <c r="G79" s="38"/>
      <c r="H79" s="33"/>
      <c r="I79" s="33"/>
      <c r="J79" s="36"/>
      <c r="M79" s="37"/>
      <c r="N79" s="36"/>
      <c r="O79" s="40"/>
    </row>
    <row r="80" spans="7:15" x14ac:dyDescent="0.45">
      <c r="G80" s="38"/>
      <c r="H80" s="33"/>
      <c r="I80" s="33"/>
      <c r="J80" s="36"/>
      <c r="M80" s="37"/>
      <c r="N80" s="36"/>
      <c r="O80" s="40"/>
    </row>
    <row r="81" spans="7:15" x14ac:dyDescent="0.45">
      <c r="G81" s="38"/>
      <c r="H81" s="33"/>
      <c r="I81" s="33"/>
      <c r="J81" s="36"/>
      <c r="M81" s="37"/>
      <c r="N81" s="36"/>
      <c r="O81" s="40"/>
    </row>
    <row r="82" spans="7:15" x14ac:dyDescent="0.45">
      <c r="G82" s="38"/>
      <c r="H82" s="33"/>
      <c r="I82" s="33"/>
      <c r="J82" s="36"/>
      <c r="M82" s="37"/>
      <c r="N82" s="36"/>
      <c r="O82" s="40"/>
    </row>
    <row r="83" spans="7:15" x14ac:dyDescent="0.45">
      <c r="G83" s="38"/>
      <c r="H83" s="33"/>
      <c r="I83" s="33"/>
      <c r="J83" s="36"/>
      <c r="M83" s="37"/>
      <c r="N83" s="36"/>
      <c r="O83" s="40"/>
    </row>
    <row r="84" spans="7:15" x14ac:dyDescent="0.45">
      <c r="G84" s="38"/>
      <c r="H84" s="33"/>
      <c r="I84" s="33"/>
      <c r="J84" s="36"/>
      <c r="M84" s="37"/>
      <c r="N84" s="36"/>
      <c r="O84" s="40"/>
    </row>
    <row r="85" spans="7:15" x14ac:dyDescent="0.45">
      <c r="G85" s="38"/>
      <c r="H85" s="33"/>
      <c r="I85" s="33"/>
      <c r="J85" s="36"/>
      <c r="M85" s="37"/>
      <c r="N85" s="36"/>
      <c r="O85" s="40"/>
    </row>
    <row r="86" spans="7:15" x14ac:dyDescent="0.45">
      <c r="G86" s="38"/>
      <c r="H86" s="33"/>
      <c r="I86" s="33"/>
      <c r="J86" s="36"/>
      <c r="M86" s="37"/>
      <c r="N86" s="36"/>
    </row>
    <row r="93" spans="7:15" x14ac:dyDescent="0.45">
      <c r="H93" s="33"/>
      <c r="I93" s="33"/>
      <c r="M93" s="39"/>
    </row>
    <row r="94" spans="7:15" x14ac:dyDescent="0.45">
      <c r="H94" s="33"/>
      <c r="I94" s="33"/>
      <c r="M94" s="39"/>
    </row>
    <row r="95" spans="7:15" x14ac:dyDescent="0.45">
      <c r="H95" s="33"/>
      <c r="I95" s="33"/>
      <c r="M95" s="39"/>
    </row>
    <row r="96" spans="7:15" x14ac:dyDescent="0.45">
      <c r="H96" s="33"/>
      <c r="I96" s="33"/>
      <c r="M96" s="39"/>
    </row>
    <row r="97" spans="8:13" x14ac:dyDescent="0.45">
      <c r="H97" s="33"/>
      <c r="I97" s="33"/>
      <c r="M97" s="39"/>
    </row>
    <row r="98" spans="8:13" x14ac:dyDescent="0.45">
      <c r="H98" s="33"/>
      <c r="I98" s="33"/>
      <c r="M98" s="39"/>
    </row>
    <row r="99" spans="8:13" x14ac:dyDescent="0.45">
      <c r="H99" s="33"/>
      <c r="I99" s="33"/>
      <c r="M99" s="39"/>
    </row>
    <row r="100" spans="8:13" x14ac:dyDescent="0.45">
      <c r="H100" s="33"/>
      <c r="I100" s="33"/>
      <c r="M100" s="39"/>
    </row>
    <row r="101" spans="8:13" x14ac:dyDescent="0.45">
      <c r="H101" s="33"/>
      <c r="I101" s="33"/>
      <c r="M101" s="39"/>
    </row>
    <row r="102" spans="8:13" x14ac:dyDescent="0.45">
      <c r="H102" s="33"/>
      <c r="I102" s="33"/>
      <c r="M102" s="39"/>
    </row>
    <row r="103" spans="8:13" x14ac:dyDescent="0.45">
      <c r="H103" s="33"/>
      <c r="I103" s="33"/>
      <c r="M103" s="39"/>
    </row>
    <row r="104" spans="8:13" x14ac:dyDescent="0.45">
      <c r="H104" s="33"/>
      <c r="I104" s="33"/>
      <c r="M104" s="39"/>
    </row>
    <row r="105" spans="8:13" x14ac:dyDescent="0.45">
      <c r="H105" s="33"/>
      <c r="I105" s="33"/>
      <c r="M105" s="39"/>
    </row>
    <row r="106" spans="8:13" x14ac:dyDescent="0.45">
      <c r="H106" s="33"/>
      <c r="I106" s="33"/>
      <c r="M106" s="39"/>
    </row>
    <row r="107" spans="8:13" x14ac:dyDescent="0.45">
      <c r="H107" s="33"/>
      <c r="I107" s="33"/>
      <c r="M107" s="39"/>
    </row>
    <row r="108" spans="8:13" x14ac:dyDescent="0.45">
      <c r="H108" s="33"/>
      <c r="I108" s="33"/>
      <c r="M108" s="39"/>
    </row>
    <row r="109" spans="8:13" x14ac:dyDescent="0.45">
      <c r="M109" s="39"/>
    </row>
    <row r="110" spans="8:13" x14ac:dyDescent="0.45">
      <c r="M110" s="39"/>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5AF91A4-A50B-44E4-B23E-17D374F4FBD3}">
          <x14:formula1>
            <xm:f>Inputs!$B$3:$B$180</xm:f>
          </x14:formula1>
          <xm:sqref>L34:L51</xm:sqref>
        </x14:dataValidation>
        <x14:dataValidation type="list" allowBlank="1" showInputMessage="1" showErrorMessage="1" xr:uid="{F082B216-3EDA-4A32-AC54-EDC3157E4D0D}">
          <x14:formula1>
            <xm:f>'View portfolios'!$E$67:$E$70</xm:f>
          </x14:formula1>
          <xm:sqref>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tabSelected="1" topLeftCell="A8" zoomScale="85" zoomScaleNormal="85" workbookViewId="0"/>
  </sheetViews>
  <sheetFormatPr defaultRowHeight="14.25" x14ac:dyDescent="0.45"/>
  <cols>
    <col min="1" max="1" width="6.59765625" customWidth="1"/>
    <col min="2" max="2" width="2.59765625" customWidth="1"/>
    <col min="3" max="3" width="1" customWidth="1"/>
    <col min="4" max="4" width="3.265625" customWidth="1"/>
    <col min="5" max="5" width="15.59765625" bestFit="1" customWidth="1"/>
    <col min="6" max="6" width="22" bestFit="1" customWidth="1"/>
    <col min="7" max="7" width="11.3984375" bestFit="1" customWidth="1"/>
    <col min="8" max="8" width="15.73046875" bestFit="1" customWidth="1"/>
    <col min="9" max="9" width="16.3984375" bestFit="1" customWidth="1"/>
    <col min="10" max="10" width="17.265625" bestFit="1" customWidth="1"/>
    <col min="11" max="11" width="17.73046875" bestFit="1" customWidth="1"/>
    <col min="12" max="12" width="18.3984375" bestFit="1" customWidth="1"/>
    <col min="13" max="13" width="22.73046875" bestFit="1" customWidth="1"/>
    <col min="14" max="14" width="23.3984375" bestFit="1" customWidth="1"/>
    <col min="15" max="15" width="20.86328125" bestFit="1" customWidth="1"/>
    <col min="16" max="16" width="23.3984375" bestFit="1" customWidth="1"/>
    <col min="17" max="17" width="20.86328125" bestFit="1" customWidth="1"/>
    <col min="18" max="19" width="9.265625" bestFit="1" customWidth="1"/>
  </cols>
  <sheetData>
    <row r="1" spans="2:15" ht="27.75" customHeight="1" x14ac:dyDescent="0.45"/>
    <row r="2" spans="2:15" x14ac:dyDescent="0.45">
      <c r="B2" s="1"/>
      <c r="C2" s="1"/>
      <c r="D2" s="1"/>
      <c r="E2" s="1"/>
      <c r="F2" s="1"/>
      <c r="G2" s="1"/>
      <c r="H2" s="1"/>
      <c r="I2" s="1"/>
      <c r="J2" s="1"/>
      <c r="K2" s="1"/>
      <c r="L2" s="1"/>
      <c r="M2" s="1"/>
      <c r="N2" s="1"/>
    </row>
    <row r="3" spans="2:15" ht="27" customHeight="1" x14ac:dyDescent="0.45">
      <c r="B3" s="1"/>
      <c r="C3" s="1"/>
      <c r="D3" s="14" t="s">
        <v>268</v>
      </c>
      <c r="E3" s="1"/>
      <c r="F3" s="1"/>
      <c r="G3" s="1"/>
      <c r="H3" s="1"/>
      <c r="I3" s="1"/>
      <c r="J3" s="1"/>
      <c r="K3" s="1"/>
      <c r="L3" s="1"/>
      <c r="M3" s="1"/>
      <c r="N3" s="1"/>
    </row>
    <row r="4" spans="2:15" ht="8.25" customHeight="1" x14ac:dyDescent="0.45">
      <c r="B4" s="1"/>
      <c r="C4" s="1"/>
      <c r="D4" s="1"/>
      <c r="E4" s="1"/>
      <c r="F4" s="1"/>
      <c r="G4" s="1"/>
      <c r="H4" s="1"/>
      <c r="I4" s="1"/>
      <c r="J4" s="1"/>
      <c r="K4" s="1"/>
      <c r="L4" s="1"/>
      <c r="M4" s="1"/>
      <c r="N4" s="1"/>
    </row>
    <row r="5" spans="2:15" x14ac:dyDescent="0.45">
      <c r="B5" s="1"/>
      <c r="C5" s="1"/>
      <c r="D5" s="3" t="s">
        <v>269</v>
      </c>
      <c r="E5" s="1"/>
      <c r="F5" s="1"/>
      <c r="G5" s="1"/>
      <c r="H5" s="1"/>
      <c r="I5" s="1"/>
      <c r="J5" s="1"/>
      <c r="K5" s="1"/>
      <c r="L5" s="1"/>
      <c r="M5" s="1"/>
      <c r="N5" s="1"/>
    </row>
    <row r="6" spans="2:15" x14ac:dyDescent="0.45">
      <c r="B6" s="1"/>
      <c r="C6" s="1"/>
      <c r="D6" s="3" t="s">
        <v>291</v>
      </c>
      <c r="E6" s="1"/>
      <c r="F6" s="1"/>
      <c r="G6" s="1"/>
      <c r="H6" s="1"/>
      <c r="I6" s="1"/>
      <c r="J6" s="1"/>
      <c r="K6" s="1"/>
      <c r="L6" s="1"/>
      <c r="M6" s="1"/>
      <c r="N6" s="1"/>
    </row>
    <row r="7" spans="2:15" x14ac:dyDescent="0.45">
      <c r="B7" s="1"/>
      <c r="C7" s="1"/>
      <c r="D7" s="1"/>
      <c r="E7" s="65" t="s">
        <v>288</v>
      </c>
      <c r="F7" s="1"/>
      <c r="G7" s="1"/>
      <c r="H7" s="1"/>
      <c r="I7" s="1"/>
      <c r="J7" s="1"/>
      <c r="K7" s="1"/>
      <c r="L7" s="1"/>
      <c r="M7" s="1"/>
      <c r="N7" s="1"/>
    </row>
    <row r="8" spans="2:15" x14ac:dyDescent="0.45">
      <c r="B8" s="1"/>
      <c r="C8" s="1"/>
      <c r="D8" s="1"/>
      <c r="E8" s="65" t="s">
        <v>289</v>
      </c>
      <c r="F8" s="1"/>
      <c r="G8" s="1"/>
      <c r="H8" s="1"/>
      <c r="I8" s="1"/>
      <c r="J8" s="1"/>
      <c r="K8" s="1"/>
      <c r="L8" s="1"/>
      <c r="M8" s="1"/>
      <c r="N8" s="1"/>
    </row>
    <row r="9" spans="2:15" x14ac:dyDescent="0.45">
      <c r="B9" s="1"/>
      <c r="C9" s="1"/>
      <c r="D9" s="1"/>
      <c r="E9" s="65" t="s">
        <v>290</v>
      </c>
      <c r="F9" s="1"/>
      <c r="G9" s="1"/>
      <c r="H9" s="1"/>
      <c r="I9" s="1"/>
      <c r="J9" s="1"/>
      <c r="K9" s="1"/>
      <c r="L9" s="1"/>
      <c r="M9" s="1"/>
      <c r="N9" s="1"/>
    </row>
    <row r="10" spans="2:15" x14ac:dyDescent="0.45">
      <c r="B10" s="1"/>
      <c r="C10" s="1"/>
      <c r="D10" s="1"/>
      <c r="E10" s="1"/>
      <c r="F10" s="1"/>
      <c r="G10" s="1"/>
      <c r="H10" s="1"/>
      <c r="I10" s="1"/>
      <c r="J10" s="1"/>
      <c r="K10" s="1"/>
      <c r="L10" s="1"/>
      <c r="M10" s="1"/>
      <c r="N10" s="1"/>
    </row>
    <row r="13" spans="2:15" x14ac:dyDescent="0.45">
      <c r="B13" s="2"/>
      <c r="C13" s="2"/>
      <c r="D13" s="2"/>
      <c r="E13" s="2"/>
      <c r="F13" s="2"/>
      <c r="G13" s="2"/>
      <c r="H13" s="2"/>
      <c r="I13" s="2"/>
      <c r="J13" s="2"/>
      <c r="K13" s="2"/>
      <c r="L13" s="2"/>
      <c r="M13" s="2"/>
      <c r="N13" s="2"/>
      <c r="O13" s="2"/>
    </row>
    <row r="14" spans="2:15" ht="21" x14ac:dyDescent="0.65">
      <c r="B14" s="2"/>
      <c r="C14" s="13" t="s">
        <v>319</v>
      </c>
      <c r="D14" s="13"/>
      <c r="E14" s="2"/>
      <c r="F14" s="2"/>
      <c r="G14" s="2"/>
      <c r="H14" s="2"/>
      <c r="I14" s="2"/>
      <c r="J14" s="2"/>
      <c r="K14" s="2"/>
      <c r="L14" s="2"/>
      <c r="M14" s="2"/>
      <c r="N14" s="2"/>
      <c r="O14" s="2"/>
    </row>
    <row r="15" spans="2:15" x14ac:dyDescent="0.45">
      <c r="B15" s="2"/>
      <c r="C15" s="2" t="s">
        <v>351</v>
      </c>
      <c r="D15" s="2"/>
      <c r="E15" s="2"/>
      <c r="F15" s="2"/>
      <c r="G15" s="2"/>
      <c r="H15" s="2"/>
      <c r="I15" s="2"/>
      <c r="J15" s="2"/>
      <c r="K15" s="2"/>
      <c r="L15" s="2"/>
      <c r="M15" s="2"/>
      <c r="N15" s="2"/>
      <c r="O15" s="2"/>
    </row>
    <row r="16" spans="2:15" x14ac:dyDescent="0.45">
      <c r="B16" s="2"/>
      <c r="C16" s="2"/>
      <c r="D16" s="2"/>
      <c r="E16" s="2"/>
      <c r="F16" s="2"/>
      <c r="G16" s="2"/>
      <c r="H16" s="2"/>
      <c r="I16" s="2"/>
      <c r="J16" s="2"/>
      <c r="K16" s="2"/>
      <c r="L16" s="2"/>
      <c r="M16" s="2"/>
      <c r="N16" s="2"/>
      <c r="O16" s="2"/>
    </row>
    <row r="17" spans="2:15" ht="21" x14ac:dyDescent="0.65">
      <c r="B17" s="2"/>
      <c r="C17" s="13"/>
      <c r="D17" s="13"/>
      <c r="E17" s="2"/>
      <c r="F17" s="2"/>
      <c r="G17" s="2"/>
      <c r="H17" s="2"/>
      <c r="I17" s="2"/>
      <c r="J17" s="2"/>
      <c r="K17" s="2"/>
      <c r="L17" s="2"/>
      <c r="M17" s="2"/>
      <c r="N17" s="2"/>
      <c r="O17" s="2"/>
    </row>
    <row r="18" spans="2:15" x14ac:dyDescent="0.45">
      <c r="B18" s="2"/>
      <c r="C18" s="2"/>
      <c r="D18" s="2"/>
      <c r="E18" s="2"/>
      <c r="F18" s="2"/>
      <c r="G18" s="2"/>
      <c r="H18" s="2"/>
      <c r="I18" s="2"/>
      <c r="J18" s="2"/>
      <c r="K18" s="2"/>
      <c r="L18" s="2"/>
      <c r="M18" s="2"/>
      <c r="N18" s="2"/>
      <c r="O18" s="2"/>
    </row>
    <row r="19" spans="2:15" x14ac:dyDescent="0.45">
      <c r="B19" s="2"/>
      <c r="C19" s="2"/>
      <c r="D19" s="2"/>
      <c r="E19" s="2"/>
      <c r="F19" s="2"/>
      <c r="G19" s="2"/>
      <c r="H19" s="2"/>
      <c r="I19" s="2"/>
      <c r="J19" s="2"/>
      <c r="K19" s="2"/>
      <c r="L19" s="2"/>
      <c r="M19" s="2"/>
      <c r="N19" s="2"/>
      <c r="O19" s="2"/>
    </row>
    <row r="20" spans="2:15" ht="21" x14ac:dyDescent="0.65">
      <c r="B20" s="2"/>
      <c r="C20" s="13" t="s">
        <v>352</v>
      </c>
      <c r="D20" s="13"/>
      <c r="E20" s="2"/>
      <c r="F20" s="2"/>
      <c r="G20" s="2"/>
      <c r="H20" s="2"/>
      <c r="I20" s="2"/>
      <c r="J20" s="2"/>
      <c r="K20" s="2"/>
      <c r="L20" s="2"/>
      <c r="M20" s="2"/>
      <c r="N20" s="2"/>
      <c r="O20" s="2"/>
    </row>
    <row r="21" spans="2:15" x14ac:dyDescent="0.45">
      <c r="B21" s="2"/>
      <c r="C21" s="2" t="s">
        <v>320</v>
      </c>
      <c r="D21" s="2"/>
      <c r="E21" s="2"/>
      <c r="F21" s="2"/>
      <c r="G21" s="2"/>
      <c r="H21" s="2"/>
      <c r="I21" s="2"/>
      <c r="J21" s="2"/>
      <c r="K21" s="2"/>
      <c r="L21" s="2"/>
      <c r="M21" s="2"/>
      <c r="N21" s="2"/>
      <c r="O21" s="2"/>
    </row>
    <row r="22" spans="2:15" ht="14.25" customHeight="1" x14ac:dyDescent="0.45">
      <c r="B22" s="2"/>
      <c r="C22" s="2" t="s">
        <v>353</v>
      </c>
      <c r="D22" s="2"/>
      <c r="E22" s="2"/>
      <c r="F22" s="2"/>
      <c r="G22" s="2"/>
      <c r="H22" s="2"/>
      <c r="I22" s="2"/>
      <c r="J22" s="2"/>
      <c r="K22" s="2"/>
      <c r="L22" s="2"/>
      <c r="M22" s="2"/>
      <c r="N22" s="2"/>
      <c r="O22" s="2"/>
    </row>
    <row r="23" spans="2:15" ht="14.25" customHeight="1" x14ac:dyDescent="0.45">
      <c r="B23" s="2"/>
      <c r="C23" s="2"/>
      <c r="D23" s="2"/>
      <c r="E23" s="10" t="s">
        <v>229</v>
      </c>
      <c r="F23" s="10" t="s">
        <v>230</v>
      </c>
      <c r="G23" s="2"/>
      <c r="H23" s="2"/>
      <c r="I23" s="2"/>
      <c r="J23" s="2"/>
      <c r="K23" s="2"/>
      <c r="L23" s="2"/>
      <c r="M23" s="2"/>
      <c r="N23" s="2"/>
      <c r="O23" s="2"/>
    </row>
    <row r="24" spans="2:15" ht="14.65" thickBot="1" x14ac:dyDescent="0.5">
      <c r="B24" s="2"/>
      <c r="C24" s="2"/>
      <c r="D24" s="2"/>
      <c r="E24" s="16" t="s">
        <v>260</v>
      </c>
      <c r="F24" s="16" t="s">
        <v>321</v>
      </c>
      <c r="G24" s="2"/>
      <c r="H24" s="2"/>
      <c r="I24" s="2"/>
      <c r="J24" s="2"/>
      <c r="K24" s="2"/>
      <c r="L24" s="2"/>
      <c r="M24" s="2"/>
      <c r="N24" s="2"/>
      <c r="O24" s="2"/>
    </row>
    <row r="25" spans="2:15" ht="14.25" customHeight="1" thickBot="1" x14ac:dyDescent="0.5">
      <c r="B25" s="2"/>
      <c r="C25" s="2"/>
      <c r="D25" s="2"/>
      <c r="E25" s="16" t="s">
        <v>261</v>
      </c>
      <c r="F25" s="19" t="s">
        <v>231</v>
      </c>
      <c r="G25" s="2"/>
      <c r="H25" s="2"/>
      <c r="I25" s="2"/>
      <c r="J25" s="2"/>
      <c r="K25" s="2"/>
      <c r="L25" s="2"/>
      <c r="M25" s="2"/>
      <c r="N25" s="2"/>
      <c r="O25" s="2"/>
    </row>
    <row r="26" spans="2:15" ht="14.25" customHeight="1" x14ac:dyDescent="0.45">
      <c r="B26" s="2"/>
      <c r="C26" s="2"/>
      <c r="D26" s="2"/>
      <c r="E26" s="16" t="s">
        <v>262</v>
      </c>
      <c r="F26" s="63">
        <v>43647</v>
      </c>
      <c r="G26" s="2"/>
      <c r="H26" s="2"/>
      <c r="I26" s="2"/>
      <c r="J26" s="2"/>
      <c r="K26" s="2"/>
      <c r="L26" s="2"/>
      <c r="M26" s="2"/>
      <c r="N26" s="2"/>
      <c r="O26" s="2"/>
    </row>
    <row r="27" spans="2:15" ht="14.25" customHeight="1" x14ac:dyDescent="0.45">
      <c r="B27" s="2"/>
      <c r="C27" s="2"/>
      <c r="D27" s="2"/>
      <c r="E27" s="16" t="s">
        <v>263</v>
      </c>
      <c r="F27" s="92">
        <f ca="1">NOW()-1/24</f>
        <v>43738.584844675926</v>
      </c>
      <c r="G27" s="2"/>
      <c r="H27" s="2"/>
      <c r="I27" s="2"/>
      <c r="J27" s="2"/>
      <c r="K27" s="2"/>
      <c r="L27" s="2"/>
      <c r="M27" s="2"/>
      <c r="N27" s="2"/>
      <c r="O27" s="2"/>
    </row>
    <row r="28" spans="2:15" ht="14.65" thickBot="1" x14ac:dyDescent="0.5">
      <c r="B28" s="2"/>
      <c r="C28" s="2"/>
      <c r="D28" s="2"/>
      <c r="E28" s="16" t="s">
        <v>264</v>
      </c>
      <c r="F28" s="88" t="s">
        <v>321</v>
      </c>
      <c r="G28" s="2"/>
      <c r="H28" s="2"/>
      <c r="I28" s="2"/>
      <c r="J28" s="2"/>
      <c r="K28" s="2"/>
      <c r="L28" s="2"/>
      <c r="M28" s="2"/>
      <c r="N28" s="2"/>
      <c r="O28" s="2"/>
    </row>
    <row r="29" spans="2:15" ht="14.25" customHeight="1" thickBot="1" x14ac:dyDescent="0.5">
      <c r="B29" s="2"/>
      <c r="C29" s="2"/>
      <c r="D29" s="2"/>
      <c r="E29" s="16" t="s">
        <v>265</v>
      </c>
      <c r="F29" s="19" t="s">
        <v>231</v>
      </c>
      <c r="G29" s="2"/>
      <c r="H29" s="2"/>
      <c r="I29" s="2"/>
      <c r="J29" s="2"/>
      <c r="K29" s="2"/>
      <c r="L29" s="2"/>
      <c r="M29" s="2"/>
      <c r="N29" s="2"/>
      <c r="O29" s="2"/>
    </row>
    <row r="30" spans="2:15" ht="14.25" customHeight="1" x14ac:dyDescent="0.45">
      <c r="B30" s="2"/>
      <c r="C30" s="2"/>
      <c r="D30" s="2"/>
      <c r="E30" s="16" t="s">
        <v>266</v>
      </c>
      <c r="F30" s="63">
        <f>F26</f>
        <v>43647</v>
      </c>
      <c r="G30" s="2"/>
      <c r="H30" s="2"/>
      <c r="I30" s="2"/>
      <c r="J30" s="2"/>
      <c r="K30" s="2"/>
      <c r="L30" s="2"/>
      <c r="M30" s="2"/>
      <c r="N30" s="2"/>
      <c r="O30" s="2"/>
    </row>
    <row r="31" spans="2:15" x14ac:dyDescent="0.45">
      <c r="B31" s="2"/>
      <c r="C31" s="2"/>
      <c r="D31" s="2"/>
      <c r="E31" s="16" t="s">
        <v>267</v>
      </c>
      <c r="F31" s="92">
        <f ca="1">F27-2/1440</f>
        <v>43738.58345578704</v>
      </c>
      <c r="G31" s="2"/>
      <c r="H31" s="2"/>
      <c r="I31" s="2"/>
      <c r="J31" s="2"/>
      <c r="K31" s="2"/>
      <c r="L31" s="2"/>
      <c r="M31" s="2"/>
      <c r="N31" s="2"/>
      <c r="O31" s="2"/>
    </row>
    <row r="32" spans="2:15" x14ac:dyDescent="0.45">
      <c r="B32" s="2"/>
      <c r="C32" s="2"/>
      <c r="D32" s="2"/>
      <c r="E32" s="2"/>
      <c r="F32" s="2"/>
      <c r="G32" s="2"/>
      <c r="H32" s="2"/>
      <c r="I32" s="2"/>
      <c r="J32" s="2"/>
      <c r="K32" s="2"/>
      <c r="L32" s="2"/>
      <c r="M32" s="2"/>
      <c r="N32" s="2"/>
      <c r="O32" s="2"/>
    </row>
    <row r="34" spans="2:19" x14ac:dyDescent="0.45">
      <c r="B34" s="2"/>
      <c r="C34" s="2"/>
      <c r="D34" s="2"/>
      <c r="E34" s="2"/>
      <c r="F34" s="2"/>
      <c r="G34" s="2"/>
      <c r="H34" s="2"/>
      <c r="I34" s="2"/>
      <c r="J34" s="2"/>
      <c r="K34" s="2"/>
      <c r="L34" s="2"/>
      <c r="M34" s="2"/>
      <c r="N34" s="2"/>
      <c r="O34" s="2"/>
    </row>
    <row r="35" spans="2:19" ht="21" x14ac:dyDescent="0.65">
      <c r="B35" s="2"/>
      <c r="C35" s="13" t="s">
        <v>354</v>
      </c>
      <c r="D35" s="2"/>
      <c r="E35" s="2"/>
      <c r="F35" s="2"/>
      <c r="G35" s="2"/>
      <c r="H35" s="2"/>
      <c r="I35" s="2"/>
      <c r="J35" s="2"/>
      <c r="K35" s="2"/>
      <c r="L35" s="2"/>
      <c r="M35" s="2"/>
      <c r="N35" s="2"/>
      <c r="O35" s="2"/>
    </row>
    <row r="36" spans="2:19" x14ac:dyDescent="0.45">
      <c r="B36" s="2"/>
      <c r="C36" s="2"/>
      <c r="D36" s="2" t="s">
        <v>284</v>
      </c>
      <c r="E36" s="2"/>
      <c r="F36" s="2"/>
      <c r="G36" s="2"/>
      <c r="H36" s="2"/>
      <c r="I36" s="2"/>
      <c r="J36" s="2"/>
      <c r="K36" s="2"/>
      <c r="L36" s="2"/>
      <c r="M36" s="2"/>
      <c r="N36" s="2"/>
      <c r="O36" s="2"/>
    </row>
    <row r="37" spans="2:19" x14ac:dyDescent="0.45">
      <c r="B37" s="2"/>
      <c r="C37" s="2"/>
      <c r="D37" s="2" t="s">
        <v>355</v>
      </c>
      <c r="E37" s="2"/>
      <c r="F37" s="2"/>
      <c r="G37" s="2"/>
      <c r="H37" s="2"/>
      <c r="I37" s="2"/>
      <c r="J37" s="2"/>
      <c r="K37" s="2"/>
      <c r="L37" s="2"/>
      <c r="M37" s="2"/>
      <c r="N37" s="2"/>
      <c r="O37" s="2"/>
    </row>
    <row r="38" spans="2:19" x14ac:dyDescent="0.45">
      <c r="B38" s="2"/>
      <c r="C38" s="2"/>
      <c r="D38" s="2"/>
      <c r="E38" s="12"/>
      <c r="F38" s="2"/>
      <c r="G38" s="2"/>
      <c r="H38" s="2"/>
      <c r="I38" s="2"/>
      <c r="J38" s="2"/>
      <c r="K38" s="2"/>
      <c r="L38" s="2"/>
      <c r="M38" s="2"/>
      <c r="N38" s="2"/>
      <c r="O38" s="2"/>
      <c r="P38" s="33"/>
      <c r="Q38" s="33"/>
      <c r="S38" s="33"/>
    </row>
    <row r="39" spans="2:19" x14ac:dyDescent="0.45">
      <c r="B39" s="2"/>
      <c r="C39" s="2"/>
      <c r="D39" s="2"/>
      <c r="E39" s="8" t="str">
        <f t="array" ref="E39:O49" ca="1">_xll.flReconcile(E23:F31)</f>
        <v>Instrument Uid</v>
      </c>
      <c r="F39" s="8" t="str">
        <f ca="1"/>
        <v>Left Units</v>
      </c>
      <c r="G39" s="8" t="str">
        <f ca="1"/>
        <v>Right Units</v>
      </c>
      <c r="H39" s="8" t="str">
        <f ca="1"/>
        <v>Units Difference</v>
      </c>
      <c r="I39" s="8" t="str">
        <f ca="1"/>
        <v>Left Cost Amount</v>
      </c>
      <c r="J39" s="8" t="str">
        <f ca="1"/>
        <v>Left Cost Currency</v>
      </c>
      <c r="K39" s="8" t="str">
        <f ca="1"/>
        <v>Right Cost Amount</v>
      </c>
      <c r="L39" s="8" t="str">
        <f ca="1"/>
        <v>Right Cost Currency</v>
      </c>
      <c r="M39" s="8" t="str">
        <f ca="1"/>
        <v>Cost Difference Amount</v>
      </c>
      <c r="N39" s="8" t="str">
        <f ca="1"/>
        <v>Cost Difference Currency</v>
      </c>
      <c r="O39" s="8" t="str">
        <f ca="1"/>
        <v>Instrument Properties</v>
      </c>
    </row>
    <row r="40" spans="2:19" x14ac:dyDescent="0.45">
      <c r="B40" s="2"/>
      <c r="C40" s="2"/>
      <c r="D40" s="12"/>
      <c r="E40" s="16" t="str">
        <f ca="1"/>
        <v/>
      </c>
      <c r="F40" s="50" t="str">
        <f ca="1"/>
        <v/>
      </c>
      <c r="G40" s="50" t="str">
        <f ca="1"/>
        <v/>
      </c>
      <c r="H40" s="50" t="str">
        <f ca="1"/>
        <v/>
      </c>
      <c r="I40" s="50" t="str">
        <f ca="1"/>
        <v/>
      </c>
      <c r="J40" s="16" t="str">
        <f ca="1"/>
        <v/>
      </c>
      <c r="K40" s="50" t="str">
        <f ca="1"/>
        <v/>
      </c>
      <c r="L40" s="16" t="str">
        <f ca="1"/>
        <v/>
      </c>
      <c r="M40" s="50" t="str">
        <f ca="1"/>
        <v/>
      </c>
      <c r="N40" s="16" t="str">
        <f ca="1"/>
        <v/>
      </c>
      <c r="O40" s="16" t="str">
        <f ca="1"/>
        <v/>
      </c>
    </row>
    <row r="41" spans="2:19" x14ac:dyDescent="0.45">
      <c r="B41" s="2"/>
      <c r="C41" s="2"/>
      <c r="D41" s="12"/>
      <c r="E41" s="16" t="str">
        <f ca="1"/>
        <v/>
      </c>
      <c r="F41" s="50" t="str">
        <f ca="1"/>
        <v/>
      </c>
      <c r="G41" s="50" t="str">
        <f ca="1"/>
        <v/>
      </c>
      <c r="H41" s="95" t="str">
        <f ca="1"/>
        <v/>
      </c>
      <c r="I41" s="50" t="str">
        <f ca="1"/>
        <v/>
      </c>
      <c r="J41" s="16" t="str">
        <f ca="1"/>
        <v/>
      </c>
      <c r="K41" s="50" t="str">
        <f ca="1"/>
        <v/>
      </c>
      <c r="L41" s="16" t="str">
        <f ca="1"/>
        <v/>
      </c>
      <c r="M41" s="93" t="str">
        <f ca="1"/>
        <v/>
      </c>
      <c r="N41" s="16" t="str">
        <f ca="1"/>
        <v/>
      </c>
      <c r="O41" s="16" t="str">
        <f ca="1"/>
        <v/>
      </c>
    </row>
    <row r="42" spans="2:19" x14ac:dyDescent="0.45">
      <c r="B42" s="2"/>
      <c r="C42" s="2"/>
      <c r="D42" s="12"/>
      <c r="E42" s="16" t="str">
        <f ca="1"/>
        <v/>
      </c>
      <c r="F42" s="50" t="str">
        <f ca="1"/>
        <v/>
      </c>
      <c r="G42" s="50" t="str">
        <f ca="1"/>
        <v/>
      </c>
      <c r="H42" s="50" t="str">
        <f ca="1"/>
        <v/>
      </c>
      <c r="I42" s="50" t="str">
        <f ca="1"/>
        <v/>
      </c>
      <c r="J42" s="16" t="str">
        <f ca="1"/>
        <v/>
      </c>
      <c r="K42" s="50" t="str">
        <f ca="1"/>
        <v/>
      </c>
      <c r="L42" s="16" t="str">
        <f ca="1"/>
        <v/>
      </c>
      <c r="M42" s="50" t="str">
        <f ca="1"/>
        <v/>
      </c>
      <c r="N42" s="16" t="str">
        <f ca="1"/>
        <v/>
      </c>
      <c r="O42" s="16" t="str">
        <f ca="1"/>
        <v/>
      </c>
    </row>
    <row r="43" spans="2:19" x14ac:dyDescent="0.45">
      <c r="B43" s="2"/>
      <c r="C43" s="2"/>
      <c r="D43" s="12"/>
      <c r="E43" s="16" t="str">
        <f ca="1"/>
        <v/>
      </c>
      <c r="F43" s="50" t="str">
        <f ca="1"/>
        <v/>
      </c>
      <c r="G43" s="50" t="str">
        <f ca="1"/>
        <v/>
      </c>
      <c r="H43" s="50" t="str">
        <f ca="1"/>
        <v/>
      </c>
      <c r="I43" s="50" t="str">
        <f ca="1"/>
        <v/>
      </c>
      <c r="J43" s="16" t="str">
        <f ca="1"/>
        <v/>
      </c>
      <c r="K43" s="50" t="str">
        <f ca="1"/>
        <v/>
      </c>
      <c r="L43" s="16" t="str">
        <f ca="1"/>
        <v/>
      </c>
      <c r="M43" s="50" t="str">
        <f ca="1"/>
        <v/>
      </c>
      <c r="N43" s="16" t="str">
        <f ca="1"/>
        <v/>
      </c>
      <c r="O43" s="16" t="str">
        <f ca="1"/>
        <v/>
      </c>
    </row>
    <row r="44" spans="2:19" x14ac:dyDescent="0.45">
      <c r="B44" s="2"/>
      <c r="C44" s="2"/>
      <c r="D44" s="12"/>
      <c r="E44" s="16" t="str">
        <f ca="1"/>
        <v/>
      </c>
      <c r="F44" s="50" t="str">
        <f ca="1"/>
        <v/>
      </c>
      <c r="G44" s="50" t="str">
        <f ca="1"/>
        <v/>
      </c>
      <c r="H44" s="50" t="str">
        <f ca="1"/>
        <v/>
      </c>
      <c r="I44" s="50" t="str">
        <f ca="1"/>
        <v/>
      </c>
      <c r="J44" s="16" t="str">
        <f ca="1"/>
        <v/>
      </c>
      <c r="K44" s="50" t="str">
        <f ca="1"/>
        <v/>
      </c>
      <c r="L44" s="16" t="str">
        <f ca="1"/>
        <v/>
      </c>
      <c r="M44" s="50" t="str">
        <f ca="1"/>
        <v/>
      </c>
      <c r="N44" s="16" t="str">
        <f ca="1"/>
        <v/>
      </c>
      <c r="O44" s="16" t="str">
        <f ca="1"/>
        <v/>
      </c>
    </row>
    <row r="45" spans="2:19" x14ac:dyDescent="0.45">
      <c r="B45" s="2"/>
      <c r="C45" s="2"/>
      <c r="D45" s="12"/>
      <c r="E45" s="16" t="str">
        <f ca="1"/>
        <v/>
      </c>
      <c r="F45" s="50" t="str">
        <f ca="1"/>
        <v/>
      </c>
      <c r="G45" s="50" t="str">
        <f ca="1"/>
        <v/>
      </c>
      <c r="H45" s="50" t="str">
        <f ca="1"/>
        <v/>
      </c>
      <c r="I45" s="50" t="str">
        <f ca="1"/>
        <v/>
      </c>
      <c r="J45" s="16" t="str">
        <f ca="1"/>
        <v/>
      </c>
      <c r="K45" s="50" t="str">
        <f ca="1"/>
        <v/>
      </c>
      <c r="L45" s="16" t="str">
        <f ca="1"/>
        <v/>
      </c>
      <c r="M45" s="50" t="str">
        <f ca="1"/>
        <v/>
      </c>
      <c r="N45" s="16" t="str">
        <f ca="1"/>
        <v/>
      </c>
      <c r="O45" s="16" t="str">
        <f ca="1"/>
        <v/>
      </c>
    </row>
    <row r="46" spans="2:19" x14ac:dyDescent="0.45">
      <c r="B46" s="2"/>
      <c r="C46" s="2"/>
      <c r="D46" s="12"/>
      <c r="E46" s="16" t="str">
        <f ca="1"/>
        <v/>
      </c>
      <c r="F46" s="50" t="str">
        <f ca="1"/>
        <v/>
      </c>
      <c r="G46" s="50" t="str">
        <f ca="1"/>
        <v/>
      </c>
      <c r="H46" s="50" t="str">
        <f ca="1"/>
        <v/>
      </c>
      <c r="I46" s="50" t="str">
        <f ca="1"/>
        <v/>
      </c>
      <c r="J46" s="16" t="str">
        <f ca="1"/>
        <v/>
      </c>
      <c r="K46" s="50" t="str">
        <f ca="1"/>
        <v/>
      </c>
      <c r="L46" s="16" t="str">
        <f ca="1"/>
        <v/>
      </c>
      <c r="M46" s="50" t="str">
        <f ca="1"/>
        <v/>
      </c>
      <c r="N46" s="16" t="str">
        <f ca="1"/>
        <v/>
      </c>
      <c r="O46" s="16" t="str">
        <f ca="1"/>
        <v/>
      </c>
    </row>
    <row r="47" spans="2:19" x14ac:dyDescent="0.45">
      <c r="B47" s="2"/>
      <c r="C47" s="2"/>
      <c r="D47" s="12"/>
      <c r="E47" s="16" t="str">
        <f ca="1"/>
        <v/>
      </c>
      <c r="F47" s="50" t="str">
        <f ca="1"/>
        <v/>
      </c>
      <c r="G47" s="50" t="str">
        <f ca="1"/>
        <v/>
      </c>
      <c r="H47" s="50" t="str">
        <f ca="1"/>
        <v/>
      </c>
      <c r="I47" s="50" t="str">
        <f ca="1"/>
        <v/>
      </c>
      <c r="J47" s="16" t="str">
        <f ca="1"/>
        <v/>
      </c>
      <c r="K47" s="50" t="str">
        <f ca="1"/>
        <v/>
      </c>
      <c r="L47" s="16" t="str">
        <f ca="1"/>
        <v/>
      </c>
      <c r="M47" s="50" t="str">
        <f ca="1"/>
        <v/>
      </c>
      <c r="N47" s="16" t="str">
        <f ca="1"/>
        <v/>
      </c>
      <c r="O47" s="16" t="str">
        <f ca="1"/>
        <v/>
      </c>
    </row>
    <row r="48" spans="2:19" x14ac:dyDescent="0.45">
      <c r="B48" s="2"/>
      <c r="C48" s="2"/>
      <c r="D48" s="12"/>
      <c r="E48" s="16" t="str">
        <f ca="1"/>
        <v/>
      </c>
      <c r="F48" s="50" t="str">
        <f ca="1"/>
        <v/>
      </c>
      <c r="G48" s="50" t="str">
        <f ca="1"/>
        <v/>
      </c>
      <c r="H48" s="50" t="str">
        <f ca="1"/>
        <v/>
      </c>
      <c r="I48" s="50" t="str">
        <f ca="1"/>
        <v/>
      </c>
      <c r="J48" s="16" t="str">
        <f ca="1"/>
        <v/>
      </c>
      <c r="K48" s="50" t="str">
        <f ca="1"/>
        <v/>
      </c>
      <c r="L48" s="16" t="str">
        <f ca="1"/>
        <v/>
      </c>
      <c r="M48" s="50" t="str">
        <f ca="1"/>
        <v/>
      </c>
      <c r="N48" s="16" t="str">
        <f ca="1"/>
        <v/>
      </c>
      <c r="O48" s="16" t="str">
        <f ca="1"/>
        <v/>
      </c>
    </row>
    <row r="49" spans="2:19" x14ac:dyDescent="0.45">
      <c r="B49" s="2"/>
      <c r="C49" s="2"/>
      <c r="D49" s="12"/>
      <c r="E49" s="16" t="str">
        <f ca="1"/>
        <v/>
      </c>
      <c r="F49" s="50" t="str">
        <f ca="1"/>
        <v/>
      </c>
      <c r="G49" s="50" t="str">
        <f ca="1"/>
        <v/>
      </c>
      <c r="H49" s="50" t="str">
        <f ca="1"/>
        <v/>
      </c>
      <c r="I49" s="50" t="str">
        <f ca="1"/>
        <v/>
      </c>
      <c r="J49" s="16" t="str">
        <f ca="1"/>
        <v/>
      </c>
      <c r="K49" s="50" t="str">
        <f ca="1"/>
        <v/>
      </c>
      <c r="L49" s="16" t="str">
        <f ca="1"/>
        <v/>
      </c>
      <c r="M49" s="50" t="str">
        <f ca="1"/>
        <v/>
      </c>
      <c r="N49" s="16" t="str">
        <f ca="1"/>
        <v/>
      </c>
      <c r="O49" s="16" t="str">
        <f ca="1"/>
        <v/>
      </c>
    </row>
    <row r="50" spans="2:19" x14ac:dyDescent="0.45">
      <c r="B50" s="2"/>
      <c r="C50" s="2"/>
      <c r="D50" s="2"/>
      <c r="E50" s="2"/>
      <c r="F50" s="2"/>
      <c r="G50" s="2"/>
      <c r="H50" s="2"/>
      <c r="I50" s="2"/>
      <c r="J50" s="2"/>
      <c r="K50" s="2"/>
      <c r="L50" s="2"/>
      <c r="M50" s="2"/>
      <c r="N50" s="2"/>
      <c r="O50" s="2"/>
    </row>
    <row r="51" spans="2:19" x14ac:dyDescent="0.45">
      <c r="B51" s="6"/>
      <c r="C51" s="6"/>
      <c r="D51" s="6"/>
      <c r="E51" s="6"/>
      <c r="F51" s="6"/>
      <c r="G51" s="6"/>
      <c r="H51" s="6"/>
      <c r="I51" s="6"/>
      <c r="J51" s="6"/>
      <c r="K51" s="6"/>
      <c r="L51" s="6"/>
      <c r="M51" s="6"/>
      <c r="P51" s="53"/>
    </row>
    <row r="54" spans="2:19" x14ac:dyDescent="0.45">
      <c r="S54" s="33"/>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A6ECC8D3-2695-4C52-A0F6-75CB1AB0AB33}">
          <x14:formula1>
            <xm:f>'View portfolios'!$E$67:$E$70</xm:f>
          </x14:formula1>
          <xm:sqref>F25 F29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R32"/>
  <sheetViews>
    <sheetView showGridLines="0" zoomScale="85" zoomScaleNormal="85" workbookViewId="0"/>
  </sheetViews>
  <sheetFormatPr defaultRowHeight="14.25" x14ac:dyDescent="0.45"/>
  <cols>
    <col min="1" max="1" width="5.86328125" customWidth="1"/>
    <col min="2" max="2" width="2.59765625" customWidth="1"/>
    <col min="3" max="3" width="1" customWidth="1"/>
    <col min="4" max="4" width="3.265625" customWidth="1"/>
    <col min="5" max="5" width="19.73046875" customWidth="1"/>
    <col min="6" max="6" width="20.265625" bestFit="1" customWidth="1"/>
    <col min="7" max="7" width="18.86328125" bestFit="1" customWidth="1"/>
    <col min="8" max="8" width="14.3984375" bestFit="1" customWidth="1"/>
    <col min="9" max="9" width="15.3984375" bestFit="1" customWidth="1"/>
    <col min="10" max="10" width="15.265625" bestFit="1" customWidth="1"/>
    <col min="11" max="11" width="5.73046875" bestFit="1" customWidth="1"/>
    <col min="12" max="12" width="15.73046875" bestFit="1" customWidth="1"/>
    <col min="13" max="13" width="18.1328125" bestFit="1" customWidth="1"/>
    <col min="14" max="14" width="13.3984375" bestFit="1" customWidth="1"/>
    <col min="15" max="15" width="19.265625" bestFit="1" customWidth="1"/>
    <col min="16" max="16" width="14.59765625" bestFit="1" customWidth="1"/>
    <col min="17" max="17" width="7" bestFit="1" customWidth="1"/>
    <col min="18" max="18" width="11" bestFit="1" customWidth="1"/>
    <col min="19" max="19" width="23.59765625" customWidth="1"/>
  </cols>
  <sheetData>
    <row r="1" spans="2:18" ht="27.75" customHeight="1" x14ac:dyDescent="0.45"/>
    <row r="2" spans="2:18" x14ac:dyDescent="0.45">
      <c r="B2" s="1"/>
      <c r="C2" s="1"/>
      <c r="D2" s="1"/>
      <c r="E2" s="1"/>
      <c r="F2" s="1"/>
      <c r="G2" s="1"/>
      <c r="H2" s="1"/>
      <c r="I2" s="1"/>
      <c r="J2" s="1"/>
      <c r="K2" s="1"/>
      <c r="L2" s="1"/>
      <c r="M2" s="1"/>
      <c r="N2" s="1"/>
      <c r="O2" s="1"/>
      <c r="P2" s="1"/>
      <c r="Q2" s="1"/>
      <c r="R2" s="1"/>
    </row>
    <row r="3" spans="2:18" ht="27" customHeight="1" x14ac:dyDescent="0.45">
      <c r="B3" s="1"/>
      <c r="C3" s="1"/>
      <c r="D3" s="14" t="s">
        <v>188</v>
      </c>
      <c r="E3" s="1"/>
      <c r="F3" s="1"/>
      <c r="G3" s="1"/>
      <c r="H3" s="1"/>
      <c r="I3" s="1"/>
      <c r="J3" s="1"/>
      <c r="K3" s="1"/>
      <c r="L3" s="1"/>
      <c r="M3" s="1"/>
      <c r="N3" s="1"/>
      <c r="O3" s="1"/>
      <c r="P3" s="1"/>
      <c r="Q3" s="1"/>
      <c r="R3" s="1"/>
    </row>
    <row r="4" spans="2:18" ht="8.25" customHeight="1" x14ac:dyDescent="0.45">
      <c r="B4" s="1"/>
      <c r="C4" s="1"/>
      <c r="D4" s="1"/>
      <c r="E4" s="1"/>
      <c r="F4" s="1"/>
      <c r="G4" s="1"/>
      <c r="H4" s="1"/>
      <c r="I4" s="1"/>
      <c r="J4" s="1"/>
      <c r="K4" s="1"/>
      <c r="L4" s="1"/>
      <c r="M4" s="1"/>
      <c r="N4" s="1"/>
      <c r="O4" s="1"/>
      <c r="P4" s="1"/>
      <c r="Q4" s="1"/>
      <c r="R4" s="1"/>
    </row>
    <row r="5" spans="2:18" x14ac:dyDescent="0.45">
      <c r="B5" s="1"/>
      <c r="C5" s="1"/>
      <c r="D5" s="3" t="s">
        <v>189</v>
      </c>
      <c r="E5" s="1"/>
      <c r="F5" s="1"/>
      <c r="G5" s="1"/>
      <c r="H5" s="1"/>
      <c r="I5" s="1"/>
      <c r="J5" s="1"/>
      <c r="K5" s="1"/>
      <c r="L5" s="1"/>
      <c r="M5" s="1"/>
      <c r="N5" s="1"/>
      <c r="O5" s="1"/>
      <c r="P5" s="1"/>
      <c r="Q5" s="1"/>
      <c r="R5" s="1"/>
    </row>
    <row r="6" spans="2:18" x14ac:dyDescent="0.45">
      <c r="B6" s="1"/>
      <c r="C6" s="1"/>
      <c r="D6" s="3" t="s">
        <v>291</v>
      </c>
      <c r="E6" s="1"/>
      <c r="F6" s="1"/>
      <c r="G6" s="1"/>
      <c r="H6" s="1"/>
      <c r="I6" s="1"/>
      <c r="J6" s="1"/>
      <c r="K6" s="1"/>
      <c r="L6" s="1"/>
      <c r="M6" s="1"/>
      <c r="N6" s="1"/>
      <c r="O6" s="1"/>
      <c r="P6" s="1"/>
      <c r="Q6" s="1"/>
      <c r="R6" s="1"/>
    </row>
    <row r="7" spans="2:18" x14ac:dyDescent="0.45">
      <c r="B7" s="1"/>
      <c r="C7" s="1"/>
      <c r="D7" s="1"/>
      <c r="E7" s="65" t="s">
        <v>288</v>
      </c>
      <c r="F7" s="1"/>
      <c r="G7" s="1"/>
      <c r="H7" s="1"/>
      <c r="I7" s="1"/>
      <c r="J7" s="1"/>
      <c r="K7" s="1"/>
      <c r="L7" s="1"/>
      <c r="M7" s="1"/>
      <c r="N7" s="1"/>
      <c r="O7" s="1"/>
      <c r="P7" s="1"/>
      <c r="Q7" s="1"/>
      <c r="R7" s="1"/>
    </row>
    <row r="8" spans="2:18" x14ac:dyDescent="0.45">
      <c r="B8" s="1"/>
      <c r="C8" s="1"/>
      <c r="D8" s="1"/>
      <c r="E8" s="65" t="s">
        <v>289</v>
      </c>
      <c r="F8" s="1"/>
      <c r="G8" s="1"/>
      <c r="H8" s="1"/>
      <c r="I8" s="1"/>
      <c r="J8" s="1"/>
      <c r="K8" s="1"/>
      <c r="L8" s="1"/>
      <c r="M8" s="1"/>
      <c r="N8" s="1"/>
      <c r="O8" s="1"/>
      <c r="P8" s="1"/>
      <c r="Q8" s="1"/>
      <c r="R8" s="1"/>
    </row>
    <row r="9" spans="2:18" x14ac:dyDescent="0.45">
      <c r="B9" s="1"/>
      <c r="C9" s="1"/>
      <c r="D9" s="1"/>
      <c r="E9" s="65" t="s">
        <v>290</v>
      </c>
      <c r="F9" s="1"/>
      <c r="G9" s="1"/>
      <c r="H9" s="1"/>
      <c r="I9" s="1"/>
      <c r="J9" s="1"/>
      <c r="K9" s="1"/>
      <c r="L9" s="1"/>
      <c r="M9" s="1"/>
      <c r="N9" s="1"/>
      <c r="O9" s="1"/>
      <c r="P9" s="1"/>
      <c r="Q9" s="1"/>
      <c r="R9" s="1"/>
    </row>
    <row r="10" spans="2:18" x14ac:dyDescent="0.45">
      <c r="B10" s="1"/>
      <c r="C10" s="1"/>
      <c r="D10" s="1"/>
      <c r="E10" s="1"/>
      <c r="F10" s="1"/>
      <c r="G10" s="1"/>
      <c r="H10" s="1"/>
      <c r="I10" s="1"/>
      <c r="J10" s="1"/>
      <c r="K10" s="1"/>
      <c r="L10" s="1"/>
      <c r="M10" s="1"/>
      <c r="N10" s="1"/>
      <c r="O10" s="1"/>
      <c r="P10" s="1"/>
      <c r="Q10" s="1"/>
      <c r="R10" s="1"/>
    </row>
    <row r="12" spans="2:18" x14ac:dyDescent="0.45">
      <c r="B12" s="2"/>
      <c r="C12" s="2"/>
      <c r="D12" s="2"/>
      <c r="E12" s="2"/>
      <c r="F12" s="2"/>
      <c r="G12" s="2"/>
      <c r="H12" s="2"/>
      <c r="I12" s="2"/>
      <c r="J12" s="2"/>
      <c r="K12" s="2"/>
      <c r="L12" s="2"/>
      <c r="M12" s="2"/>
      <c r="N12" s="2"/>
      <c r="O12" s="2"/>
      <c r="P12" s="2"/>
      <c r="Q12" s="2"/>
      <c r="R12" s="2"/>
    </row>
    <row r="13" spans="2:18" ht="21" x14ac:dyDescent="0.65">
      <c r="B13" s="2"/>
      <c r="C13" s="13" t="s">
        <v>224</v>
      </c>
      <c r="D13" s="13"/>
      <c r="E13" s="2"/>
      <c r="F13" s="2"/>
      <c r="G13" s="2"/>
      <c r="H13" s="2"/>
      <c r="I13" s="2"/>
      <c r="J13" s="2"/>
      <c r="K13" s="2"/>
      <c r="L13" s="2"/>
      <c r="M13" s="2"/>
      <c r="N13" s="2"/>
      <c r="O13" s="2"/>
      <c r="P13" s="2"/>
      <c r="Q13" s="2"/>
      <c r="R13" s="2"/>
    </row>
    <row r="14" spans="2:18" ht="14.65" thickBot="1" x14ac:dyDescent="0.5">
      <c r="B14" s="2"/>
      <c r="C14" s="2"/>
      <c r="D14" s="2"/>
      <c r="E14" s="2"/>
      <c r="F14" s="2"/>
      <c r="G14" s="2"/>
      <c r="H14" s="2"/>
      <c r="I14" s="2"/>
      <c r="J14" s="2"/>
      <c r="K14" s="2"/>
      <c r="L14" s="2"/>
      <c r="M14" s="2"/>
      <c r="N14" s="2"/>
      <c r="O14" s="2"/>
      <c r="P14" s="2"/>
      <c r="Q14" s="2"/>
      <c r="R14" s="2"/>
    </row>
    <row r="15" spans="2:18" ht="14.65" thickBot="1" x14ac:dyDescent="0.5">
      <c r="B15" s="2"/>
      <c r="C15" s="2"/>
      <c r="D15" s="2"/>
      <c r="E15" s="12" t="s">
        <v>184</v>
      </c>
      <c r="F15" s="19" t="s">
        <v>321</v>
      </c>
      <c r="G15" s="2" t="s">
        <v>194</v>
      </c>
      <c r="H15" s="2"/>
      <c r="I15" s="2"/>
      <c r="J15" s="2"/>
      <c r="K15" s="2"/>
      <c r="L15" s="2"/>
      <c r="M15" s="2"/>
      <c r="N15" s="2"/>
      <c r="O15" s="2"/>
      <c r="P15" s="2"/>
      <c r="Q15" s="2"/>
      <c r="R15" s="2"/>
    </row>
    <row r="16" spans="2:18" ht="5.25" customHeight="1" thickBot="1" x14ac:dyDescent="0.5">
      <c r="B16" s="2"/>
      <c r="C16" s="2"/>
      <c r="D16" s="2"/>
      <c r="E16" s="2"/>
      <c r="F16" s="2"/>
      <c r="G16" s="2"/>
      <c r="H16" s="2"/>
      <c r="I16" s="2"/>
      <c r="J16" s="2"/>
      <c r="K16" s="2"/>
      <c r="L16" s="2"/>
      <c r="M16" s="2"/>
      <c r="N16" s="2"/>
      <c r="O16" s="2"/>
      <c r="P16" s="2"/>
      <c r="Q16" s="2"/>
      <c r="R16" s="2"/>
    </row>
    <row r="17" spans="2:18" ht="14.65" thickBot="1" x14ac:dyDescent="0.5">
      <c r="B17" s="2"/>
      <c r="C17" s="2"/>
      <c r="D17" s="2"/>
      <c r="E17" s="12" t="s">
        <v>190</v>
      </c>
      <c r="F17" s="19" t="s">
        <v>231</v>
      </c>
      <c r="G17" s="2" t="s">
        <v>195</v>
      </c>
      <c r="H17" s="2"/>
      <c r="I17" s="2"/>
      <c r="J17" s="2"/>
      <c r="K17" s="2"/>
      <c r="L17" s="2"/>
      <c r="M17" s="2"/>
      <c r="N17" s="2"/>
      <c r="O17" s="2"/>
      <c r="P17" s="2"/>
      <c r="Q17" s="2"/>
      <c r="R17" s="2"/>
    </row>
    <row r="18" spans="2:18" x14ac:dyDescent="0.45">
      <c r="B18" s="2"/>
      <c r="C18" s="2"/>
      <c r="D18" s="2"/>
      <c r="E18" s="2" t="s">
        <v>329</v>
      </c>
      <c r="F18" s="2"/>
      <c r="G18" s="2"/>
      <c r="H18" s="2"/>
      <c r="I18" s="2"/>
      <c r="J18" s="2"/>
      <c r="K18" s="2"/>
      <c r="L18" s="2"/>
      <c r="M18" s="2"/>
      <c r="N18" s="2"/>
      <c r="O18" s="2"/>
      <c r="P18" s="2"/>
      <c r="Q18" s="2"/>
      <c r="R18" s="2"/>
    </row>
    <row r="19" spans="2:18" x14ac:dyDescent="0.45">
      <c r="B19" s="2"/>
      <c r="C19" s="2"/>
      <c r="D19" s="2"/>
      <c r="E19" s="8" t="s">
        <v>311</v>
      </c>
      <c r="F19" s="10" t="s">
        <v>186</v>
      </c>
      <c r="G19" s="10" t="s">
        <v>324</v>
      </c>
      <c r="H19" s="10" t="s">
        <v>325</v>
      </c>
      <c r="I19" s="10" t="s">
        <v>312</v>
      </c>
      <c r="J19" s="20" t="s">
        <v>313</v>
      </c>
      <c r="K19" s="8" t="s">
        <v>192</v>
      </c>
      <c r="L19" s="7" t="s">
        <v>314</v>
      </c>
      <c r="M19" s="10" t="s">
        <v>315</v>
      </c>
      <c r="N19" s="10" t="s">
        <v>316</v>
      </c>
      <c r="O19" s="10" t="s">
        <v>317</v>
      </c>
      <c r="P19" s="10" t="s">
        <v>318</v>
      </c>
      <c r="Q19" s="10" t="s">
        <v>193</v>
      </c>
      <c r="R19" s="10" t="s">
        <v>283</v>
      </c>
    </row>
    <row r="20" spans="2:18" x14ac:dyDescent="0.45">
      <c r="B20" s="2"/>
      <c r="C20" s="2"/>
      <c r="D20" s="12">
        <v>1</v>
      </c>
      <c r="E20" s="15" t="s">
        <v>285</v>
      </c>
      <c r="F20" s="15" t="s">
        <v>250</v>
      </c>
      <c r="G20" s="15" t="s">
        <v>275</v>
      </c>
      <c r="H20" s="16" t="s">
        <v>232</v>
      </c>
      <c r="I20" s="31">
        <v>43570</v>
      </c>
      <c r="J20" s="31">
        <v>43572</v>
      </c>
      <c r="K20" s="52">
        <v>751</v>
      </c>
      <c r="L20" s="87">
        <v>199.23</v>
      </c>
      <c r="M20" s="59">
        <f>L20*K20</f>
        <v>149621.72999999998</v>
      </c>
      <c r="N20" s="62">
        <v>1.31</v>
      </c>
      <c r="O20" s="86" t="s">
        <v>10</v>
      </c>
      <c r="P20" s="64"/>
      <c r="Q20" s="22"/>
      <c r="R20" s="22"/>
    </row>
    <row r="21" spans="2:18" x14ac:dyDescent="0.45">
      <c r="B21" s="2"/>
      <c r="C21" s="2"/>
      <c r="D21" s="12">
        <v>2</v>
      </c>
      <c r="E21" s="15" t="s">
        <v>341</v>
      </c>
      <c r="F21" s="15" t="s">
        <v>250</v>
      </c>
      <c r="G21" s="15" t="s">
        <v>275</v>
      </c>
      <c r="H21" s="88" t="s">
        <v>232</v>
      </c>
      <c r="I21" s="31">
        <v>43585</v>
      </c>
      <c r="J21" s="31">
        <v>43587</v>
      </c>
      <c r="K21" s="52">
        <v>0</v>
      </c>
      <c r="L21" s="87">
        <v>199.23</v>
      </c>
      <c r="M21" s="59">
        <f>L21*K21</f>
        <v>0</v>
      </c>
      <c r="N21" s="62">
        <v>1.31</v>
      </c>
      <c r="O21" s="86" t="s">
        <v>10</v>
      </c>
      <c r="P21" s="64"/>
      <c r="Q21" s="85"/>
      <c r="R21" s="85"/>
    </row>
    <row r="22" spans="2:18" x14ac:dyDescent="0.45">
      <c r="B22" s="2"/>
      <c r="C22" s="2"/>
      <c r="D22" s="12">
        <v>3</v>
      </c>
      <c r="E22" s="15" t="s">
        <v>342</v>
      </c>
      <c r="F22" s="15" t="s">
        <v>250</v>
      </c>
      <c r="G22" s="15" t="s">
        <v>275</v>
      </c>
      <c r="H22" s="88" t="s">
        <v>232</v>
      </c>
      <c r="I22" s="31">
        <v>43647</v>
      </c>
      <c r="J22" s="31">
        <v>43649</v>
      </c>
      <c r="K22" s="52">
        <v>0</v>
      </c>
      <c r="L22" s="87">
        <v>199.23</v>
      </c>
      <c r="M22" s="59">
        <f>L22*K22</f>
        <v>0</v>
      </c>
      <c r="N22" s="62">
        <v>1.31</v>
      </c>
      <c r="O22" s="86" t="s">
        <v>10</v>
      </c>
      <c r="P22" s="85"/>
      <c r="Q22" s="85"/>
      <c r="R22" s="85"/>
    </row>
    <row r="23" spans="2:18" x14ac:dyDescent="0.45">
      <c r="B23" s="2"/>
      <c r="C23" s="2"/>
      <c r="D23" s="12">
        <v>4</v>
      </c>
      <c r="E23" s="9"/>
      <c r="F23" s="11"/>
      <c r="G23" s="11"/>
      <c r="H23" s="16"/>
      <c r="I23" s="88"/>
      <c r="J23" s="88"/>
      <c r="K23" s="9"/>
      <c r="L23" s="5"/>
      <c r="M23" s="85"/>
      <c r="N23" s="85"/>
      <c r="O23" s="86"/>
      <c r="P23" s="85"/>
      <c r="Q23" s="85"/>
      <c r="R23" s="85"/>
    </row>
    <row r="24" spans="2:18" x14ac:dyDescent="0.45">
      <c r="B24" s="2"/>
      <c r="C24" s="2"/>
      <c r="D24" s="12">
        <v>5</v>
      </c>
      <c r="E24" s="9"/>
      <c r="F24" s="11"/>
      <c r="G24" s="11"/>
      <c r="H24" s="16"/>
      <c r="I24" s="88"/>
      <c r="J24" s="88"/>
      <c r="K24" s="9"/>
      <c r="L24" s="5"/>
      <c r="M24" s="85"/>
      <c r="N24" s="85"/>
      <c r="O24" s="86"/>
      <c r="P24" s="85"/>
      <c r="Q24" s="85"/>
      <c r="R24" s="85"/>
    </row>
    <row r="25" spans="2:18" x14ac:dyDescent="0.45">
      <c r="B25" s="2"/>
      <c r="C25" s="2"/>
      <c r="D25" s="12">
        <v>6</v>
      </c>
      <c r="E25" s="9"/>
      <c r="F25" s="11"/>
      <c r="G25" s="11"/>
      <c r="H25" s="16"/>
      <c r="I25" s="88"/>
      <c r="J25" s="88"/>
      <c r="K25" s="9"/>
      <c r="L25" s="5"/>
      <c r="M25" s="85"/>
      <c r="N25" s="85"/>
      <c r="O25" s="86"/>
      <c r="P25" s="85"/>
      <c r="Q25" s="85"/>
      <c r="R25" s="85"/>
    </row>
    <row r="26" spans="2:18" x14ac:dyDescent="0.45">
      <c r="B26" s="2"/>
      <c r="C26" s="2"/>
      <c r="D26" s="12">
        <v>7</v>
      </c>
      <c r="E26" s="9"/>
      <c r="F26" s="11"/>
      <c r="G26" s="11"/>
      <c r="H26" s="16"/>
      <c r="I26" s="88"/>
      <c r="J26" s="88"/>
      <c r="K26" s="9"/>
      <c r="L26" s="5"/>
      <c r="M26" s="85"/>
      <c r="N26" s="85"/>
      <c r="O26" s="86"/>
      <c r="P26" s="85"/>
      <c r="Q26" s="85"/>
      <c r="R26" s="85"/>
    </row>
    <row r="27" spans="2:18" x14ac:dyDescent="0.45">
      <c r="B27" s="2"/>
      <c r="C27" s="2"/>
      <c r="D27" s="12">
        <v>8</v>
      </c>
      <c r="E27" s="9"/>
      <c r="F27" s="11"/>
      <c r="G27" s="11"/>
      <c r="H27" s="16"/>
      <c r="I27" s="88"/>
      <c r="J27" s="88"/>
      <c r="K27" s="9"/>
      <c r="L27" s="5"/>
      <c r="M27" s="85"/>
      <c r="N27" s="85"/>
      <c r="O27" s="86"/>
      <c r="P27" s="85"/>
      <c r="Q27" s="85"/>
      <c r="R27" s="85"/>
    </row>
    <row r="28" spans="2:18" x14ac:dyDescent="0.45">
      <c r="B28" s="2"/>
      <c r="C28" s="2"/>
      <c r="D28" s="12">
        <v>9</v>
      </c>
      <c r="E28" s="9"/>
      <c r="F28" s="11"/>
      <c r="G28" s="11"/>
      <c r="H28" s="16"/>
      <c r="I28" s="88"/>
      <c r="J28" s="88"/>
      <c r="K28" s="9"/>
      <c r="L28" s="5"/>
      <c r="M28" s="85"/>
      <c r="N28" s="85"/>
      <c r="O28" s="86"/>
      <c r="P28" s="85"/>
      <c r="Q28" s="85"/>
      <c r="R28" s="85"/>
    </row>
    <row r="29" spans="2:18" x14ac:dyDescent="0.45">
      <c r="B29" s="2"/>
      <c r="C29" s="2"/>
      <c r="D29" s="12">
        <v>10</v>
      </c>
      <c r="E29" s="9"/>
      <c r="F29" s="11"/>
      <c r="G29" s="11"/>
      <c r="H29" s="16"/>
      <c r="I29" s="88"/>
      <c r="J29" s="88"/>
      <c r="K29" s="9"/>
      <c r="L29" s="5"/>
      <c r="M29" s="85"/>
      <c r="N29" s="85"/>
      <c r="O29" s="86"/>
      <c r="P29" s="85"/>
      <c r="Q29" s="85"/>
      <c r="R29" s="85"/>
    </row>
    <row r="30" spans="2:18" x14ac:dyDescent="0.45">
      <c r="B30" s="2"/>
      <c r="C30" s="2"/>
      <c r="D30" s="2"/>
      <c r="E30" s="2"/>
      <c r="F30" s="2"/>
      <c r="G30" s="2"/>
      <c r="H30" s="2"/>
      <c r="I30" s="2"/>
      <c r="J30" s="2"/>
      <c r="K30" s="2"/>
      <c r="L30" s="2"/>
      <c r="M30" s="2"/>
      <c r="N30" s="2"/>
      <c r="O30" s="2"/>
      <c r="P30" s="2"/>
      <c r="Q30" s="2"/>
      <c r="R30" s="2"/>
    </row>
    <row r="31" spans="2:18" x14ac:dyDescent="0.45">
      <c r="B31" s="2"/>
      <c r="C31" s="2"/>
      <c r="D31" s="2"/>
      <c r="E31" s="96" t="str">
        <f>_xll.flTransactionsAdd(F15,F17,E19:Q22)</f>
        <v>Transactions added</v>
      </c>
      <c r="F31" s="2"/>
      <c r="G31" s="2"/>
      <c r="H31" s="2"/>
      <c r="I31" s="2"/>
      <c r="J31" s="2"/>
      <c r="K31" s="2"/>
      <c r="L31" s="2"/>
      <c r="M31" s="2"/>
      <c r="N31" s="2"/>
      <c r="O31" s="2"/>
      <c r="P31" s="2"/>
      <c r="Q31" s="2"/>
      <c r="R31" s="2"/>
    </row>
    <row r="32" spans="2:18" ht="4.5" customHeight="1" x14ac:dyDescent="0.45">
      <c r="B32" s="2"/>
      <c r="C32" s="2"/>
      <c r="D32" s="2"/>
      <c r="E32" s="21"/>
      <c r="F32" s="2"/>
      <c r="G32" s="2"/>
      <c r="H32" s="2"/>
      <c r="I32" s="2"/>
      <c r="J32" s="2"/>
      <c r="K32" s="2"/>
      <c r="L32" s="2"/>
      <c r="M32" s="2"/>
      <c r="N32" s="2"/>
      <c r="O32" s="2"/>
      <c r="P32" s="2"/>
      <c r="Q32" s="2"/>
      <c r="R32" s="2"/>
    </row>
  </sheetData>
  <dataValidations count="13">
    <dataValidation allowBlank="1" showInputMessage="1" showErrorMessage="1" prompt="The unique identifier for the transaction." sqref="E36:E37"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6:F37" xr:uid="{B5A33E49-37E4-40BF-810E-B1832B254885}"/>
    <dataValidation allowBlank="1" showInputMessage="1" showErrorMessage="1" prompt="Instrument identifier types as single value or comma delimited list" sqref="G36:G37" xr:uid="{EB58659F-9407-4B92-852E-F1100323846C}"/>
    <dataValidation allowBlank="1" showInputMessage="1" showErrorMessage="1" prompt="Instrument identifiers as single value or comma delimited list" sqref="H36:H37" xr:uid="{0478D299-9A7D-4540-ADDC-5887A9B2BE9D}"/>
    <dataValidation allowBlank="1" showInputMessage="1" showErrorMessage="1" prompt="The date of the transaction." sqref="I36:I37" xr:uid="{1FD874DC-53EE-4DBE-B6E9-9AFB588796F3}"/>
    <dataValidation allowBlank="1" showInputMessage="1" showErrorMessage="1" prompt="The settlement date of the transaction." sqref="J36:J37" xr:uid="{ADF1E7D7-6A0A-412C-AA6F-415D59C51F16}"/>
    <dataValidation allowBlank="1" showInputMessage="1" showErrorMessage="1" prompt="The number of units transacted in the associated instrument." sqref="K36:K37" xr:uid="{0C79808F-49D6-47F8-A23B-A8C40D2CF407}"/>
    <dataValidation allowBlank="1" showInputMessage="1" showErrorMessage="1" prompt="The price for each unit of the transacted instrument in the transaction currency." sqref="L36:L37" xr:uid="{4CCFD28F-3C7F-4E7A-B261-A8461342B6C8}"/>
    <dataValidation allowBlank="1" showInputMessage="1" showErrorMessage="1" prompt="The total value of the transaction in the settlement currency." sqref="M36:M37"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6:N37" xr:uid="{C06FFA84-7CC9-4225-9251-B39C48FBA24A}"/>
    <dataValidation allowBlank="1" showInputMessage="1" showErrorMessage="1" prompt="The transaction currency." sqref="O36:O37" xr:uid="{D472C49F-AD67-400D-8B7A-E34D61A9B565}"/>
    <dataValidation allowBlank="1" showInputMessage="1" showErrorMessage="1" prompt="The identifier for the counterparty of the transaction." sqref="P36:P37" xr:uid="{A9F50FED-CEC7-45A3-BD8B-6EE546D3EF01}"/>
    <dataValidation allowBlank="1" showInputMessage="1" showErrorMessage="1" prompt="The source of the transaction. This is used to look up the appropriate transaction group set in the transaction type configuration." sqref="Q36:Q37" xr:uid="{E1B110FF-0DD9-4151-B3B1-8D1B84194565}"/>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D23FF1A-D119-49C0-A0C8-19D2E9AE9B99}">
          <x14:formula1>
            <xm:f>Inputs!$B$3:$B$180</xm:f>
          </x14:formula1>
          <xm:sqref>N20:N22</xm:sqref>
        </x14:dataValidation>
        <x14:dataValidation type="list" allowBlank="1" showInputMessage="1" showErrorMessage="1" xr:uid="{3BA6E26D-A928-40F8-9075-8E70C6F6B944}">
          <x14:formula1>
            <xm:f>'View portfolios'!$E$67:$E$70</xm:f>
          </x14:formula1>
          <xm:sqref>F17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6"/>
  <sheetViews>
    <sheetView showGridLines="0" zoomScale="85" zoomScaleNormal="85" workbookViewId="0"/>
  </sheetViews>
  <sheetFormatPr defaultRowHeight="14.25" x14ac:dyDescent="0.45"/>
  <cols>
    <col min="1" max="1" width="5.86328125" customWidth="1"/>
    <col min="2" max="2" width="2.59765625" customWidth="1"/>
    <col min="3" max="3" width="1" customWidth="1"/>
    <col min="4" max="4" width="3.265625" customWidth="1"/>
    <col min="5" max="5" width="19.3984375" customWidth="1"/>
    <col min="6" max="6" width="22" bestFit="1" customWidth="1"/>
    <col min="7" max="12" width="18.265625" customWidth="1"/>
    <col min="13" max="13" width="15.59765625" bestFit="1" customWidth="1"/>
    <col min="14" max="14" width="23.59765625" customWidth="1"/>
  </cols>
  <sheetData>
    <row r="1" spans="2:13" ht="27.75" customHeight="1" x14ac:dyDescent="0.45"/>
    <row r="2" spans="2:13" x14ac:dyDescent="0.45">
      <c r="B2" s="1"/>
      <c r="C2" s="1"/>
      <c r="D2" s="1"/>
      <c r="E2" s="1"/>
      <c r="F2" s="1"/>
      <c r="G2" s="1"/>
      <c r="H2" s="1"/>
      <c r="I2" s="1"/>
      <c r="J2" s="1"/>
      <c r="K2" s="1"/>
      <c r="L2" s="1"/>
      <c r="M2" s="1"/>
    </row>
    <row r="3" spans="2:13" ht="27" customHeight="1" x14ac:dyDescent="0.45">
      <c r="B3" s="1"/>
      <c r="C3" s="1"/>
      <c r="D3" s="14" t="s">
        <v>297</v>
      </c>
      <c r="E3" s="1"/>
      <c r="F3" s="1"/>
      <c r="G3" s="1"/>
      <c r="H3" s="1"/>
      <c r="I3" s="1"/>
      <c r="J3" s="1"/>
      <c r="K3" s="1"/>
      <c r="L3" s="1"/>
      <c r="M3" s="1"/>
    </row>
    <row r="4" spans="2:13" ht="8.25" customHeight="1" x14ac:dyDescent="0.45">
      <c r="B4" s="1"/>
      <c r="C4" s="1"/>
      <c r="D4" s="1"/>
      <c r="E4" s="1"/>
      <c r="F4" s="1"/>
      <c r="G4" s="1"/>
      <c r="H4" s="1"/>
      <c r="I4" s="1"/>
      <c r="J4" s="1"/>
      <c r="K4" s="1"/>
      <c r="L4" s="1"/>
      <c r="M4" s="1"/>
    </row>
    <row r="5" spans="2:13" x14ac:dyDescent="0.45">
      <c r="B5" s="1"/>
      <c r="C5" s="1"/>
      <c r="D5" s="3" t="s">
        <v>299</v>
      </c>
      <c r="E5" s="1"/>
      <c r="F5" s="1"/>
      <c r="G5" s="1"/>
      <c r="H5" s="1"/>
      <c r="I5" s="1"/>
      <c r="J5" s="1"/>
      <c r="K5" s="1"/>
      <c r="L5" s="1"/>
      <c r="M5" s="1"/>
    </row>
    <row r="6" spans="2:13" x14ac:dyDescent="0.45">
      <c r="B6" s="1"/>
      <c r="C6" s="1"/>
      <c r="D6" s="3" t="s">
        <v>291</v>
      </c>
      <c r="E6" s="1"/>
      <c r="F6" s="1"/>
      <c r="G6" s="1"/>
      <c r="H6" s="1"/>
      <c r="I6" s="1"/>
      <c r="J6" s="1"/>
      <c r="K6" s="1"/>
      <c r="L6" s="1"/>
      <c r="M6" s="1"/>
    </row>
    <row r="7" spans="2:13" x14ac:dyDescent="0.45">
      <c r="B7" s="1"/>
      <c r="C7" s="1"/>
      <c r="D7" s="1"/>
      <c r="E7" s="65" t="s">
        <v>288</v>
      </c>
      <c r="F7" s="1"/>
      <c r="G7" s="1"/>
      <c r="H7" s="1"/>
      <c r="I7" s="1"/>
      <c r="J7" s="1"/>
      <c r="K7" s="1"/>
      <c r="L7" s="1"/>
      <c r="M7" s="1"/>
    </row>
    <row r="8" spans="2:13" x14ac:dyDescent="0.45">
      <c r="B8" s="1"/>
      <c r="C8" s="1"/>
      <c r="D8" s="1"/>
      <c r="E8" s="65" t="s">
        <v>289</v>
      </c>
      <c r="F8" s="1"/>
      <c r="G8" s="1"/>
      <c r="H8" s="1"/>
      <c r="I8" s="1"/>
      <c r="J8" s="1"/>
      <c r="K8" s="1"/>
      <c r="L8" s="1"/>
      <c r="M8" s="1"/>
    </row>
    <row r="9" spans="2:13" x14ac:dyDescent="0.45">
      <c r="B9" s="1"/>
      <c r="C9" s="1"/>
      <c r="D9" s="1"/>
      <c r="E9" s="65" t="s">
        <v>290</v>
      </c>
      <c r="F9" s="1"/>
      <c r="G9" s="1"/>
      <c r="H9" s="1"/>
      <c r="I9" s="1"/>
      <c r="J9" s="1"/>
      <c r="K9" s="1"/>
      <c r="L9" s="1"/>
      <c r="M9" s="1"/>
    </row>
    <row r="10" spans="2:13" x14ac:dyDescent="0.45">
      <c r="B10" s="1"/>
      <c r="C10" s="1"/>
      <c r="D10" s="1"/>
      <c r="E10" s="1"/>
      <c r="F10" s="1"/>
      <c r="G10" s="1"/>
      <c r="H10" s="1"/>
      <c r="I10" s="1"/>
      <c r="J10" s="1"/>
      <c r="K10" s="1"/>
      <c r="L10" s="1"/>
      <c r="M10" s="1"/>
    </row>
    <row r="12" spans="2:13" x14ac:dyDescent="0.45">
      <c r="B12" s="2"/>
      <c r="C12" s="2"/>
      <c r="D12" s="2"/>
      <c r="E12" s="2"/>
      <c r="F12" s="2"/>
      <c r="G12" s="2"/>
      <c r="H12" s="2"/>
      <c r="I12" s="2"/>
      <c r="J12" s="2"/>
      <c r="K12" s="2"/>
      <c r="L12" s="2"/>
      <c r="M12" s="2"/>
    </row>
    <row r="13" spans="2:13" ht="21" x14ac:dyDescent="0.65">
      <c r="B13" s="2"/>
      <c r="C13" s="13" t="s">
        <v>300</v>
      </c>
      <c r="D13" s="13"/>
      <c r="E13" s="2"/>
      <c r="F13" s="2"/>
      <c r="G13" s="2"/>
      <c r="H13" s="2"/>
      <c r="I13" s="2"/>
      <c r="J13" s="2"/>
      <c r="K13" s="2"/>
      <c r="L13" s="2"/>
      <c r="M13" s="2"/>
    </row>
    <row r="14" spans="2:13" ht="14.65" thickBot="1" x14ac:dyDescent="0.5">
      <c r="B14" s="2"/>
      <c r="C14" s="2"/>
      <c r="D14" s="2"/>
      <c r="E14" s="2"/>
      <c r="F14" s="2"/>
      <c r="G14" s="2"/>
      <c r="H14" s="2"/>
      <c r="I14" s="2"/>
      <c r="J14" s="2"/>
      <c r="K14" s="2"/>
      <c r="L14" s="2"/>
      <c r="M14" s="2"/>
    </row>
    <row r="15" spans="2:13" ht="14.65" thickBot="1" x14ac:dyDescent="0.5">
      <c r="B15" s="2"/>
      <c r="C15" s="2"/>
      <c r="D15" s="2"/>
      <c r="E15" s="12" t="s">
        <v>184</v>
      </c>
      <c r="F15" s="19" t="s">
        <v>321</v>
      </c>
      <c r="G15" s="2" t="s">
        <v>194</v>
      </c>
      <c r="H15" s="2"/>
      <c r="I15" s="2"/>
      <c r="J15" s="2"/>
      <c r="K15" s="2"/>
      <c r="L15" s="2"/>
      <c r="M15" s="2"/>
    </row>
    <row r="16" spans="2:13" ht="5.25" customHeight="1" thickBot="1" x14ac:dyDescent="0.5">
      <c r="B16" s="2"/>
      <c r="C16" s="2"/>
      <c r="D16" s="2"/>
      <c r="E16" s="2"/>
      <c r="F16" s="2"/>
      <c r="G16" s="2"/>
      <c r="H16" s="2"/>
      <c r="I16" s="2"/>
      <c r="J16" s="2"/>
      <c r="K16" s="2"/>
      <c r="L16" s="2"/>
      <c r="M16" s="2"/>
    </row>
    <row r="17" spans="2:13" ht="14.65" thickBot="1" x14ac:dyDescent="0.5">
      <c r="B17" s="2"/>
      <c r="C17" s="2"/>
      <c r="D17" s="2"/>
      <c r="E17" s="12" t="s">
        <v>190</v>
      </c>
      <c r="F17" s="19" t="s">
        <v>231</v>
      </c>
      <c r="G17" s="2" t="s">
        <v>195</v>
      </c>
      <c r="H17" s="2"/>
      <c r="I17" s="2"/>
      <c r="J17" s="2"/>
      <c r="K17" s="2"/>
      <c r="L17" s="2"/>
      <c r="M17" s="2"/>
    </row>
    <row r="18" spans="2:13" ht="14.65" thickBot="1" x14ac:dyDescent="0.5">
      <c r="B18" s="2"/>
      <c r="C18" s="2"/>
      <c r="D18" s="2"/>
      <c r="E18" s="12"/>
      <c r="F18" s="12"/>
      <c r="G18" s="12"/>
      <c r="H18" s="2"/>
      <c r="I18" s="2"/>
      <c r="J18" s="2"/>
      <c r="K18" s="2"/>
      <c r="L18" s="2"/>
      <c r="M18" s="2"/>
    </row>
    <row r="19" spans="2:13" ht="14.65" thickBot="1" x14ac:dyDescent="0.5">
      <c r="B19" s="2"/>
      <c r="C19" s="2"/>
      <c r="D19" s="2"/>
      <c r="E19" s="12" t="s">
        <v>214</v>
      </c>
      <c r="F19" s="26">
        <v>43565</v>
      </c>
      <c r="G19" s="2" t="s">
        <v>301</v>
      </c>
      <c r="H19" s="2"/>
      <c r="I19" s="2"/>
      <c r="J19" s="2"/>
      <c r="K19" s="2"/>
      <c r="L19" s="2"/>
      <c r="M19" s="2"/>
    </row>
    <row r="20" spans="2:13" x14ac:dyDescent="0.45">
      <c r="B20" s="2"/>
      <c r="C20" s="2"/>
      <c r="D20" s="2"/>
      <c r="E20" s="2" t="s">
        <v>330</v>
      </c>
      <c r="F20" s="12"/>
      <c r="G20" s="2"/>
      <c r="H20" s="2"/>
      <c r="I20" s="2"/>
      <c r="J20" s="2"/>
      <c r="K20" s="2"/>
      <c r="L20" s="2"/>
      <c r="M20" s="2"/>
    </row>
    <row r="21" spans="2:13" x14ac:dyDescent="0.45">
      <c r="B21" s="2"/>
      <c r="C21" s="2"/>
      <c r="D21" s="2"/>
      <c r="E21" s="12" t="s">
        <v>3</v>
      </c>
      <c r="F21" s="2"/>
      <c r="G21" s="2"/>
      <c r="H21" s="2"/>
      <c r="I21" s="2"/>
      <c r="J21" s="2"/>
      <c r="K21" s="2"/>
      <c r="L21" s="2"/>
      <c r="M21" s="2"/>
    </row>
    <row r="22" spans="2:13" x14ac:dyDescent="0.45">
      <c r="B22" s="2"/>
      <c r="C22" s="2"/>
      <c r="D22" s="2"/>
      <c r="E22" s="10" t="s">
        <v>324</v>
      </c>
      <c r="F22" s="10" t="s">
        <v>325</v>
      </c>
      <c r="G22" s="10" t="s">
        <v>192</v>
      </c>
      <c r="H22" s="8" t="s">
        <v>217</v>
      </c>
      <c r="I22" s="7" t="s">
        <v>225</v>
      </c>
      <c r="J22" s="10" t="s">
        <v>226</v>
      </c>
      <c r="K22" s="10" t="s">
        <v>227</v>
      </c>
      <c r="L22" s="7" t="s">
        <v>228</v>
      </c>
      <c r="M22" s="7" t="s">
        <v>191</v>
      </c>
    </row>
    <row r="23" spans="2:13" x14ac:dyDescent="0.45">
      <c r="B23" s="2"/>
      <c r="C23" s="2"/>
      <c r="D23" s="12">
        <v>1</v>
      </c>
      <c r="E23" s="16" t="s">
        <v>275</v>
      </c>
      <c r="F23" s="88" t="s">
        <v>232</v>
      </c>
      <c r="G23" s="86">
        <v>12000000</v>
      </c>
      <c r="H23" s="82">
        <v>2390760000</v>
      </c>
      <c r="I23" s="27" t="s">
        <v>10</v>
      </c>
      <c r="J23" s="82">
        <v>1822715423.9999998</v>
      </c>
      <c r="K23" s="83">
        <v>199.23</v>
      </c>
      <c r="L23" s="84">
        <v>43570</v>
      </c>
      <c r="M23" s="84">
        <v>43572</v>
      </c>
    </row>
    <row r="24" spans="2:13" x14ac:dyDescent="0.45">
      <c r="B24" s="2"/>
      <c r="C24" s="2"/>
      <c r="D24" s="12">
        <v>2</v>
      </c>
      <c r="E24" s="88" t="s">
        <v>275</v>
      </c>
      <c r="F24" s="88" t="s">
        <v>233</v>
      </c>
      <c r="G24" s="86">
        <v>21000000</v>
      </c>
      <c r="H24" s="82">
        <v>2308740000</v>
      </c>
      <c r="I24" s="27" t="s">
        <v>10</v>
      </c>
      <c r="J24" s="82">
        <v>1760183375.9999998</v>
      </c>
      <c r="K24" s="83">
        <v>109.94</v>
      </c>
      <c r="L24" s="84">
        <v>43570</v>
      </c>
      <c r="M24" s="84">
        <v>43572</v>
      </c>
    </row>
    <row r="25" spans="2:13" x14ac:dyDescent="0.45">
      <c r="B25" s="2"/>
      <c r="C25" s="2"/>
      <c r="D25" s="12">
        <v>3</v>
      </c>
      <c r="E25" s="88" t="s">
        <v>275</v>
      </c>
      <c r="F25" s="88" t="s">
        <v>234</v>
      </c>
      <c r="G25" s="86">
        <v>2320000</v>
      </c>
      <c r="H25" s="82">
        <v>1322168000</v>
      </c>
      <c r="I25" s="88" t="s">
        <v>71</v>
      </c>
      <c r="J25" s="82">
        <v>1322168000</v>
      </c>
      <c r="K25" s="83">
        <v>569.9</v>
      </c>
      <c r="L25" s="84">
        <v>43570</v>
      </c>
      <c r="M25" s="84">
        <v>43572</v>
      </c>
    </row>
    <row r="26" spans="2:13" x14ac:dyDescent="0.45">
      <c r="B26" s="2"/>
      <c r="C26" s="2"/>
      <c r="D26" s="12">
        <v>4</v>
      </c>
      <c r="E26" s="88" t="s">
        <v>275</v>
      </c>
      <c r="F26" s="88" t="s">
        <v>235</v>
      </c>
      <c r="G26" s="86">
        <v>15500000</v>
      </c>
      <c r="H26" s="82">
        <v>1218765000</v>
      </c>
      <c r="I26" s="88" t="s">
        <v>7</v>
      </c>
      <c r="J26" s="82">
        <v>1050759285.310415</v>
      </c>
      <c r="K26" s="83">
        <v>78.63</v>
      </c>
      <c r="L26" s="84">
        <v>43570</v>
      </c>
      <c r="M26" s="84">
        <v>43572</v>
      </c>
    </row>
    <row r="27" spans="2:13" x14ac:dyDescent="0.45">
      <c r="B27" s="2"/>
      <c r="C27" s="2"/>
      <c r="D27" s="12">
        <v>5</v>
      </c>
      <c r="E27" s="88" t="s">
        <v>275</v>
      </c>
      <c r="F27" s="88" t="s">
        <v>236</v>
      </c>
      <c r="G27" s="86">
        <v>10530700</v>
      </c>
      <c r="H27" s="82">
        <v>71935211700</v>
      </c>
      <c r="I27" s="88" t="s">
        <v>85</v>
      </c>
      <c r="J27" s="82">
        <v>489629528.96605468</v>
      </c>
      <c r="K27" s="83">
        <v>6831</v>
      </c>
      <c r="L27" s="84">
        <v>43570</v>
      </c>
      <c r="M27" s="84">
        <v>43572</v>
      </c>
    </row>
    <row r="28" spans="2:13" x14ac:dyDescent="0.45">
      <c r="B28" s="2"/>
      <c r="C28" s="2"/>
      <c r="D28" s="12">
        <v>6</v>
      </c>
      <c r="E28" s="88" t="s">
        <v>275</v>
      </c>
      <c r="F28" s="88" t="s">
        <v>237</v>
      </c>
      <c r="G28" s="86">
        <v>8700000</v>
      </c>
      <c r="H28" s="82">
        <v>1378950000</v>
      </c>
      <c r="I28" s="88" t="s">
        <v>7</v>
      </c>
      <c r="J28" s="82">
        <v>1188862919.8235893</v>
      </c>
      <c r="K28" s="83">
        <v>158.5</v>
      </c>
      <c r="L28" s="84">
        <v>43570</v>
      </c>
      <c r="M28" s="84">
        <v>43572</v>
      </c>
    </row>
    <row r="29" spans="2:13" x14ac:dyDescent="0.45">
      <c r="B29" s="2"/>
      <c r="C29" s="2"/>
      <c r="D29" s="12">
        <v>7</v>
      </c>
      <c r="E29" s="88" t="s">
        <v>275</v>
      </c>
      <c r="F29" s="88" t="s">
        <v>238</v>
      </c>
      <c r="G29" s="86">
        <v>730000</v>
      </c>
      <c r="H29" s="82">
        <v>478807000</v>
      </c>
      <c r="I29" s="88" t="s">
        <v>71</v>
      </c>
      <c r="J29" s="82">
        <v>478807000</v>
      </c>
      <c r="K29" s="83">
        <v>655.9</v>
      </c>
      <c r="L29" s="84">
        <v>43570</v>
      </c>
      <c r="M29" s="84">
        <v>43572</v>
      </c>
    </row>
    <row r="30" spans="2:13" x14ac:dyDescent="0.45">
      <c r="B30" s="2"/>
      <c r="C30" s="2"/>
      <c r="D30" s="12">
        <v>8</v>
      </c>
      <c r="E30" s="88" t="s">
        <v>275</v>
      </c>
      <c r="F30" s="88" t="s">
        <v>239</v>
      </c>
      <c r="G30" s="86">
        <v>-8170000</v>
      </c>
      <c r="H30" s="82">
        <v>-1078766800</v>
      </c>
      <c r="I30" s="88" t="s">
        <v>10</v>
      </c>
      <c r="J30" s="82">
        <v>-822451808.31999993</v>
      </c>
      <c r="K30" s="83">
        <v>132.04</v>
      </c>
      <c r="L30" s="84">
        <v>43570</v>
      </c>
      <c r="M30" s="84">
        <v>43572</v>
      </c>
    </row>
    <row r="31" spans="2:13" x14ac:dyDescent="0.45">
      <c r="B31" s="2"/>
      <c r="C31" s="2"/>
      <c r="D31" s="12">
        <v>9</v>
      </c>
      <c r="E31" s="88" t="s">
        <v>275</v>
      </c>
      <c r="F31" s="88" t="s">
        <v>240</v>
      </c>
      <c r="G31" s="86">
        <v>11100000</v>
      </c>
      <c r="H31" s="82">
        <v>1343655000</v>
      </c>
      <c r="I31" s="88" t="s">
        <v>10</v>
      </c>
      <c r="J31" s="82">
        <v>1024402571.9999999</v>
      </c>
      <c r="K31" s="83">
        <v>121.05</v>
      </c>
      <c r="L31" s="84">
        <v>43570</v>
      </c>
      <c r="M31" s="84">
        <v>43572</v>
      </c>
    </row>
    <row r="32" spans="2:13" x14ac:dyDescent="0.45">
      <c r="B32" s="2"/>
      <c r="C32" s="2"/>
      <c r="D32" s="12">
        <v>10</v>
      </c>
      <c r="E32" s="88" t="s">
        <v>275</v>
      </c>
      <c r="F32" s="88" t="s">
        <v>241</v>
      </c>
      <c r="G32" s="86">
        <v>8300000</v>
      </c>
      <c r="H32" s="82">
        <v>98147500000</v>
      </c>
      <c r="I32" s="88" t="s">
        <v>85</v>
      </c>
      <c r="J32" s="82">
        <v>668044384.08562922</v>
      </c>
      <c r="K32" s="83">
        <v>11825</v>
      </c>
      <c r="L32" s="84">
        <v>43570</v>
      </c>
      <c r="M32" s="84">
        <v>43572</v>
      </c>
    </row>
    <row r="33" spans="2:13" x14ac:dyDescent="0.45">
      <c r="B33" s="2"/>
      <c r="C33" s="2"/>
      <c r="D33" s="2"/>
      <c r="E33" s="2"/>
      <c r="F33" s="2"/>
      <c r="G33" s="2"/>
      <c r="H33" s="2"/>
      <c r="I33" s="2"/>
      <c r="J33" s="2"/>
      <c r="K33" s="2"/>
      <c r="L33" s="2"/>
      <c r="M33" s="2"/>
    </row>
    <row r="34" spans="2:13" x14ac:dyDescent="0.45">
      <c r="B34" s="2"/>
      <c r="C34" s="2"/>
      <c r="D34" s="2"/>
      <c r="E34" s="96" t="str">
        <f>_xll.flHoldingsAdjust(F15,F17,F19,E22:M32)</f>
        <v>Holdings set for portfolio code Global-Equity</v>
      </c>
      <c r="F34" s="96"/>
      <c r="G34" s="2"/>
      <c r="H34" s="2"/>
      <c r="I34" s="2"/>
      <c r="J34" s="2"/>
      <c r="K34" s="2"/>
      <c r="L34" s="2"/>
      <c r="M34" s="2"/>
    </row>
    <row r="35" spans="2:13" x14ac:dyDescent="0.45">
      <c r="B35" s="2"/>
      <c r="C35" s="2"/>
      <c r="D35" s="2"/>
      <c r="E35" s="2"/>
      <c r="F35" s="2"/>
      <c r="G35" s="2"/>
      <c r="H35" s="2"/>
      <c r="I35" s="2"/>
      <c r="J35" s="2"/>
      <c r="K35" s="2"/>
      <c r="L35" s="2"/>
      <c r="M35" s="2"/>
    </row>
    <row r="36" spans="2:13" ht="4.5" customHeight="1" x14ac:dyDescent="0.45">
      <c r="B36" s="2"/>
      <c r="C36" s="2"/>
      <c r="D36" s="2"/>
      <c r="E36" s="21"/>
      <c r="F36" s="2"/>
      <c r="G36" s="2"/>
      <c r="H36" s="2"/>
      <c r="I36" s="2"/>
      <c r="J36" s="2"/>
      <c r="K36" s="2"/>
      <c r="L36" s="2"/>
      <c r="M36" s="2"/>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B55105A2-81AA-4C3B-889E-A08907B92495}">
          <x14:formula1>
            <xm:f>'View portfolios'!$E$67:$E$70</xm:f>
          </x14:formula1>
          <xm:sqref>F17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zoomScale="85" zoomScaleNormal="85" workbookViewId="0"/>
  </sheetViews>
  <sheetFormatPr defaultRowHeight="14.25" x14ac:dyDescent="0.45"/>
  <cols>
    <col min="1" max="1" width="6.59765625" customWidth="1"/>
    <col min="2" max="2" width="2.59765625" customWidth="1"/>
    <col min="3" max="3" width="1" customWidth="1"/>
    <col min="4" max="4" width="3.265625" customWidth="1"/>
    <col min="5" max="5" width="15.73046875" customWidth="1"/>
    <col min="6" max="7" width="22" customWidth="1"/>
    <col min="8" max="8" width="16.59765625" bestFit="1" customWidth="1"/>
    <col min="9" max="9" width="35.3984375" customWidth="1"/>
    <col min="10" max="10" width="22" customWidth="1"/>
    <col min="11" max="12" width="24.265625" customWidth="1"/>
    <col min="13" max="13" width="52.73046875" bestFit="1" customWidth="1"/>
    <col min="14" max="14" width="4.1328125" customWidth="1"/>
    <col min="15" max="15" width="23.59765625"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223</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298</v>
      </c>
      <c r="E5" s="1"/>
      <c r="F5" s="1"/>
      <c r="G5" s="1"/>
      <c r="H5" s="1"/>
      <c r="I5" s="1"/>
      <c r="J5" s="1"/>
      <c r="K5" s="1"/>
      <c r="L5" s="1"/>
      <c r="M5" s="1"/>
      <c r="N5" s="1"/>
    </row>
    <row r="6" spans="2:14" x14ac:dyDescent="0.45">
      <c r="B6" s="1"/>
      <c r="C6" s="1"/>
      <c r="D6" s="3" t="s">
        <v>291</v>
      </c>
      <c r="E6" s="1"/>
      <c r="F6" s="1"/>
      <c r="G6" s="1"/>
      <c r="H6" s="1"/>
      <c r="I6" s="1"/>
      <c r="J6" s="1"/>
      <c r="K6" s="1"/>
      <c r="L6" s="1"/>
      <c r="M6" s="1"/>
      <c r="N6" s="1"/>
    </row>
    <row r="7" spans="2:14" x14ac:dyDescent="0.45">
      <c r="B7" s="1"/>
      <c r="C7" s="1"/>
      <c r="D7" s="1"/>
      <c r="E7" s="65" t="s">
        <v>288</v>
      </c>
      <c r="F7" s="1"/>
      <c r="G7" s="1"/>
      <c r="H7" s="1"/>
      <c r="I7" s="1"/>
      <c r="J7" s="1"/>
      <c r="K7" s="1"/>
      <c r="L7" s="1"/>
      <c r="M7" s="1"/>
      <c r="N7" s="1"/>
    </row>
    <row r="8" spans="2:14" x14ac:dyDescent="0.45">
      <c r="B8" s="1"/>
      <c r="C8" s="1"/>
      <c r="D8" s="1"/>
      <c r="E8" s="65" t="s">
        <v>289</v>
      </c>
      <c r="F8" s="1"/>
      <c r="G8" s="1"/>
      <c r="H8" s="1"/>
      <c r="I8" s="1"/>
      <c r="J8" s="1"/>
      <c r="K8" s="1"/>
      <c r="L8" s="1"/>
      <c r="M8" s="1"/>
      <c r="N8" s="1"/>
    </row>
    <row r="9" spans="2:14" x14ac:dyDescent="0.45">
      <c r="B9" s="1"/>
      <c r="C9" s="1"/>
      <c r="D9" s="1"/>
      <c r="E9" s="65" t="s">
        <v>290</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5</v>
      </c>
      <c r="D13" s="13"/>
      <c r="E13" s="2"/>
      <c r="F13" s="2"/>
      <c r="G13" s="2"/>
      <c r="H13" s="2"/>
      <c r="I13" s="2"/>
      <c r="J13" s="2"/>
      <c r="K13" s="2"/>
      <c r="L13" s="2"/>
      <c r="M13" s="2"/>
      <c r="N13" s="2"/>
    </row>
    <row r="14" spans="2:14" ht="14.65" thickBot="1" x14ac:dyDescent="0.5">
      <c r="B14" s="2"/>
      <c r="C14" s="2"/>
      <c r="D14" s="2"/>
      <c r="E14" s="2"/>
      <c r="F14" s="2"/>
      <c r="G14" s="2"/>
      <c r="H14" s="2"/>
      <c r="I14" s="2"/>
      <c r="J14" s="2"/>
      <c r="K14" s="2"/>
      <c r="L14" s="2"/>
      <c r="M14" s="2"/>
      <c r="N14" s="2"/>
    </row>
    <row r="15" spans="2:14" ht="14.65" thickBot="1" x14ac:dyDescent="0.5">
      <c r="B15" s="2"/>
      <c r="C15" s="2"/>
      <c r="D15" s="2"/>
      <c r="E15" s="12" t="s">
        <v>184</v>
      </c>
      <c r="F15" s="19" t="s">
        <v>321</v>
      </c>
      <c r="G15" s="2" t="s">
        <v>295</v>
      </c>
      <c r="H15" s="2"/>
      <c r="I15" s="2"/>
      <c r="J15" s="2"/>
      <c r="K15" s="2"/>
      <c r="L15" s="2"/>
      <c r="M15" s="2"/>
      <c r="N15" s="2"/>
    </row>
    <row r="16" spans="2:14" x14ac:dyDescent="0.45">
      <c r="B16" s="2"/>
      <c r="C16" s="2"/>
      <c r="D16" s="2"/>
      <c r="E16" s="2"/>
      <c r="F16" s="2"/>
      <c r="G16" s="2"/>
      <c r="H16" s="2"/>
      <c r="I16" s="2"/>
      <c r="J16" s="2"/>
      <c r="K16" s="2"/>
      <c r="L16" s="2"/>
      <c r="M16" s="2"/>
      <c r="N16" s="2"/>
    </row>
    <row r="17" spans="2:14" x14ac:dyDescent="0.45">
      <c r="B17" s="2"/>
      <c r="C17" s="2"/>
      <c r="D17" s="2"/>
      <c r="E17" s="2" t="s">
        <v>331</v>
      </c>
      <c r="F17" s="2"/>
      <c r="G17" s="2"/>
      <c r="H17" s="2"/>
      <c r="I17" s="12"/>
      <c r="J17" s="2"/>
      <c r="K17" s="2"/>
      <c r="L17" s="2"/>
      <c r="M17" s="2"/>
      <c r="N17" s="2"/>
    </row>
    <row r="18" spans="2:14" x14ac:dyDescent="0.45">
      <c r="B18" s="2"/>
      <c r="C18" s="2"/>
      <c r="D18" s="2"/>
      <c r="E18" s="8" t="s">
        <v>242</v>
      </c>
      <c r="F18" s="10" t="s">
        <v>1</v>
      </c>
      <c r="G18" s="10" t="s">
        <v>0</v>
      </c>
      <c r="H18" s="10" t="s">
        <v>243</v>
      </c>
      <c r="I18" s="8" t="s">
        <v>306</v>
      </c>
      <c r="J18" s="7" t="s">
        <v>307</v>
      </c>
      <c r="K18" s="10" t="s">
        <v>308</v>
      </c>
      <c r="L18" s="10" t="s">
        <v>309</v>
      </c>
      <c r="M18" s="10" t="s">
        <v>296</v>
      </c>
      <c r="N18" s="2"/>
    </row>
    <row r="19" spans="2:14" x14ac:dyDescent="0.45">
      <c r="B19" s="2"/>
      <c r="C19" s="2"/>
      <c r="D19" s="12">
        <v>1</v>
      </c>
      <c r="E19" s="15" t="s">
        <v>304</v>
      </c>
      <c r="F19" s="16" t="s">
        <v>310</v>
      </c>
      <c r="G19" s="16" t="s">
        <v>231</v>
      </c>
      <c r="H19" s="31">
        <v>43565</v>
      </c>
      <c r="I19" s="15" t="s">
        <v>71</v>
      </c>
      <c r="J19" s="18"/>
      <c r="K19" s="31"/>
      <c r="L19" s="16"/>
      <c r="M19" s="96" t="str">
        <f>_xll.flPortfoliosAdd(F15,E18:L19)</f>
        <v>Error creating portfolio with id Global-Equity in scope Finbourne-Examples effective at 2019-04-10T00:00:00.0000000+00:00 because it already exists.</v>
      </c>
      <c r="N19" s="17"/>
    </row>
    <row r="20" spans="2:14" x14ac:dyDescent="0.45">
      <c r="B20" s="2"/>
      <c r="C20" s="2"/>
      <c r="D20" s="12">
        <v>2</v>
      </c>
      <c r="E20" s="9"/>
      <c r="F20" s="11"/>
      <c r="G20" s="16"/>
      <c r="H20" s="16"/>
      <c r="I20" s="9"/>
      <c r="J20" s="5"/>
      <c r="K20" s="11"/>
      <c r="L20" s="11"/>
      <c r="M20" s="11"/>
      <c r="N20" s="2"/>
    </row>
    <row r="21" spans="2:14" x14ac:dyDescent="0.45">
      <c r="B21" s="2"/>
      <c r="C21" s="2"/>
      <c r="D21" s="12">
        <v>3</v>
      </c>
      <c r="E21" s="9"/>
      <c r="F21" s="11"/>
      <c r="G21" s="16"/>
      <c r="H21" s="16"/>
      <c r="I21" s="9"/>
      <c r="J21" s="5"/>
      <c r="K21" s="11"/>
      <c r="L21" s="11"/>
      <c r="M21" s="11"/>
      <c r="N21" s="2"/>
    </row>
    <row r="22" spans="2:14" x14ac:dyDescent="0.45">
      <c r="B22" s="2"/>
      <c r="C22" s="2"/>
      <c r="D22" s="12">
        <v>4</v>
      </c>
      <c r="E22" s="9"/>
      <c r="F22" s="11"/>
      <c r="G22" s="16"/>
      <c r="H22" s="16"/>
      <c r="I22" s="9"/>
      <c r="J22" s="5"/>
      <c r="K22" s="11"/>
      <c r="L22" s="11"/>
      <c r="M22" s="11"/>
      <c r="N22" s="2"/>
    </row>
    <row r="23" spans="2:14" x14ac:dyDescent="0.45">
      <c r="B23" s="2"/>
      <c r="C23" s="2"/>
      <c r="D23" s="12">
        <v>5</v>
      </c>
      <c r="E23" s="9"/>
      <c r="F23" s="11"/>
      <c r="G23" s="16"/>
      <c r="H23" s="16"/>
      <c r="I23" s="9"/>
      <c r="J23" s="5"/>
      <c r="K23" s="11"/>
      <c r="L23" s="11"/>
      <c r="M23" s="11"/>
      <c r="N23" s="2"/>
    </row>
    <row r="24" spans="2:14" x14ac:dyDescent="0.45">
      <c r="B24" s="2"/>
      <c r="C24" s="2"/>
      <c r="D24" s="12">
        <v>6</v>
      </c>
      <c r="E24" s="9"/>
      <c r="F24" s="11"/>
      <c r="G24" s="16"/>
      <c r="H24" s="16"/>
      <c r="I24" s="9"/>
      <c r="J24" s="5"/>
      <c r="K24" s="11"/>
      <c r="L24" s="11"/>
      <c r="M24" s="11"/>
      <c r="N24" s="2"/>
    </row>
    <row r="25" spans="2:14" x14ac:dyDescent="0.45">
      <c r="B25" s="2"/>
      <c r="C25" s="2"/>
      <c r="D25" s="12">
        <v>7</v>
      </c>
      <c r="E25" s="9"/>
      <c r="F25" s="11"/>
      <c r="G25" s="16"/>
      <c r="H25" s="16"/>
      <c r="I25" s="9"/>
      <c r="J25" s="5"/>
      <c r="K25" s="11"/>
      <c r="L25" s="11"/>
      <c r="M25" s="11"/>
      <c r="N25" s="2"/>
    </row>
    <row r="26" spans="2:14" x14ac:dyDescent="0.45">
      <c r="B26" s="2"/>
      <c r="C26" s="2"/>
      <c r="D26" s="12">
        <v>8</v>
      </c>
      <c r="E26" s="9"/>
      <c r="F26" s="11"/>
      <c r="G26" s="16"/>
      <c r="H26" s="16"/>
      <c r="I26" s="9"/>
      <c r="J26" s="5"/>
      <c r="K26" s="11"/>
      <c r="L26" s="11"/>
      <c r="M26" s="11"/>
      <c r="N26" s="2"/>
    </row>
    <row r="27" spans="2:14" x14ac:dyDescent="0.45">
      <c r="B27" s="2"/>
      <c r="C27" s="2"/>
      <c r="D27" s="12">
        <v>9</v>
      </c>
      <c r="E27" s="9"/>
      <c r="F27" s="11"/>
      <c r="G27" s="16"/>
      <c r="H27" s="16"/>
      <c r="I27" s="9"/>
      <c r="J27" s="5"/>
      <c r="K27" s="11"/>
      <c r="L27" s="11"/>
      <c r="M27" s="11"/>
      <c r="N27" s="2"/>
    </row>
    <row r="28" spans="2:14" x14ac:dyDescent="0.45">
      <c r="B28" s="2"/>
      <c r="C28" s="2"/>
      <c r="D28" s="12">
        <v>10</v>
      </c>
      <c r="E28" s="9"/>
      <c r="F28" s="11"/>
      <c r="G28" s="16"/>
      <c r="H28" s="16"/>
      <c r="I28" s="9"/>
      <c r="J28" s="5"/>
      <c r="K28" s="11"/>
      <c r="L28" s="11"/>
      <c r="M28" s="11"/>
      <c r="N28" s="2"/>
    </row>
    <row r="29" spans="2:14" x14ac:dyDescent="0.45">
      <c r="B29" s="2"/>
      <c r="C29" s="2"/>
      <c r="D29" s="2"/>
      <c r="E29" s="2"/>
      <c r="F29" s="2"/>
      <c r="G29" s="2"/>
      <c r="H29" s="2"/>
      <c r="I29" s="2"/>
      <c r="J29" s="2"/>
      <c r="K29" s="2"/>
      <c r="L29" s="2"/>
      <c r="M29" s="2"/>
      <c r="N29" s="2"/>
    </row>
    <row r="30" spans="2:14" x14ac:dyDescent="0.45">
      <c r="B30" s="2"/>
      <c r="C30" s="2"/>
      <c r="D30" s="2"/>
      <c r="E30" s="2"/>
      <c r="F30" s="2"/>
      <c r="G30" s="2"/>
      <c r="H30" s="2"/>
      <c r="I30" s="2"/>
      <c r="J30" s="2"/>
      <c r="K30" s="2"/>
      <c r="L30" s="2"/>
      <c r="M30" s="2"/>
      <c r="N30" s="2"/>
    </row>
    <row r="31" spans="2:14" x14ac:dyDescent="0.45">
      <c r="B31" s="2"/>
      <c r="C31" s="2"/>
      <c r="D31" s="2"/>
      <c r="E31" s="2"/>
      <c r="F31" s="2"/>
      <c r="G31" s="2"/>
      <c r="H31" s="2"/>
      <c r="I31" s="2"/>
      <c r="J31" s="2"/>
      <c r="K31" s="2"/>
      <c r="L31" s="2"/>
      <c r="M31" s="2"/>
      <c r="N31" s="2"/>
    </row>
    <row r="36" spans="12:13" x14ac:dyDescent="0.45">
      <c r="L36" s="33"/>
      <c r="M36" s="33"/>
    </row>
    <row r="37" spans="12:13" x14ac:dyDescent="0.45">
      <c r="L37" s="33"/>
      <c r="M37" s="33"/>
    </row>
  </sheetData>
  <dataValidations count="17">
    <dataValidation allowBlank="1" showInputMessage="1" showErrorMessage="1" prompt="Code" sqref="E34:E40 E18 F35:F40 G35:G40 H35:H40"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M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 allowBlank="1" showInputMessage="1" showErrorMessage="1" prompt="The code that the portfolio group will be created with. Together with the scope this uniquely identifies the portfolio group." sqref="E41" xr:uid="{8EF957D4-E00A-4755-AFFE-492057899926}"/>
    <dataValidation allowBlank="1" showInputMessage="1" showErrorMessage="1" prompt="The name of the portfolio group." sqref="F41" xr:uid="{98FC7841-8C90-4EAC-A3FF-1DA418441A07}"/>
    <dataValidation allowBlank="1" showInputMessage="1" showErrorMessage="1" prompt="The resource identifiers of the portfolios to be contained within the portfolio group." sqref="G41" xr:uid="{3B7BAA44-2EE7-41CD-856F-C5908B004CAF}"/>
    <dataValidation allowBlank="1" showInputMessage="1" showErrorMessage="1" prompt="A long form description of the portfolio group." sqref="H41" xr:uid="{6EC06635-8211-4772-A356-4CF7AD53A27F}"/>
    <dataValidation allowBlank="1" showInputMessage="1" showErrorMessage="1" prompt="The resource identifiers of the portfolio groups to be contained within the portfolio group as sub groups." sqref="I41" xr:uid="{81914F5D-E2D6-4159-A3A4-FF1FABC9D8DF}"/>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69E06-C070-4C09-B3F3-0262F04BBA70}">
  <sheetPr>
    <tabColor theme="8" tint="0.79998168889431442"/>
  </sheetPr>
  <dimension ref="B1:N60"/>
  <sheetViews>
    <sheetView showGridLines="0" zoomScale="85" zoomScaleNormal="85" workbookViewId="0"/>
  </sheetViews>
  <sheetFormatPr defaultRowHeight="14.25" x14ac:dyDescent="0.45"/>
  <cols>
    <col min="1" max="1" width="6.59765625" customWidth="1"/>
    <col min="2" max="2" width="2.59765625" customWidth="1"/>
    <col min="3" max="3" width="1" customWidth="1"/>
    <col min="4" max="4" width="3.265625" customWidth="1"/>
    <col min="5" max="5" width="20.265625" bestFit="1" customWidth="1"/>
    <col min="6" max="6" width="25.73046875" bestFit="1" customWidth="1"/>
    <col min="7" max="7" width="22" customWidth="1"/>
    <col min="8" max="8" width="33.73046875" bestFit="1" customWidth="1"/>
    <col min="9" max="9" width="35.3984375" customWidth="1"/>
    <col min="10" max="10" width="22" customWidth="1"/>
    <col min="11" max="11" width="25.3984375" customWidth="1"/>
    <col min="12" max="12" width="19.59765625" customWidth="1"/>
    <col min="13" max="13" width="17.1328125" customWidth="1"/>
    <col min="14" max="14" width="11.73046875" bestFit="1" customWidth="1"/>
    <col min="15" max="15" width="23.59765625"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345</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346</v>
      </c>
      <c r="E5" s="1"/>
      <c r="F5" s="1"/>
      <c r="G5" s="1"/>
      <c r="H5" s="1"/>
      <c r="I5" s="1"/>
      <c r="J5" s="1"/>
      <c r="K5" s="1"/>
      <c r="L5" s="1"/>
      <c r="M5" s="1"/>
      <c r="N5" s="1"/>
    </row>
    <row r="6" spans="2:14" x14ac:dyDescent="0.45">
      <c r="B6" s="1"/>
      <c r="C6" s="1"/>
      <c r="D6" s="3" t="s">
        <v>291</v>
      </c>
      <c r="E6" s="1"/>
      <c r="F6" s="1"/>
      <c r="G6" s="1"/>
      <c r="H6" s="1"/>
      <c r="I6" s="1"/>
      <c r="J6" s="1"/>
      <c r="K6" s="1"/>
      <c r="L6" s="1"/>
      <c r="M6" s="1"/>
      <c r="N6" s="1"/>
    </row>
    <row r="7" spans="2:14" x14ac:dyDescent="0.45">
      <c r="B7" s="1"/>
      <c r="C7" s="1"/>
      <c r="D7" s="1"/>
      <c r="E7" s="65" t="s">
        <v>288</v>
      </c>
      <c r="F7" s="1"/>
      <c r="G7" s="1"/>
      <c r="H7" s="1"/>
      <c r="I7" s="1"/>
      <c r="J7" s="1"/>
      <c r="K7" s="1"/>
      <c r="L7" s="1"/>
      <c r="M7" s="1"/>
      <c r="N7" s="1"/>
    </row>
    <row r="8" spans="2:14" x14ac:dyDescent="0.45">
      <c r="B8" s="1"/>
      <c r="C8" s="1"/>
      <c r="D8" s="1"/>
      <c r="E8" s="65" t="s">
        <v>289</v>
      </c>
      <c r="F8" s="1"/>
      <c r="G8" s="1"/>
      <c r="H8" s="1"/>
      <c r="I8" s="1"/>
      <c r="J8" s="1"/>
      <c r="K8" s="1"/>
      <c r="L8" s="1"/>
      <c r="M8" s="1"/>
      <c r="N8" s="1"/>
    </row>
    <row r="9" spans="2:14" x14ac:dyDescent="0.45">
      <c r="B9" s="1"/>
      <c r="C9" s="1"/>
      <c r="D9" s="1"/>
      <c r="E9" s="65" t="s">
        <v>290</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347</v>
      </c>
      <c r="D13" s="13"/>
      <c r="E13" s="2"/>
      <c r="F13" s="2"/>
      <c r="G13" s="2"/>
      <c r="H13" s="2"/>
      <c r="I13" s="2"/>
      <c r="J13" s="2"/>
      <c r="K13" s="2"/>
      <c r="L13" s="2"/>
      <c r="M13" s="2"/>
      <c r="N13" s="2"/>
    </row>
    <row r="14" spans="2:14" ht="14.65" thickBot="1" x14ac:dyDescent="0.5">
      <c r="B14" s="2"/>
      <c r="C14" s="2"/>
      <c r="D14" s="2"/>
      <c r="E14" s="2"/>
      <c r="F14" s="2"/>
      <c r="G14" s="2"/>
      <c r="H14" s="2"/>
      <c r="I14" s="2"/>
      <c r="J14" s="2"/>
      <c r="K14" s="2"/>
      <c r="L14" s="2"/>
      <c r="M14" s="2"/>
      <c r="N14" s="2"/>
    </row>
    <row r="15" spans="2:14" ht="14.65" thickBot="1" x14ac:dyDescent="0.5">
      <c r="B15" s="2"/>
      <c r="C15" s="2"/>
      <c r="D15" s="2"/>
      <c r="E15" s="12" t="s">
        <v>184</v>
      </c>
      <c r="F15" s="19" t="s">
        <v>321</v>
      </c>
      <c r="G15" s="2"/>
      <c r="H15" s="2"/>
      <c r="I15" s="2"/>
      <c r="J15" s="2"/>
      <c r="K15" s="2"/>
      <c r="L15" s="2"/>
      <c r="M15" s="2"/>
      <c r="N15" s="2"/>
    </row>
    <row r="16" spans="2:14" x14ac:dyDescent="0.45">
      <c r="B16" s="2"/>
      <c r="C16" s="2"/>
      <c r="D16" s="2"/>
      <c r="E16" s="2"/>
      <c r="F16" s="2"/>
      <c r="G16" s="2"/>
      <c r="H16" s="2"/>
      <c r="I16" s="2"/>
      <c r="J16" s="2"/>
      <c r="K16" s="2"/>
      <c r="L16" s="2"/>
      <c r="M16" s="2"/>
      <c r="N16" s="2"/>
    </row>
    <row r="17" spans="2:14" x14ac:dyDescent="0.45">
      <c r="B17" s="2"/>
      <c r="C17" s="2"/>
      <c r="D17" s="2"/>
      <c r="E17" s="2" t="s">
        <v>331</v>
      </c>
      <c r="F17" s="2"/>
      <c r="G17" s="2"/>
      <c r="H17" s="2"/>
      <c r="I17" s="12"/>
      <c r="J17" s="2"/>
      <c r="K17" s="2"/>
      <c r="L17" s="2"/>
      <c r="M17" s="2"/>
      <c r="N17" s="2"/>
    </row>
    <row r="18" spans="2:14" x14ac:dyDescent="0.45">
      <c r="B18" s="2"/>
      <c r="C18" s="2"/>
      <c r="D18" s="2"/>
      <c r="E18" s="8" t="s">
        <v>0</v>
      </c>
      <c r="F18" s="10" t="s">
        <v>242</v>
      </c>
      <c r="G18" s="10" t="s">
        <v>243</v>
      </c>
      <c r="H18" s="10" t="s">
        <v>343</v>
      </c>
      <c r="I18" s="8" t="s">
        <v>1</v>
      </c>
      <c r="J18" s="7" t="s">
        <v>344</v>
      </c>
      <c r="K18" s="10" t="s">
        <v>296</v>
      </c>
      <c r="L18" s="2"/>
      <c r="M18" s="2"/>
      <c r="N18" s="2"/>
    </row>
    <row r="19" spans="2:14" x14ac:dyDescent="0.45">
      <c r="B19" s="2"/>
      <c r="C19" s="2"/>
      <c r="D19" s="12">
        <v>1</v>
      </c>
      <c r="E19" s="15" t="s">
        <v>356</v>
      </c>
      <c r="F19" s="88" t="s">
        <v>358</v>
      </c>
      <c r="G19" s="31">
        <v>43556</v>
      </c>
      <c r="H19" s="31"/>
      <c r="I19" s="31" t="s">
        <v>359</v>
      </c>
      <c r="J19" s="18"/>
      <c r="K19" s="96" t="str">
        <f t="array" ref="K19:K20">_xll.flGroupsCreate(F15,E18:J20)</f>
        <v>Finbourne-Examples/US-FI</v>
      </c>
      <c r="L19" s="2"/>
      <c r="M19" s="2"/>
      <c r="N19" s="17"/>
    </row>
    <row r="20" spans="2:14" x14ac:dyDescent="0.45">
      <c r="B20" s="2"/>
      <c r="C20" s="2"/>
      <c r="D20" s="12">
        <v>2</v>
      </c>
      <c r="E20" s="9" t="s">
        <v>357</v>
      </c>
      <c r="F20" s="85" t="s">
        <v>360</v>
      </c>
      <c r="G20" s="31">
        <v>43556</v>
      </c>
      <c r="H20" s="88"/>
      <c r="I20" s="88" t="s">
        <v>361</v>
      </c>
      <c r="J20" s="5"/>
      <c r="K20" s="96" t="str">
        <v>Finbourne-Examples/Finbourne-Examples-Fund</v>
      </c>
      <c r="L20" s="2"/>
      <c r="M20" s="2"/>
      <c r="N20" s="2"/>
    </row>
    <row r="21" spans="2:14" x14ac:dyDescent="0.45">
      <c r="B21" s="2"/>
      <c r="C21" s="2"/>
      <c r="D21" s="12">
        <v>3</v>
      </c>
      <c r="E21" s="9"/>
      <c r="F21" s="85"/>
      <c r="G21" s="88"/>
      <c r="H21" s="88"/>
      <c r="I21" s="9"/>
      <c r="J21" s="5"/>
      <c r="K21" s="85"/>
      <c r="L21" s="2"/>
      <c r="M21" s="2"/>
      <c r="N21" s="2"/>
    </row>
    <row r="22" spans="2:14" x14ac:dyDescent="0.45">
      <c r="B22" s="2"/>
      <c r="C22" s="2"/>
      <c r="D22" s="12">
        <v>4</v>
      </c>
      <c r="E22" s="9"/>
      <c r="F22" s="85"/>
      <c r="G22" s="88"/>
      <c r="H22" s="88"/>
      <c r="I22" s="9"/>
      <c r="J22" s="5"/>
      <c r="K22" s="85"/>
      <c r="L22" s="2"/>
      <c r="M22" s="2"/>
      <c r="N22" s="2"/>
    </row>
    <row r="23" spans="2:14" x14ac:dyDescent="0.45">
      <c r="B23" s="2"/>
      <c r="C23" s="2"/>
      <c r="D23" s="12">
        <v>5</v>
      </c>
      <c r="E23" s="9"/>
      <c r="F23" s="85"/>
      <c r="G23" s="88"/>
      <c r="H23" s="88"/>
      <c r="I23" s="9"/>
      <c r="J23" s="5"/>
      <c r="K23" s="85"/>
      <c r="L23" s="2"/>
      <c r="M23" s="2"/>
      <c r="N23" s="2"/>
    </row>
    <row r="24" spans="2:14" x14ac:dyDescent="0.45">
      <c r="B24" s="2"/>
      <c r="C24" s="2"/>
      <c r="D24" s="12">
        <v>6</v>
      </c>
      <c r="E24" s="9"/>
      <c r="F24" s="85"/>
      <c r="G24" s="88"/>
      <c r="H24" s="88"/>
      <c r="I24" s="9"/>
      <c r="J24" s="5"/>
      <c r="K24" s="85"/>
      <c r="L24" s="2"/>
      <c r="M24" s="2"/>
      <c r="N24" s="2"/>
    </row>
    <row r="25" spans="2:14" x14ac:dyDescent="0.45">
      <c r="B25" s="2"/>
      <c r="C25" s="2"/>
      <c r="D25" s="12">
        <v>7</v>
      </c>
      <c r="E25" s="9"/>
      <c r="F25" s="85"/>
      <c r="G25" s="88"/>
      <c r="H25" s="88"/>
      <c r="I25" s="9"/>
      <c r="J25" s="5"/>
      <c r="K25" s="85"/>
      <c r="L25" s="2"/>
      <c r="M25" s="2"/>
      <c r="N25" s="2"/>
    </row>
    <row r="26" spans="2:14" x14ac:dyDescent="0.45">
      <c r="B26" s="2"/>
      <c r="C26" s="2"/>
      <c r="D26" s="12">
        <v>8</v>
      </c>
      <c r="E26" s="9"/>
      <c r="F26" s="85"/>
      <c r="G26" s="88"/>
      <c r="H26" s="88"/>
      <c r="I26" s="9"/>
      <c r="J26" s="5"/>
      <c r="K26" s="85"/>
      <c r="L26" s="2"/>
      <c r="M26" s="2"/>
      <c r="N26" s="2"/>
    </row>
    <row r="27" spans="2:14" x14ac:dyDescent="0.45">
      <c r="B27" s="2"/>
      <c r="C27" s="2"/>
      <c r="D27" s="12">
        <v>9</v>
      </c>
      <c r="E27" s="9"/>
      <c r="F27" s="85"/>
      <c r="G27" s="88"/>
      <c r="H27" s="88"/>
      <c r="I27" s="9"/>
      <c r="J27" s="5"/>
      <c r="K27" s="85"/>
      <c r="L27" s="2"/>
      <c r="M27" s="2"/>
      <c r="N27" s="2"/>
    </row>
    <row r="28" spans="2:14" x14ac:dyDescent="0.45">
      <c r="B28" s="2"/>
      <c r="C28" s="2"/>
      <c r="D28" s="12">
        <v>10</v>
      </c>
      <c r="E28" s="9"/>
      <c r="F28" s="85"/>
      <c r="G28" s="88"/>
      <c r="H28" s="88"/>
      <c r="I28" s="9"/>
      <c r="J28" s="5"/>
      <c r="K28" s="85"/>
      <c r="L28" s="2"/>
      <c r="M28" s="2"/>
      <c r="N28" s="2"/>
    </row>
    <row r="29" spans="2:14" x14ac:dyDescent="0.45">
      <c r="B29" s="2"/>
      <c r="C29" s="2"/>
      <c r="D29" s="2"/>
      <c r="E29" s="2"/>
      <c r="F29" s="2"/>
      <c r="G29" s="2"/>
      <c r="H29" s="2"/>
      <c r="I29" s="2"/>
      <c r="J29" s="2"/>
      <c r="K29" s="2"/>
      <c r="L29" s="2"/>
      <c r="M29" s="2"/>
      <c r="N29" s="2"/>
    </row>
    <row r="30" spans="2:14" x14ac:dyDescent="0.45">
      <c r="B30" s="2"/>
      <c r="C30" s="2"/>
      <c r="D30" s="2"/>
      <c r="E30" s="2"/>
      <c r="F30" s="2"/>
      <c r="G30" s="2"/>
      <c r="H30" s="2"/>
      <c r="I30" s="2"/>
      <c r="J30" s="2"/>
      <c r="K30" s="2"/>
      <c r="L30" s="2" t="s">
        <v>368</v>
      </c>
      <c r="M30" s="2"/>
      <c r="N30" s="2"/>
    </row>
    <row r="31" spans="2:14" ht="21" x14ac:dyDescent="0.65">
      <c r="B31" s="2"/>
      <c r="C31" s="13" t="s">
        <v>363</v>
      </c>
      <c r="D31" s="13"/>
      <c r="E31" s="2"/>
      <c r="F31" s="2"/>
      <c r="G31" s="2"/>
      <c r="H31" s="2"/>
      <c r="I31" s="2"/>
      <c r="J31" s="2"/>
      <c r="K31" s="46" t="s">
        <v>369</v>
      </c>
      <c r="L31" s="2"/>
      <c r="M31" s="9" t="s">
        <v>357</v>
      </c>
      <c r="N31" s="9"/>
    </row>
    <row r="32" spans="2:14" ht="14.65" thickBot="1" x14ac:dyDescent="0.5">
      <c r="B32" s="2"/>
      <c r="C32" s="2"/>
      <c r="D32" s="2"/>
      <c r="E32" s="2"/>
      <c r="F32" s="2"/>
      <c r="G32" s="2"/>
      <c r="H32" s="2"/>
      <c r="I32" s="2"/>
      <c r="J32" s="2"/>
      <c r="K32" s="46" t="s">
        <v>370</v>
      </c>
      <c r="L32" s="15" t="s">
        <v>356</v>
      </c>
      <c r="M32" s="2"/>
      <c r="N32" s="2"/>
    </row>
    <row r="33" spans="2:14" ht="14.65" thickBot="1" x14ac:dyDescent="0.5">
      <c r="B33" s="2"/>
      <c r="C33" s="2"/>
      <c r="D33" s="2"/>
      <c r="E33" s="12" t="s">
        <v>349</v>
      </c>
      <c r="F33" s="19" t="s">
        <v>321</v>
      </c>
      <c r="G33" s="19" t="s">
        <v>321</v>
      </c>
      <c r="H33" s="19" t="s">
        <v>321</v>
      </c>
      <c r="I33" s="19" t="s">
        <v>321</v>
      </c>
      <c r="J33" s="19" t="s">
        <v>321</v>
      </c>
      <c r="K33" s="46" t="s">
        <v>371</v>
      </c>
      <c r="L33" s="19" t="s">
        <v>362</v>
      </c>
      <c r="M33" s="19" t="s">
        <v>231</v>
      </c>
      <c r="N33" s="19" t="s">
        <v>367</v>
      </c>
    </row>
    <row r="34" spans="2:14" ht="14.65" thickBot="1" x14ac:dyDescent="0.5">
      <c r="B34" s="2"/>
      <c r="C34" s="2"/>
      <c r="D34" s="2"/>
      <c r="E34" s="12" t="s">
        <v>366</v>
      </c>
      <c r="F34" s="19" t="s">
        <v>356</v>
      </c>
      <c r="G34" s="19" t="s">
        <v>356</v>
      </c>
      <c r="H34" s="19" t="s">
        <v>357</v>
      </c>
      <c r="I34" s="19" t="s">
        <v>357</v>
      </c>
      <c r="J34" s="19" t="s">
        <v>357</v>
      </c>
      <c r="K34" s="2"/>
      <c r="L34" s="19" t="s">
        <v>362</v>
      </c>
      <c r="M34" s="2"/>
      <c r="N34" s="2"/>
    </row>
    <row r="35" spans="2:14" ht="14.65" thickBot="1" x14ac:dyDescent="0.5">
      <c r="B35" s="2"/>
      <c r="C35" s="2"/>
      <c r="D35" s="2"/>
      <c r="E35" s="12" t="s">
        <v>348</v>
      </c>
      <c r="F35" s="19" t="s">
        <v>321</v>
      </c>
      <c r="G35" s="19" t="s">
        <v>321</v>
      </c>
      <c r="H35" s="19" t="s">
        <v>321</v>
      </c>
      <c r="I35" s="19" t="s">
        <v>321</v>
      </c>
      <c r="J35" s="19" t="s">
        <v>321</v>
      </c>
      <c r="K35" s="2"/>
      <c r="L35" s="2"/>
      <c r="M35" s="2"/>
      <c r="N35" s="2"/>
    </row>
    <row r="36" spans="2:14" ht="14.65" thickBot="1" x14ac:dyDescent="0.5">
      <c r="B36" s="2"/>
      <c r="C36" s="2"/>
      <c r="D36" s="2"/>
      <c r="E36" s="12" t="s">
        <v>365</v>
      </c>
      <c r="F36" s="19" t="s">
        <v>362</v>
      </c>
      <c r="G36" s="19" t="s">
        <v>364</v>
      </c>
      <c r="H36" s="19" t="s">
        <v>356</v>
      </c>
      <c r="I36" s="19" t="s">
        <v>231</v>
      </c>
      <c r="J36" s="19" t="s">
        <v>367</v>
      </c>
      <c r="K36" s="2"/>
      <c r="L36" s="2"/>
      <c r="M36" s="2"/>
      <c r="N36" s="2"/>
    </row>
    <row r="37" spans="2:14" x14ac:dyDescent="0.45">
      <c r="B37" s="2"/>
      <c r="C37" s="2"/>
      <c r="D37" s="2"/>
      <c r="E37" s="2"/>
      <c r="F37" s="2"/>
      <c r="G37" s="2"/>
      <c r="H37" s="2"/>
      <c r="I37" s="2"/>
      <c r="J37" s="2"/>
      <c r="K37" s="2"/>
      <c r="L37" s="2"/>
      <c r="M37" s="2"/>
      <c r="N37" s="2"/>
    </row>
    <row r="38" spans="2:14" x14ac:dyDescent="0.45">
      <c r="B38" s="2"/>
      <c r="C38" s="2"/>
      <c r="D38" s="2"/>
      <c r="E38" s="2"/>
      <c r="F38" s="10" t="s">
        <v>296</v>
      </c>
      <c r="G38" s="10" t="s">
        <v>296</v>
      </c>
      <c r="H38" s="10" t="s">
        <v>296</v>
      </c>
      <c r="I38" s="10" t="s">
        <v>296</v>
      </c>
      <c r="J38" s="10" t="s">
        <v>296</v>
      </c>
      <c r="K38" s="2"/>
      <c r="L38" s="2"/>
      <c r="M38" s="2"/>
      <c r="N38" s="2"/>
    </row>
    <row r="39" spans="2:14" x14ac:dyDescent="0.45">
      <c r="B39" s="2"/>
      <c r="C39" s="2"/>
      <c r="D39" s="2"/>
      <c r="E39" s="2"/>
      <c r="F39" s="96" t="str">
        <f>_xll.flGroupsAddPortfolio(F33,F34,F35,F36,'[1]Create portfolio'!H20)</f>
        <v>#ERROR: Group with id US-FI in scope Finbourne-Examples does not exist at EffectiveAt: '2019-04-10T00:00:00.0000000+00:00' AsAt: 'AsAt=2019-09-30T13:58:26.8949130+00:00'</v>
      </c>
      <c r="G39" s="96" t="str">
        <f>_xll.flGroupsAddPortfolio(G33,G34,G35,G36,'[1]Create portfolio'!H21)</f>
        <v>#ERROR: Group with id US-FI in scope Finbourne-Examples does not exist at EffectiveAt: '2019-04-10T00:00:00.0000000+00:00' AsAt: 'AsAt=2019-09-30T13:58:26.8949130+00:00'</v>
      </c>
      <c r="H39" s="96" t="str">
        <f>_xll.flGroupsAddSubGroup(H33,H34,H35,H36,G19)</f>
        <v>Finbourne-Examples/Finbourne-Examples-Fund</v>
      </c>
      <c r="I39" s="96" t="str">
        <f>_xll.flGroupsAddPortfolio(I33,I34,I35,I36,'[1]Create portfolio'!H19)</f>
        <v>Finbourne-Examples/Finbourne-Examples-Fund</v>
      </c>
      <c r="J39" s="96" t="str">
        <f>_xll.flGroupsAddPortfolio(J33,J34,J35,J36,'[1]Create portfolio'!H22)</f>
        <v>#ERROR: Group with id Finbourne-Examples-Fund in scope Finbourne-Examples does not exist at EffectiveAt: '2019-04-10T00:00:00.0000000+00:00' AsAt: 'AsAt=2019-09-30T13:58:26.8949130+00:00'</v>
      </c>
      <c r="K39" s="2"/>
      <c r="L39" s="2"/>
      <c r="M39" s="2"/>
      <c r="N39" s="2"/>
    </row>
    <row r="40" spans="2:14" x14ac:dyDescent="0.45">
      <c r="B40" s="2"/>
      <c r="C40" s="2"/>
      <c r="D40" s="2"/>
      <c r="E40" s="2"/>
      <c r="F40" s="2"/>
      <c r="G40" s="2"/>
      <c r="H40" s="2"/>
      <c r="I40" s="2"/>
      <c r="J40" s="2"/>
      <c r="K40" s="2"/>
      <c r="L40" s="2"/>
      <c r="M40" s="2"/>
      <c r="N40" s="2"/>
    </row>
    <row r="41" spans="2:14" x14ac:dyDescent="0.45">
      <c r="B41" s="2"/>
      <c r="C41" s="2"/>
      <c r="D41" s="2"/>
      <c r="E41" s="2"/>
      <c r="F41" s="2"/>
      <c r="G41" s="2"/>
      <c r="H41" s="2"/>
      <c r="I41" s="2"/>
      <c r="J41" s="2"/>
      <c r="K41" s="2"/>
      <c r="L41" s="2"/>
      <c r="M41" s="2"/>
      <c r="N41" s="2"/>
    </row>
    <row r="42" spans="2:14" ht="21" x14ac:dyDescent="0.65">
      <c r="B42" s="2"/>
      <c r="C42" s="13" t="s">
        <v>350</v>
      </c>
      <c r="D42" s="13"/>
      <c r="E42" s="2"/>
      <c r="F42" s="2"/>
      <c r="G42" s="2"/>
      <c r="H42" s="2"/>
      <c r="I42" s="2"/>
      <c r="J42" s="2"/>
      <c r="K42" s="2"/>
      <c r="L42" s="2"/>
      <c r="M42" s="2"/>
      <c r="N42" s="2"/>
    </row>
    <row r="43" spans="2:14" ht="14.65" thickBot="1" x14ac:dyDescent="0.5">
      <c r="B43" s="2"/>
      <c r="C43" s="2"/>
      <c r="D43" s="2"/>
      <c r="E43" s="2"/>
      <c r="F43" s="2"/>
      <c r="G43" s="2"/>
      <c r="H43" s="2"/>
      <c r="I43" s="2"/>
      <c r="J43" s="2"/>
      <c r="K43" s="2"/>
      <c r="L43" s="2"/>
      <c r="M43" s="2"/>
      <c r="N43" s="2"/>
    </row>
    <row r="44" spans="2:14" ht="14.65" thickBot="1" x14ac:dyDescent="0.5">
      <c r="B44" s="2"/>
      <c r="C44" s="2"/>
      <c r="D44" s="2"/>
      <c r="E44" s="12" t="s">
        <v>184</v>
      </c>
      <c r="F44" s="19" t="s">
        <v>321</v>
      </c>
      <c r="G44" s="2"/>
      <c r="H44" s="2"/>
      <c r="I44" s="2"/>
      <c r="J44" s="2"/>
      <c r="K44" s="2"/>
      <c r="L44" s="2"/>
      <c r="M44" s="2"/>
      <c r="N44" s="2"/>
    </row>
    <row r="45" spans="2:14" x14ac:dyDescent="0.45">
      <c r="B45" s="2"/>
      <c r="C45" s="2"/>
      <c r="D45" s="2"/>
      <c r="E45" s="2"/>
      <c r="F45" s="35">
        <f ca="1">TODAY()</f>
        <v>43738</v>
      </c>
      <c r="G45" s="2"/>
      <c r="H45" s="2"/>
      <c r="I45" s="2"/>
      <c r="J45" s="2"/>
      <c r="K45" s="2"/>
      <c r="L45" s="2"/>
      <c r="M45" s="2"/>
      <c r="N45" s="2"/>
    </row>
    <row r="46" spans="2:14" x14ac:dyDescent="0.45">
      <c r="B46" s="2"/>
      <c r="C46" s="2"/>
      <c r="D46" s="2"/>
      <c r="E46" s="2"/>
      <c r="F46" s="2"/>
      <c r="G46" s="2"/>
      <c r="H46" s="2"/>
      <c r="I46" s="12"/>
      <c r="J46" s="2"/>
      <c r="K46" s="2"/>
      <c r="L46" s="2"/>
      <c r="M46" s="2"/>
      <c r="N46" s="2"/>
    </row>
    <row r="47" spans="2:14" x14ac:dyDescent="0.45">
      <c r="B47" s="2"/>
      <c r="C47" s="2"/>
      <c r="D47" s="2"/>
      <c r="E47" s="8" t="str">
        <f t="array" ref="E47:K48">_xll.flGroupsGet(F44,E19)</f>
        <v>Id Scope</v>
      </c>
      <c r="F47" s="10" t="str">
        <v>Id Code</v>
      </c>
      <c r="G47" s="10" t="str">
        <v>DisplayName</v>
      </c>
      <c r="H47" s="10" t="str">
        <v>Description</v>
      </c>
      <c r="I47" s="8" t="str">
        <v>Created</v>
      </c>
      <c r="J47" s="7" t="str">
        <v>Portfolios</v>
      </c>
      <c r="K47" s="10" t="str">
        <v>SubGroups</v>
      </c>
      <c r="L47" s="2"/>
      <c r="M47" s="2"/>
      <c r="N47" s="2"/>
    </row>
    <row r="48" spans="2:14" x14ac:dyDescent="0.45">
      <c r="B48" s="2"/>
      <c r="C48" s="2"/>
      <c r="D48" s="12">
        <v>1</v>
      </c>
      <c r="E48" s="15" t="str">
        <v>Finbourne-Examples</v>
      </c>
      <c r="F48" s="88" t="str">
        <v>US-FI</v>
      </c>
      <c r="G48" s="88" t="str">
        <v>US Fixed Income group</v>
      </c>
      <c r="H48" s="31" t="str">
        <v>Contains Finbourne US Fixed Income portfolios</v>
      </c>
      <c r="I48" s="89">
        <v>43556</v>
      </c>
      <c r="J48" s="97">
        <v>0</v>
      </c>
      <c r="K48" s="93">
        <v>0</v>
      </c>
      <c r="L48" s="2"/>
      <c r="M48" s="2"/>
      <c r="N48" s="17"/>
    </row>
    <row r="49" spans="2:14" x14ac:dyDescent="0.45">
      <c r="B49" s="2"/>
      <c r="C49" s="2"/>
      <c r="D49" s="12"/>
      <c r="E49" s="9"/>
      <c r="F49" s="85"/>
      <c r="G49" s="88"/>
      <c r="H49" s="88"/>
      <c r="I49" s="9"/>
      <c r="J49" s="5"/>
      <c r="K49" s="85"/>
      <c r="L49" s="2"/>
      <c r="M49" s="2"/>
      <c r="N49" s="2"/>
    </row>
    <row r="50" spans="2:14" x14ac:dyDescent="0.45">
      <c r="B50" s="2"/>
      <c r="C50" s="2"/>
      <c r="D50" s="2"/>
      <c r="E50" s="8" t="str">
        <f t="array" ref="E50:K51">_xll.flGroupsGet(F44,E20)</f>
        <v>Id Scope</v>
      </c>
      <c r="F50" s="10" t="str">
        <v>Id Code</v>
      </c>
      <c r="G50" s="10" t="str">
        <v>DisplayName</v>
      </c>
      <c r="H50" s="10" t="str">
        <v>Description</v>
      </c>
      <c r="I50" s="8" t="str">
        <v>Created</v>
      </c>
      <c r="J50" s="7" t="str">
        <v>Portfolios</v>
      </c>
      <c r="K50" s="10" t="str">
        <v>SubGroups</v>
      </c>
      <c r="L50" s="2"/>
      <c r="M50" s="2"/>
      <c r="N50" s="2"/>
    </row>
    <row r="51" spans="2:14" x14ac:dyDescent="0.45">
      <c r="B51" s="2"/>
      <c r="C51" s="2"/>
      <c r="D51" s="12">
        <v>1</v>
      </c>
      <c r="E51" s="15" t="str">
        <v>Finbourne-Examples</v>
      </c>
      <c r="F51" s="88" t="str">
        <v>Finbourne-Examples-Fund</v>
      </c>
      <c r="G51" s="88" t="str">
        <v>Finbourne Examples group</v>
      </c>
      <c r="H51" s="31" t="str">
        <v>Contains Finbourne Examples portfolios</v>
      </c>
      <c r="I51" s="89">
        <v>43565</v>
      </c>
      <c r="J51" s="97">
        <v>1</v>
      </c>
      <c r="K51" s="93">
        <v>1</v>
      </c>
      <c r="L51" s="2"/>
      <c r="M51" s="2"/>
      <c r="N51" s="2"/>
    </row>
    <row r="52" spans="2:14" x14ac:dyDescent="0.45">
      <c r="B52" s="2"/>
      <c r="C52" s="2"/>
      <c r="D52" s="12">
        <v>5</v>
      </c>
      <c r="E52" s="9"/>
      <c r="F52" s="85"/>
      <c r="G52" s="88"/>
      <c r="H52" s="88"/>
      <c r="I52" s="9"/>
      <c r="J52" s="5"/>
      <c r="K52" s="85"/>
      <c r="L52" s="2"/>
      <c r="M52" s="2"/>
      <c r="N52" s="2"/>
    </row>
    <row r="53" spans="2:14" x14ac:dyDescent="0.45">
      <c r="B53" s="2"/>
      <c r="C53" s="2"/>
      <c r="D53" s="12">
        <v>6</v>
      </c>
      <c r="E53" s="9"/>
      <c r="F53" s="85"/>
      <c r="G53" s="88"/>
      <c r="H53" s="88"/>
      <c r="I53" s="9"/>
      <c r="J53" s="5"/>
      <c r="K53" s="85"/>
      <c r="L53" s="2"/>
      <c r="M53" s="2"/>
      <c r="N53" s="2"/>
    </row>
    <row r="54" spans="2:14" x14ac:dyDescent="0.45">
      <c r="B54" s="2"/>
      <c r="C54" s="2"/>
      <c r="D54" s="12">
        <v>7</v>
      </c>
      <c r="E54" s="9"/>
      <c r="F54" s="85"/>
      <c r="G54" s="88"/>
      <c r="H54" s="88"/>
      <c r="I54" s="9"/>
      <c r="J54" s="5"/>
      <c r="K54" s="85"/>
      <c r="L54" s="2"/>
      <c r="M54" s="2"/>
      <c r="N54" s="2"/>
    </row>
    <row r="55" spans="2:14" x14ac:dyDescent="0.45">
      <c r="B55" s="2"/>
      <c r="C55" s="2"/>
      <c r="D55" s="12">
        <v>8</v>
      </c>
      <c r="E55" s="9"/>
      <c r="F55" s="85"/>
      <c r="G55" s="88"/>
      <c r="H55" s="88"/>
      <c r="I55" s="9"/>
      <c r="J55" s="5"/>
      <c r="K55" s="85"/>
      <c r="L55" s="2"/>
      <c r="M55" s="2"/>
      <c r="N55" s="2"/>
    </row>
    <row r="56" spans="2:14" x14ac:dyDescent="0.45">
      <c r="B56" s="2"/>
      <c r="C56" s="2"/>
      <c r="D56" s="12">
        <v>9</v>
      </c>
      <c r="E56" s="9"/>
      <c r="F56" s="85"/>
      <c r="G56" s="88"/>
      <c r="H56" s="88"/>
      <c r="I56" s="9"/>
      <c r="J56" s="5"/>
      <c r="K56" s="85"/>
      <c r="L56" s="2"/>
      <c r="M56" s="2"/>
      <c r="N56" s="2"/>
    </row>
    <row r="57" spans="2:14" x14ac:dyDescent="0.45">
      <c r="B57" s="2"/>
      <c r="C57" s="2"/>
      <c r="D57" s="12">
        <v>10</v>
      </c>
      <c r="E57" s="9"/>
      <c r="F57" s="85"/>
      <c r="G57" s="88"/>
      <c r="H57" s="88"/>
      <c r="I57" s="9"/>
      <c r="J57" s="5"/>
      <c r="K57" s="85"/>
      <c r="L57" s="2"/>
      <c r="M57" s="2"/>
      <c r="N57" s="2"/>
    </row>
    <row r="58" spans="2:14" x14ac:dyDescent="0.45">
      <c r="B58" s="2"/>
      <c r="C58" s="2"/>
      <c r="D58" s="2"/>
      <c r="E58" s="2"/>
      <c r="F58" s="2"/>
      <c r="G58" s="2"/>
      <c r="H58" s="2"/>
      <c r="I58" s="2"/>
      <c r="J58" s="2"/>
      <c r="K58" s="2"/>
      <c r="L58" s="2"/>
      <c r="M58" s="2"/>
      <c r="N58" s="2"/>
    </row>
    <row r="59" spans="2:14" x14ac:dyDescent="0.45">
      <c r="B59" s="2"/>
      <c r="C59" s="2"/>
      <c r="D59" s="2"/>
      <c r="E59" s="2"/>
      <c r="F59" s="2"/>
      <c r="G59" s="2"/>
      <c r="H59" s="2"/>
      <c r="I59" s="2"/>
      <c r="J59" s="2"/>
      <c r="K59" s="2"/>
      <c r="L59" s="2"/>
      <c r="M59" s="2"/>
      <c r="N59" s="2"/>
    </row>
    <row r="60" spans="2:14" x14ac:dyDescent="0.45">
      <c r="B60" s="2"/>
      <c r="C60" s="2"/>
      <c r="D60" s="2"/>
      <c r="E60" s="2"/>
      <c r="F60" s="2"/>
      <c r="G60" s="2"/>
      <c r="H60" s="2"/>
      <c r="I60" s="2"/>
      <c r="J60" s="2"/>
      <c r="K60" s="2"/>
      <c r="L60" s="2"/>
      <c r="M60" s="2"/>
      <c r="N60" s="2"/>
    </row>
  </sheetData>
  <dataValidations count="14">
    <dataValidation allowBlank="1" showInputMessage="1" showErrorMessage="1" prompt="Date Created" sqref="K47 K50" xr:uid="{CF6E73C8-C6CC-4E1F-B31D-0C3BA0AED0A0}"/>
    <dataValidation allowBlank="1" showInputMessage="1" showErrorMessage="1" prompt="Code" sqref="E18 E47 E50" xr:uid="{8F7E0C9C-908F-4F16-9066-30E25D7F3F55}"/>
    <dataValidation allowBlank="1" showInputMessage="1" showErrorMessage="1" prompt="Description" sqref="J18 J47 J50" xr:uid="{372464DE-4B41-43DB-90AA-BAADBC4662F3}"/>
    <dataValidation allowBlank="1" showInputMessage="1" showErrorMessage="1" prompt="Display Name" sqref="I18 I47 I50" xr:uid="{ABDA4714-EF12-4BDB-AA86-B0D1839FD4E1}"/>
    <dataValidation allowBlank="1" showInputMessage="1" showErrorMessage="1" prompt="Sub-Holding Keys" sqref="H18 H47 H50" xr:uid="{40F5163A-8EB9-4395-9E22-A325C85848D4}"/>
    <dataValidation allowBlank="1" showInputMessage="1" showErrorMessage="1" prompt="Accounting Method" sqref="G18 G47 G50" xr:uid="{A856F8A6-D426-4FDB-AE0E-7859AB6C0F44}"/>
    <dataValidation allowBlank="1" showInputMessage="1" showErrorMessage="1" prompt="Corporate Action Source" sqref="F18 F47 F50" xr:uid="{60439F01-1A55-4D13-B220-610E1670768A}"/>
    <dataValidation allowBlank="1" showInputMessage="1" showErrorMessage="1" prompt="The resource identifiers of the portfolio groups to be contained within the portfolio group as sub groups." sqref="T17" xr:uid="{D611C942-0C4E-45A3-8C17-C64BFB989640}"/>
    <dataValidation allowBlank="1" showInputMessage="1" showErrorMessage="1" prompt="A long form description of the portfolio group." sqref="S17" xr:uid="{9BD6BE4D-7982-44DD-B01D-5CBC0761BB5A}"/>
    <dataValidation allowBlank="1" showInputMessage="1" showErrorMessage="1" prompt="The resource identifiers of the portfolios to be contained within the portfolio group." sqref="R17" xr:uid="{DC0DF230-2887-4F49-AE31-0D392B15172E}"/>
    <dataValidation allowBlank="1" showInputMessage="1" showErrorMessage="1" prompt="The effective datetime at which the portfolio group was created. Defaults to the current LUSID system datetime if not specified." sqref="Q17" xr:uid="{0D0B07A1-3818-4994-B83D-367B4657D90C}"/>
    <dataValidation allowBlank="1" showInputMessage="1" showErrorMessage="1" prompt="The name of the portfolio group." sqref="P17" xr:uid="{B6AD053F-8FD9-4DC7-AA0A-A575B35EA560}"/>
    <dataValidation allowBlank="1" showInputMessage="1" showErrorMessage="1" prompt="The code that the portfolio group will be created with. Together with the scope this uniquely identifies the portfolio group." sqref="O17" xr:uid="{DD418320-B1D5-4625-AEC8-238E32CC7F7B}"/>
    <dataValidation allowBlank="1" showInputMessage="1" showErrorMessage="1" prompt="Base Currency" sqref="K18 F38:J38" xr:uid="{1F5B868D-C775-4B19-ABD9-86BB5E2F0A8F}"/>
  </dataValidations>
  <hyperlinks>
    <hyperlink ref="E7" r:id="rId1" xr:uid="{2A287440-C469-40B4-A7BD-EC8F4DC3C5D9}"/>
    <hyperlink ref="E8" r:id="rId2" xr:uid="{AD6BF5E8-4515-4AB6-AE44-DC8DE3B950A9}"/>
    <hyperlink ref="E9" r:id="rId3" xr:uid="{3C341890-18C2-428F-8272-AAA3BFA01076}"/>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4.25" x14ac:dyDescent="0.45"/>
  <cols>
    <col min="2" max="2" width="13.59765625" bestFit="1" customWidth="1"/>
    <col min="4" max="4" width="16.73046875" customWidth="1"/>
  </cols>
  <sheetData>
    <row r="2" spans="2:4" x14ac:dyDescent="0.45">
      <c r="B2" s="4" t="s">
        <v>2</v>
      </c>
      <c r="D2" s="4" t="s">
        <v>186</v>
      </c>
    </row>
    <row r="3" spans="2:4" x14ac:dyDescent="0.45">
      <c r="B3" t="s">
        <v>6</v>
      </c>
      <c r="D3" t="s">
        <v>185</v>
      </c>
    </row>
    <row r="4" spans="2:4" x14ac:dyDescent="0.45">
      <c r="B4" t="s">
        <v>7</v>
      </c>
      <c r="D4" t="s">
        <v>187</v>
      </c>
    </row>
    <row r="5" spans="2:4" x14ac:dyDescent="0.45">
      <c r="B5" t="s">
        <v>8</v>
      </c>
    </row>
    <row r="6" spans="2:4" x14ac:dyDescent="0.45">
      <c r="B6" t="s">
        <v>9</v>
      </c>
    </row>
    <row r="7" spans="2:4" x14ac:dyDescent="0.45">
      <c r="B7" t="s">
        <v>10</v>
      </c>
    </row>
    <row r="8" spans="2:4" x14ac:dyDescent="0.45">
      <c r="B8" t="s">
        <v>11</v>
      </c>
    </row>
    <row r="9" spans="2:4" x14ac:dyDescent="0.45">
      <c r="B9" t="s">
        <v>12</v>
      </c>
    </row>
    <row r="10" spans="2:4" x14ac:dyDescent="0.45">
      <c r="B10" t="s">
        <v>13</v>
      </c>
    </row>
    <row r="11" spans="2:4" x14ac:dyDescent="0.45">
      <c r="B11" t="s">
        <v>14</v>
      </c>
    </row>
    <row r="12" spans="2:4" x14ac:dyDescent="0.45">
      <c r="B12" t="s">
        <v>15</v>
      </c>
    </row>
    <row r="13" spans="2:4" x14ac:dyDescent="0.45">
      <c r="B13" t="s">
        <v>16</v>
      </c>
    </row>
    <row r="14" spans="2:4" x14ac:dyDescent="0.45">
      <c r="B14" t="s">
        <v>17</v>
      </c>
    </row>
    <row r="15" spans="2:4" x14ac:dyDescent="0.45">
      <c r="B15" t="s">
        <v>18</v>
      </c>
    </row>
    <row r="16" spans="2:4" x14ac:dyDescent="0.45">
      <c r="B16" t="s">
        <v>19</v>
      </c>
    </row>
    <row r="17" spans="2:2" x14ac:dyDescent="0.45">
      <c r="B17" t="s">
        <v>20</v>
      </c>
    </row>
    <row r="18" spans="2:2" x14ac:dyDescent="0.45">
      <c r="B18" t="s">
        <v>21</v>
      </c>
    </row>
    <row r="19" spans="2:2" x14ac:dyDescent="0.45">
      <c r="B19" t="s">
        <v>22</v>
      </c>
    </row>
    <row r="20" spans="2:2" x14ac:dyDescent="0.45">
      <c r="B20" t="s">
        <v>23</v>
      </c>
    </row>
    <row r="21" spans="2:2" x14ac:dyDescent="0.45">
      <c r="B21" t="s">
        <v>24</v>
      </c>
    </row>
    <row r="22" spans="2:2" x14ac:dyDescent="0.45">
      <c r="B22" t="s">
        <v>25</v>
      </c>
    </row>
    <row r="23" spans="2:2" x14ac:dyDescent="0.45">
      <c r="B23" t="s">
        <v>26</v>
      </c>
    </row>
    <row r="24" spans="2:2" x14ac:dyDescent="0.45">
      <c r="B24" t="s">
        <v>27</v>
      </c>
    </row>
    <row r="25" spans="2:2" x14ac:dyDescent="0.45">
      <c r="B25" t="s">
        <v>28</v>
      </c>
    </row>
    <row r="26" spans="2:2" x14ac:dyDescent="0.45">
      <c r="B26" t="s">
        <v>29</v>
      </c>
    </row>
    <row r="27" spans="2:2" x14ac:dyDescent="0.45">
      <c r="B27" t="s">
        <v>30</v>
      </c>
    </row>
    <row r="28" spans="2:2" x14ac:dyDescent="0.45">
      <c r="B28" t="s">
        <v>31</v>
      </c>
    </row>
    <row r="29" spans="2:2" x14ac:dyDescent="0.45">
      <c r="B29" t="s">
        <v>32</v>
      </c>
    </row>
    <row r="30" spans="2:2" x14ac:dyDescent="0.45">
      <c r="B30" t="s">
        <v>33</v>
      </c>
    </row>
    <row r="31" spans="2:2" x14ac:dyDescent="0.45">
      <c r="B31" t="s">
        <v>34</v>
      </c>
    </row>
    <row r="32" spans="2:2" x14ac:dyDescent="0.45">
      <c r="B32" t="s">
        <v>35</v>
      </c>
    </row>
    <row r="33" spans="2:2" x14ac:dyDescent="0.45">
      <c r="B33" t="s">
        <v>36</v>
      </c>
    </row>
    <row r="34" spans="2:2" x14ac:dyDescent="0.45">
      <c r="B34" t="s">
        <v>37</v>
      </c>
    </row>
    <row r="35" spans="2:2" x14ac:dyDescent="0.45">
      <c r="B35" t="s">
        <v>38</v>
      </c>
    </row>
    <row r="36" spans="2:2" x14ac:dyDescent="0.45">
      <c r="B36" t="s">
        <v>39</v>
      </c>
    </row>
    <row r="37" spans="2:2" x14ac:dyDescent="0.45">
      <c r="B37" t="s">
        <v>40</v>
      </c>
    </row>
    <row r="38" spans="2:2" x14ac:dyDescent="0.45">
      <c r="B38" t="s">
        <v>41</v>
      </c>
    </row>
    <row r="39" spans="2:2" x14ac:dyDescent="0.45">
      <c r="B39" t="s">
        <v>42</v>
      </c>
    </row>
    <row r="40" spans="2:2" x14ac:dyDescent="0.45">
      <c r="B40" t="s">
        <v>43</v>
      </c>
    </row>
    <row r="41" spans="2:2" x14ac:dyDescent="0.45">
      <c r="B41" t="s">
        <v>44</v>
      </c>
    </row>
    <row r="42" spans="2:2" x14ac:dyDescent="0.45">
      <c r="B42" t="s">
        <v>45</v>
      </c>
    </row>
    <row r="43" spans="2:2" x14ac:dyDescent="0.45">
      <c r="B43" t="s">
        <v>46</v>
      </c>
    </row>
    <row r="44" spans="2:2" x14ac:dyDescent="0.45">
      <c r="B44" t="s">
        <v>47</v>
      </c>
    </row>
    <row r="45" spans="2:2" x14ac:dyDescent="0.45">
      <c r="B45" t="s">
        <v>48</v>
      </c>
    </row>
    <row r="46" spans="2:2" x14ac:dyDescent="0.45">
      <c r="B46" t="s">
        <v>49</v>
      </c>
    </row>
    <row r="47" spans="2:2" x14ac:dyDescent="0.45">
      <c r="B47" t="s">
        <v>50</v>
      </c>
    </row>
    <row r="48" spans="2:2" x14ac:dyDescent="0.45">
      <c r="B48" t="s">
        <v>51</v>
      </c>
    </row>
    <row r="49" spans="2:2" x14ac:dyDescent="0.45">
      <c r="B49" t="s">
        <v>52</v>
      </c>
    </row>
    <row r="50" spans="2:2" x14ac:dyDescent="0.45">
      <c r="B50" t="s">
        <v>53</v>
      </c>
    </row>
    <row r="51" spans="2:2" x14ac:dyDescent="0.45">
      <c r="B51" t="s">
        <v>54</v>
      </c>
    </row>
    <row r="52" spans="2:2" x14ac:dyDescent="0.45">
      <c r="B52" t="s">
        <v>55</v>
      </c>
    </row>
    <row r="53" spans="2:2" x14ac:dyDescent="0.45">
      <c r="B53" t="s">
        <v>56</v>
      </c>
    </row>
    <row r="54" spans="2:2" x14ac:dyDescent="0.45">
      <c r="B54" t="s">
        <v>57</v>
      </c>
    </row>
    <row r="55" spans="2:2" x14ac:dyDescent="0.45">
      <c r="B55" t="s">
        <v>58</v>
      </c>
    </row>
    <row r="56" spans="2:2" x14ac:dyDescent="0.45">
      <c r="B56" t="s">
        <v>59</v>
      </c>
    </row>
    <row r="57" spans="2:2" x14ac:dyDescent="0.45">
      <c r="B57" t="s">
        <v>60</v>
      </c>
    </row>
    <row r="58" spans="2:2" x14ac:dyDescent="0.45">
      <c r="B58" t="s">
        <v>61</v>
      </c>
    </row>
    <row r="59" spans="2:2" x14ac:dyDescent="0.45">
      <c r="B59" t="s">
        <v>62</v>
      </c>
    </row>
    <row r="60" spans="2:2" x14ac:dyDescent="0.45">
      <c r="B60" t="s">
        <v>63</v>
      </c>
    </row>
    <row r="61" spans="2:2" x14ac:dyDescent="0.45">
      <c r="B61" t="s">
        <v>64</v>
      </c>
    </row>
    <row r="62" spans="2:2" x14ac:dyDescent="0.45">
      <c r="B62" t="s">
        <v>65</v>
      </c>
    </row>
    <row r="63" spans="2:2" x14ac:dyDescent="0.45">
      <c r="B63" t="s">
        <v>66</v>
      </c>
    </row>
    <row r="64" spans="2:2" x14ac:dyDescent="0.45">
      <c r="B64" t="s">
        <v>67</v>
      </c>
    </row>
    <row r="65" spans="2:2" x14ac:dyDescent="0.45">
      <c r="B65" t="s">
        <v>68</v>
      </c>
    </row>
    <row r="66" spans="2:2" x14ac:dyDescent="0.45">
      <c r="B66" t="s">
        <v>69</v>
      </c>
    </row>
    <row r="67" spans="2:2" x14ac:dyDescent="0.45">
      <c r="B67" t="s">
        <v>70</v>
      </c>
    </row>
    <row r="68" spans="2:2" x14ac:dyDescent="0.45">
      <c r="B68" t="s">
        <v>71</v>
      </c>
    </row>
    <row r="69" spans="2:2" x14ac:dyDescent="0.45">
      <c r="B69" t="s">
        <v>72</v>
      </c>
    </row>
    <row r="70" spans="2:2" x14ac:dyDescent="0.45">
      <c r="B70" t="s">
        <v>73</v>
      </c>
    </row>
    <row r="71" spans="2:2" x14ac:dyDescent="0.45">
      <c r="B71" t="s">
        <v>74</v>
      </c>
    </row>
    <row r="72" spans="2:2" x14ac:dyDescent="0.45">
      <c r="B72" t="s">
        <v>75</v>
      </c>
    </row>
    <row r="73" spans="2:2" x14ac:dyDescent="0.45">
      <c r="B73" t="s">
        <v>76</v>
      </c>
    </row>
    <row r="74" spans="2:2" x14ac:dyDescent="0.45">
      <c r="B74" t="s">
        <v>77</v>
      </c>
    </row>
    <row r="75" spans="2:2" x14ac:dyDescent="0.45">
      <c r="B75" t="s">
        <v>78</v>
      </c>
    </row>
    <row r="76" spans="2:2" x14ac:dyDescent="0.45">
      <c r="B76" t="s">
        <v>79</v>
      </c>
    </row>
    <row r="77" spans="2:2" x14ac:dyDescent="0.45">
      <c r="B77" t="s">
        <v>80</v>
      </c>
    </row>
    <row r="78" spans="2:2" x14ac:dyDescent="0.45">
      <c r="B78" t="s">
        <v>81</v>
      </c>
    </row>
    <row r="79" spans="2:2" x14ac:dyDescent="0.45">
      <c r="B79" t="s">
        <v>82</v>
      </c>
    </row>
    <row r="80" spans="2:2" x14ac:dyDescent="0.45">
      <c r="B80" t="s">
        <v>83</v>
      </c>
    </row>
    <row r="81" spans="2:2" x14ac:dyDescent="0.45">
      <c r="B81" t="s">
        <v>84</v>
      </c>
    </row>
    <row r="82" spans="2:2" x14ac:dyDescent="0.45">
      <c r="B82" t="s">
        <v>85</v>
      </c>
    </row>
    <row r="83" spans="2:2" x14ac:dyDescent="0.45">
      <c r="B83" t="s">
        <v>86</v>
      </c>
    </row>
    <row r="84" spans="2:2" x14ac:dyDescent="0.45">
      <c r="B84" t="s">
        <v>87</v>
      </c>
    </row>
    <row r="85" spans="2:2" x14ac:dyDescent="0.45">
      <c r="B85" t="s">
        <v>88</v>
      </c>
    </row>
    <row r="86" spans="2:2" x14ac:dyDescent="0.45">
      <c r="B86" t="s">
        <v>89</v>
      </c>
    </row>
    <row r="87" spans="2:2" x14ac:dyDescent="0.45">
      <c r="B87" t="s">
        <v>90</v>
      </c>
    </row>
    <row r="88" spans="2:2" x14ac:dyDescent="0.45">
      <c r="B88" t="s">
        <v>91</v>
      </c>
    </row>
    <row r="89" spans="2:2" x14ac:dyDescent="0.45">
      <c r="B89" t="s">
        <v>92</v>
      </c>
    </row>
    <row r="90" spans="2:2" x14ac:dyDescent="0.45">
      <c r="B90" t="s">
        <v>93</v>
      </c>
    </row>
    <row r="91" spans="2:2" x14ac:dyDescent="0.45">
      <c r="B91" t="s">
        <v>94</v>
      </c>
    </row>
    <row r="92" spans="2:2" x14ac:dyDescent="0.45">
      <c r="B92" t="s">
        <v>95</v>
      </c>
    </row>
    <row r="93" spans="2:2" x14ac:dyDescent="0.45">
      <c r="B93" t="s">
        <v>96</v>
      </c>
    </row>
    <row r="94" spans="2:2" x14ac:dyDescent="0.45">
      <c r="B94" t="s">
        <v>97</v>
      </c>
    </row>
    <row r="95" spans="2:2" x14ac:dyDescent="0.45">
      <c r="B95" t="s">
        <v>98</v>
      </c>
    </row>
    <row r="96" spans="2:2" x14ac:dyDescent="0.45">
      <c r="B96" t="s">
        <v>99</v>
      </c>
    </row>
    <row r="97" spans="2:2" x14ac:dyDescent="0.45">
      <c r="B97" t="s">
        <v>100</v>
      </c>
    </row>
    <row r="98" spans="2:2" x14ac:dyDescent="0.45">
      <c r="B98" t="s">
        <v>101</v>
      </c>
    </row>
    <row r="99" spans="2:2" x14ac:dyDescent="0.45">
      <c r="B99" t="s">
        <v>102</v>
      </c>
    </row>
    <row r="100" spans="2:2" x14ac:dyDescent="0.45">
      <c r="B100" t="s">
        <v>103</v>
      </c>
    </row>
    <row r="101" spans="2:2" x14ac:dyDescent="0.45">
      <c r="B101" t="s">
        <v>104</v>
      </c>
    </row>
    <row r="102" spans="2:2" x14ac:dyDescent="0.45">
      <c r="B102" t="s">
        <v>105</v>
      </c>
    </row>
    <row r="103" spans="2:2" x14ac:dyDescent="0.45">
      <c r="B103" t="s">
        <v>106</v>
      </c>
    </row>
    <row r="104" spans="2:2" x14ac:dyDescent="0.45">
      <c r="B104" t="s">
        <v>107</v>
      </c>
    </row>
    <row r="105" spans="2:2" x14ac:dyDescent="0.45">
      <c r="B105" t="s">
        <v>108</v>
      </c>
    </row>
    <row r="106" spans="2:2" x14ac:dyDescent="0.45">
      <c r="B106" t="s">
        <v>109</v>
      </c>
    </row>
    <row r="107" spans="2:2" x14ac:dyDescent="0.45">
      <c r="B107" t="s">
        <v>110</v>
      </c>
    </row>
    <row r="108" spans="2:2" x14ac:dyDescent="0.45">
      <c r="B108" t="s">
        <v>111</v>
      </c>
    </row>
    <row r="109" spans="2:2" x14ac:dyDescent="0.45">
      <c r="B109" t="s">
        <v>112</v>
      </c>
    </row>
    <row r="110" spans="2:2" x14ac:dyDescent="0.45">
      <c r="B110" t="s">
        <v>113</v>
      </c>
    </row>
    <row r="111" spans="2:2" x14ac:dyDescent="0.45">
      <c r="B111" t="s">
        <v>114</v>
      </c>
    </row>
    <row r="112" spans="2:2" x14ac:dyDescent="0.45">
      <c r="B112" t="s">
        <v>115</v>
      </c>
    </row>
    <row r="113" spans="2:2" x14ac:dyDescent="0.45">
      <c r="B113" t="s">
        <v>116</v>
      </c>
    </row>
    <row r="114" spans="2:2" x14ac:dyDescent="0.45">
      <c r="B114" t="s">
        <v>117</v>
      </c>
    </row>
    <row r="115" spans="2:2" x14ac:dyDescent="0.45">
      <c r="B115" t="s">
        <v>118</v>
      </c>
    </row>
    <row r="116" spans="2:2" x14ac:dyDescent="0.45">
      <c r="B116" t="s">
        <v>119</v>
      </c>
    </row>
    <row r="117" spans="2:2" x14ac:dyDescent="0.45">
      <c r="B117" t="s">
        <v>120</v>
      </c>
    </row>
    <row r="118" spans="2:2" x14ac:dyDescent="0.45">
      <c r="B118" t="s">
        <v>121</v>
      </c>
    </row>
    <row r="119" spans="2:2" x14ac:dyDescent="0.45">
      <c r="B119" t="s">
        <v>122</v>
      </c>
    </row>
    <row r="120" spans="2:2" x14ac:dyDescent="0.45">
      <c r="B120" t="s">
        <v>123</v>
      </c>
    </row>
    <row r="121" spans="2:2" x14ac:dyDescent="0.45">
      <c r="B121" t="s">
        <v>124</v>
      </c>
    </row>
    <row r="122" spans="2:2" x14ac:dyDescent="0.45">
      <c r="B122" t="s">
        <v>125</v>
      </c>
    </row>
    <row r="123" spans="2:2" x14ac:dyDescent="0.45">
      <c r="B123" t="s">
        <v>126</v>
      </c>
    </row>
    <row r="124" spans="2:2" x14ac:dyDescent="0.45">
      <c r="B124" t="s">
        <v>127</v>
      </c>
    </row>
    <row r="125" spans="2:2" x14ac:dyDescent="0.45">
      <c r="B125" t="s">
        <v>128</v>
      </c>
    </row>
    <row r="126" spans="2:2" x14ac:dyDescent="0.45">
      <c r="B126" t="s">
        <v>129</v>
      </c>
    </row>
    <row r="127" spans="2:2" x14ac:dyDescent="0.45">
      <c r="B127" t="s">
        <v>130</v>
      </c>
    </row>
    <row r="128" spans="2:2" x14ac:dyDescent="0.45">
      <c r="B128" t="s">
        <v>131</v>
      </c>
    </row>
    <row r="129" spans="2:2" x14ac:dyDescent="0.45">
      <c r="B129" t="s">
        <v>132</v>
      </c>
    </row>
    <row r="130" spans="2:2" x14ac:dyDescent="0.45">
      <c r="B130" t="s">
        <v>133</v>
      </c>
    </row>
    <row r="131" spans="2:2" x14ac:dyDescent="0.45">
      <c r="B131" t="s">
        <v>134</v>
      </c>
    </row>
    <row r="132" spans="2:2" x14ac:dyDescent="0.45">
      <c r="B132" t="s">
        <v>135</v>
      </c>
    </row>
    <row r="133" spans="2:2" x14ac:dyDescent="0.45">
      <c r="B133" t="s">
        <v>136</v>
      </c>
    </row>
    <row r="134" spans="2:2" x14ac:dyDescent="0.45">
      <c r="B134" t="s">
        <v>137</v>
      </c>
    </row>
    <row r="135" spans="2:2" x14ac:dyDescent="0.45">
      <c r="B135" t="s">
        <v>138</v>
      </c>
    </row>
    <row r="136" spans="2:2" x14ac:dyDescent="0.45">
      <c r="B136" t="s">
        <v>139</v>
      </c>
    </row>
    <row r="137" spans="2:2" x14ac:dyDescent="0.45">
      <c r="B137" t="s">
        <v>140</v>
      </c>
    </row>
    <row r="138" spans="2:2" x14ac:dyDescent="0.45">
      <c r="B138" t="s">
        <v>141</v>
      </c>
    </row>
    <row r="139" spans="2:2" x14ac:dyDescent="0.45">
      <c r="B139" t="s">
        <v>142</v>
      </c>
    </row>
    <row r="140" spans="2:2" x14ac:dyDescent="0.45">
      <c r="B140" t="s">
        <v>143</v>
      </c>
    </row>
    <row r="141" spans="2:2" x14ac:dyDescent="0.45">
      <c r="B141" t="s">
        <v>144</v>
      </c>
    </row>
    <row r="142" spans="2:2" x14ac:dyDescent="0.45">
      <c r="B142" t="s">
        <v>145</v>
      </c>
    </row>
    <row r="143" spans="2:2" x14ac:dyDescent="0.45">
      <c r="B143" t="s">
        <v>146</v>
      </c>
    </row>
    <row r="144" spans="2:2" x14ac:dyDescent="0.45">
      <c r="B144" t="s">
        <v>147</v>
      </c>
    </row>
    <row r="145" spans="2:2" x14ac:dyDescent="0.45">
      <c r="B145" t="s">
        <v>148</v>
      </c>
    </row>
    <row r="146" spans="2:2" x14ac:dyDescent="0.45">
      <c r="B146" t="s">
        <v>149</v>
      </c>
    </row>
    <row r="147" spans="2:2" x14ac:dyDescent="0.45">
      <c r="B147" t="s">
        <v>150</v>
      </c>
    </row>
    <row r="148" spans="2:2" x14ac:dyDescent="0.45">
      <c r="B148" t="s">
        <v>151</v>
      </c>
    </row>
    <row r="149" spans="2:2" x14ac:dyDescent="0.45">
      <c r="B149" t="s">
        <v>152</v>
      </c>
    </row>
    <row r="150" spans="2:2" x14ac:dyDescent="0.45">
      <c r="B150" t="s">
        <v>153</v>
      </c>
    </row>
    <row r="151" spans="2:2" x14ac:dyDescent="0.45">
      <c r="B151" t="s">
        <v>154</v>
      </c>
    </row>
    <row r="152" spans="2:2" x14ac:dyDescent="0.45">
      <c r="B152" t="s">
        <v>155</v>
      </c>
    </row>
    <row r="153" spans="2:2" x14ac:dyDescent="0.45">
      <c r="B153" t="s">
        <v>156</v>
      </c>
    </row>
    <row r="154" spans="2:2" x14ac:dyDescent="0.45">
      <c r="B154" t="s">
        <v>157</v>
      </c>
    </row>
    <row r="155" spans="2:2" x14ac:dyDescent="0.45">
      <c r="B155" t="s">
        <v>158</v>
      </c>
    </row>
    <row r="156" spans="2:2" x14ac:dyDescent="0.45">
      <c r="B156" t="s">
        <v>159</v>
      </c>
    </row>
    <row r="157" spans="2:2" x14ac:dyDescent="0.45">
      <c r="B157" t="s">
        <v>160</v>
      </c>
    </row>
    <row r="158" spans="2:2" x14ac:dyDescent="0.45">
      <c r="B158" t="s">
        <v>161</v>
      </c>
    </row>
    <row r="159" spans="2:2" x14ac:dyDescent="0.45">
      <c r="B159" t="s">
        <v>162</v>
      </c>
    </row>
    <row r="160" spans="2:2" x14ac:dyDescent="0.45">
      <c r="B160" t="s">
        <v>163</v>
      </c>
    </row>
    <row r="161" spans="2:2" x14ac:dyDescent="0.45">
      <c r="B161" t="s">
        <v>164</v>
      </c>
    </row>
    <row r="162" spans="2:2" x14ac:dyDescent="0.45">
      <c r="B162" t="s">
        <v>165</v>
      </c>
    </row>
    <row r="163" spans="2:2" x14ac:dyDescent="0.45">
      <c r="B163" t="s">
        <v>166</v>
      </c>
    </row>
    <row r="164" spans="2:2" x14ac:dyDescent="0.45">
      <c r="B164" t="s">
        <v>167</v>
      </c>
    </row>
    <row r="165" spans="2:2" x14ac:dyDescent="0.45">
      <c r="B165" t="s">
        <v>168</v>
      </c>
    </row>
    <row r="166" spans="2:2" x14ac:dyDescent="0.45">
      <c r="B166" t="s">
        <v>169</v>
      </c>
    </row>
    <row r="167" spans="2:2" x14ac:dyDescent="0.45">
      <c r="B167" t="s">
        <v>170</v>
      </c>
    </row>
    <row r="168" spans="2:2" x14ac:dyDescent="0.45">
      <c r="B168" t="s">
        <v>171</v>
      </c>
    </row>
    <row r="169" spans="2:2" x14ac:dyDescent="0.45">
      <c r="B169" t="s">
        <v>172</v>
      </c>
    </row>
    <row r="170" spans="2:2" x14ac:dyDescent="0.45">
      <c r="B170" t="s">
        <v>173</v>
      </c>
    </row>
    <row r="171" spans="2:2" x14ac:dyDescent="0.45">
      <c r="B171" t="s">
        <v>174</v>
      </c>
    </row>
    <row r="172" spans="2:2" x14ac:dyDescent="0.45">
      <c r="B172" t="s">
        <v>175</v>
      </c>
    </row>
    <row r="173" spans="2:2" x14ac:dyDescent="0.45">
      <c r="B173" t="s">
        <v>176</v>
      </c>
    </row>
    <row r="174" spans="2:2" x14ac:dyDescent="0.45">
      <c r="B174" t="s">
        <v>177</v>
      </c>
    </row>
    <row r="175" spans="2:2" x14ac:dyDescent="0.45">
      <c r="B175" t="s">
        <v>178</v>
      </c>
    </row>
    <row r="176" spans="2:2" x14ac:dyDescent="0.45">
      <c r="B176" t="s">
        <v>179</v>
      </c>
    </row>
    <row r="177" spans="2:2" x14ac:dyDescent="0.45">
      <c r="B177" t="s">
        <v>180</v>
      </c>
    </row>
    <row r="178" spans="2:2" x14ac:dyDescent="0.45">
      <c r="B178" t="s">
        <v>181</v>
      </c>
    </row>
    <row r="179" spans="2:2" x14ac:dyDescent="0.45">
      <c r="B179" t="s">
        <v>182</v>
      </c>
    </row>
    <row r="180" spans="2:2" x14ac:dyDescent="0.4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7F7B26-A8FB-44CC-BC1A-494CF9683469}">
  <ds:schemaRef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purl.org/dc/terms/"/>
    <ds:schemaRef ds:uri="7f1325bc-d786-4e92-924e-74ffe34b2b40"/>
    <ds:schemaRef ds:uri="http://schemas.microsoft.com/sharepoint/v3"/>
    <ds:schemaRef ds:uri="http://schemas.microsoft.com/office/2006/documentManagement/types"/>
    <ds:schemaRef ds:uri="655d3dbc-e9a1-4c85-8bc4-391e75a6cf80"/>
    <ds:schemaRef ds:uri="http://www.w3.org/XML/1998/namespace"/>
    <ds:schemaRef ds:uri="http://purl.org/dc/dcmitype/"/>
  </ds:schemaRefs>
</ds:datastoreItem>
</file>

<file path=customXml/itemProps3.xml><?xml version="1.0" encoding="utf-8"?>
<ds:datastoreItem xmlns:ds="http://schemas.openxmlformats.org/officeDocument/2006/customXml" ds:itemID="{806B5E61-CB82-4E98-BB90-ED4847D777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15</vt:i4>
      </vt:variant>
    </vt:vector>
  </HeadingPairs>
  <TitlesOfParts>
    <vt:vector size="27" baseType="lpstr">
      <vt:lpstr>Datetime format</vt:lpstr>
      <vt:lpstr>View scopes</vt:lpstr>
      <vt:lpstr>View portfolios</vt:lpstr>
      <vt:lpstr>View holdings</vt:lpstr>
      <vt:lpstr>Run valuation</vt:lpstr>
      <vt:lpstr>View transactions</vt:lpstr>
      <vt:lpstr>Perform a reconciliation</vt:lpstr>
      <vt:lpstr>Upload transactions</vt:lpstr>
      <vt:lpstr>Set holdings</vt:lpstr>
      <vt:lpstr>Create portfolio</vt:lpstr>
      <vt:lpstr>Create portfolio group</vt:lpstr>
      <vt:lpstr>Inputs</vt:lpstr>
      <vt:lpstr>AsAtDate</vt:lpstr>
      <vt:lpstr>EffectiveDate</vt:lpstr>
      <vt:lpstr>'Perform a reconciliation'!fbnAggregationParameters_Template_ref</vt:lpstr>
      <vt:lpstr>'Run valuation'!fbnAggregationParameters_Template_ref</vt:lpstr>
      <vt:lpstr>'View holdings'!fbnHoldings_Template_ref</vt:lpstr>
      <vt:lpstr>'Create portfolio'!fbnPortfoliosAdd_Template_ref</vt:lpstr>
      <vt:lpstr>'Create portfolio group'!fbnPortfoliosAdd_Template_ref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'View transactions'!fbnTradesAdd_Template_ref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Rizwan</cp:lastModifiedBy>
  <dcterms:created xsi:type="dcterms:W3CDTF">2019-03-20T09:26:45Z</dcterms:created>
  <dcterms:modified xsi:type="dcterms:W3CDTF">2019-09-30T14:02:17Z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