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tuneG\Desktop\MASec\supplier dashboard git\"/>
    </mc:Choice>
  </mc:AlternateContent>
  <bookViews>
    <workbookView xWindow="0" yWindow="0" windowWidth="20490" windowHeight="7650"/>
  </bookViews>
  <sheets>
    <sheet name="dashboard" sheetId="10" r:id="rId1"/>
    <sheet name="new dash" sheetId="20" r:id="rId2"/>
    <sheet name="first summary" sheetId="1" r:id="rId3"/>
    <sheet name="new supply status" sheetId="17" r:id="rId4"/>
    <sheet name="factor score" sheetId="16" r:id="rId5"/>
    <sheet name="new supply status3" sheetId="21" r:id="rId6"/>
    <sheet name="date" sheetId="18" r:id="rId7"/>
    <sheet name="Invoice sheet" sheetId="8" r:id="rId8"/>
    <sheet name="scoring" sheetId="14" r:id="rId9"/>
    <sheet name="category count" sheetId="12" r:id="rId10"/>
    <sheet name="Sheet1" sheetId="9" r:id="rId11"/>
    <sheet name="new chart" sheetId="19" r:id="rId12"/>
  </sheets>
  <definedNames>
    <definedName name="_xlnm._FilterDatabase" localSheetId="6" hidden="1">date!$A$1:$G$76</definedName>
    <definedName name="_xlcn.LinkedTable_date_table1" hidden="1">date_table[]</definedName>
    <definedName name="_xlcn.WorksheetConnection_atctablesmodelling.xlsxcategory_count1" hidden="1">category_count[]</definedName>
    <definedName name="_xlcn.WorksheetConnection_atctablesmodelling.xlsxfactor_score1" hidden="1">factor_score[]</definedName>
    <definedName name="_xlcn.WorksheetConnection_atctablesmodelling.xlsxfirst_summary1" hidden="1">first_summary[]</definedName>
    <definedName name="_xlcn.WorksheetConnection_atctablesmodelling.xlsxinvoice_sheet1" hidden="1">invoice_sheet[]</definedName>
    <definedName name="_xlcn.WorksheetConnection_atctablesmodelling.xlsxscoring_table1" hidden="1">scoring_table[]</definedName>
    <definedName name="_xlcn.WorksheetConnection_atctablesmodellingCopyCopy.xlsxnew_supply_status31" hidden="1">new_supply_status3[]</definedName>
    <definedName name="Slicer_Cycle">#N/A</definedName>
    <definedName name="Slicer_Cycle1">#N/A</definedName>
    <definedName name="Slicer_Vendor">#N/A</definedName>
  </definedNames>
  <calcPr calcId="162913"/>
  <pivotCaches>
    <pivotCache cacheId="0" r:id="rId13"/>
    <pivotCache cacheId="1" r:id="rId14"/>
    <pivotCache cacheId="2" r:id="rId15"/>
    <pivotCache cacheId="3" r:id="rId16"/>
    <pivotCache cacheId="4" r:id="rId17"/>
    <pivotCache cacheId="5" r:id="rId18"/>
    <pivotCache cacheId="6" r:id="rId19"/>
    <pivotCache cacheId="7" r:id="rId20"/>
    <pivotCache cacheId="8" r:id="rId21"/>
    <pivotCache cacheId="9" r:id="rId22"/>
    <pivotCache cacheId="10" r:id="rId23"/>
    <pivotCache cacheId="11" r:id="rId24"/>
    <pivotCache cacheId="12" r:id="rId25"/>
    <pivotCache cacheId="13" r:id="rId26"/>
    <pivotCache cacheId="14" r:id="rId27"/>
    <pivotCache cacheId="15" r:id="rId28"/>
    <pivotCache cacheId="16" r:id="rId29"/>
  </pivotCaches>
  <extLst>
    <ext xmlns:x14="http://schemas.microsoft.com/office/spreadsheetml/2009/9/main" uri="{876F7934-8845-4945-9796-88D515C7AA90}">
      <x14:pivotCaches>
        <pivotCache cacheId="17" r:id="rId30"/>
        <pivotCache cacheId="18" r:id="rId31"/>
      </x14:pivotCaches>
    </ext>
    <ext xmlns:x14="http://schemas.microsoft.com/office/spreadsheetml/2009/9/main" uri="{BBE1A952-AA13-448e-AADC-164F8A28A991}">
      <x14:slicerCaches>
        <x14:slicerCache r:id="rId32"/>
        <x14:slicerCache r:id="rId33"/>
        <x14:slicerCache r:id="rId3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coring_table" name="scoring_table" connection="WorksheetConnection_atc tables modelling.xlsx!scoring_table"/>
          <x15:modelTable id="invoice_sheet" name="invoice_sheet" connection="WorksheetConnection_atc tables modelling.xlsx!invoice_sheet"/>
          <x15:modelTable id="first_summary" name="first_summary" connection="WorksheetConnection_atc tables modelling.xlsx!first_summary"/>
          <x15:modelTable id="factor_score" name="factor_score" connection="WorksheetConnection_atc tables modelling.xlsx!factor_score"/>
          <x15:modelTable id="category_count" name="category_count" connection="WorksheetConnection_atc tables modelling.xlsx!category_count"/>
          <x15:modelTable id="new_supply_status3" name="new_supply_status3" connection="WorksheetConnection_atc tables modelling - Copy - Copy.xlsx!new_supply_status3"/>
          <x15:modelTable id="date_table" name="date_table" connection="LinkedTable_date_table"/>
        </x15:modelTables>
        <x15:modelRelationships>
          <x15:modelRelationship fromTable="first_summary" fromColumn="Vendor-State" toTable="invoice_sheet" toColumn="VENDOR-STATE"/>
          <x15:modelRelationship fromTable="first_summary" fromColumn="Vendor-State" toTable="category_count" toColumn="Vendor-State"/>
          <x15:modelRelationship fromTable="factor_score" fromColumn="Vendor-State" toTable="category_count" toColumn="Vendor-State"/>
          <x15:modelRelationship fromTable="new_supply_status3" fromColumn="Vendor-State" toTable="first_summary" toColumn="Vendor-State"/>
          <x15:modelRelationship fromTable="new_supply_status3" fromColumn="Last date of supply" toTable="date_table" toColumn="Date"/>
        </x15:modelRelationships>
        <x15:extLst>
          <ext xmlns:x16="http://schemas.microsoft.com/office/spreadsheetml/2014/11/main" uri="{9835A34E-60A6-4A7C-AAB8-D5F71C897F49}">
            <x16:modelTimeGroupings>
              <x16:modelTimeGrouping tableName="date_table" columnName="Date" columnId="Date">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O5" i="14" l="1"/>
  <c r="K3" i="21" l="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K33" i="21"/>
  <c r="K34" i="21"/>
  <c r="K35" i="21"/>
  <c r="K36" i="21"/>
  <c r="K37" i="21"/>
  <c r="K38" i="21"/>
  <c r="K39" i="21"/>
  <c r="K40" i="21"/>
  <c r="K41" i="21"/>
  <c r="K42" i="21"/>
  <c r="K43" i="21"/>
  <c r="K44" i="21"/>
  <c r="K45" i="21"/>
  <c r="K46" i="21"/>
  <c r="K47" i="21"/>
  <c r="K48" i="21"/>
  <c r="K49" i="21"/>
  <c r="K50" i="21"/>
  <c r="K51" i="21"/>
  <c r="K52" i="21"/>
  <c r="K53" i="21"/>
  <c r="K54" i="21"/>
  <c r="K55" i="21"/>
  <c r="K56" i="21"/>
  <c r="K57" i="21"/>
  <c r="K58" i="21"/>
  <c r="K59" i="21"/>
  <c r="K60" i="21"/>
  <c r="K61" i="21"/>
  <c r="K62" i="21"/>
  <c r="K63" i="21"/>
  <c r="K64" i="21"/>
  <c r="K65" i="21"/>
  <c r="K66" i="21"/>
  <c r="K67" i="21"/>
  <c r="K68" i="21"/>
  <c r="K69" i="21"/>
  <c r="K70" i="21"/>
  <c r="K71" i="21"/>
  <c r="K72" i="21"/>
  <c r="K73" i="21"/>
  <c r="K74" i="21"/>
  <c r="K75" i="21"/>
  <c r="K76" i="21"/>
  <c r="K77" i="21"/>
  <c r="K78" i="21"/>
  <c r="K79" i="21"/>
  <c r="K80" i="21"/>
  <c r="K81" i="21"/>
  <c r="K82" i="21"/>
  <c r="K83" i="21"/>
  <c r="K84" i="21"/>
  <c r="K85" i="21"/>
  <c r="K86" i="21"/>
  <c r="K87" i="21"/>
  <c r="K88" i="21"/>
  <c r="K89" i="21"/>
  <c r="K90" i="21"/>
  <c r="K91" i="21"/>
  <c r="K92" i="21"/>
  <c r="K93" i="21"/>
  <c r="K94" i="21"/>
  <c r="K95" i="21"/>
  <c r="K96" i="21"/>
  <c r="K97" i="21"/>
  <c r="K98" i="21"/>
  <c r="K99" i="21"/>
  <c r="K100" i="21"/>
  <c r="K101" i="21"/>
  <c r="K102" i="21"/>
  <c r="K103" i="21"/>
  <c r="K104" i="21"/>
  <c r="K105" i="21"/>
  <c r="K106" i="21"/>
  <c r="K107" i="21"/>
  <c r="K108" i="21"/>
  <c r="K109" i="21"/>
  <c r="K110" i="21"/>
  <c r="K111" i="21"/>
  <c r="K112" i="21"/>
  <c r="K113" i="21"/>
  <c r="K114" i="21"/>
  <c r="K115" i="21"/>
  <c r="K116" i="21"/>
  <c r="K117" i="21"/>
  <c r="K118" i="21"/>
  <c r="K119" i="21"/>
  <c r="K120" i="21"/>
  <c r="K121" i="21"/>
  <c r="K122" i="21"/>
  <c r="K123" i="21"/>
  <c r="K124" i="21"/>
  <c r="K125" i="21"/>
  <c r="K126" i="21"/>
  <c r="K127" i="21"/>
  <c r="K128" i="21"/>
  <c r="K129" i="21"/>
  <c r="K130" i="21"/>
  <c r="K131" i="21"/>
  <c r="K132" i="21"/>
  <c r="K133" i="21"/>
  <c r="K134" i="21"/>
  <c r="K135" i="21"/>
  <c r="K136" i="21"/>
  <c r="K137" i="21"/>
  <c r="K138" i="21"/>
  <c r="K139" i="21"/>
  <c r="K140" i="21"/>
  <c r="K141" i="21"/>
  <c r="K142" i="21"/>
  <c r="K143" i="21"/>
  <c r="K144" i="21"/>
  <c r="K145" i="21"/>
  <c r="K146" i="21"/>
  <c r="K147" i="21"/>
  <c r="K148" i="21"/>
  <c r="K149" i="21"/>
  <c r="K150" i="21"/>
  <c r="K151" i="21"/>
  <c r="K152" i="21"/>
  <c r="K153" i="21"/>
  <c r="K154" i="21"/>
  <c r="K155" i="21"/>
  <c r="K156" i="21"/>
  <c r="K157" i="21"/>
  <c r="K158" i="21"/>
  <c r="K159" i="21"/>
  <c r="K160" i="21"/>
  <c r="K161" i="21"/>
  <c r="K162" i="21"/>
  <c r="K163" i="21"/>
  <c r="K164" i="21"/>
  <c r="K165" i="21"/>
  <c r="K166" i="21"/>
  <c r="K167" i="21"/>
  <c r="K168" i="21"/>
  <c r="K169" i="21"/>
  <c r="K170" i="21"/>
  <c r="K171" i="21"/>
  <c r="K172" i="21"/>
  <c r="K173" i="21"/>
  <c r="K174" i="21"/>
  <c r="K175" i="21"/>
  <c r="K176" i="21"/>
  <c r="K177" i="21"/>
  <c r="K178" i="21"/>
  <c r="K179" i="21"/>
  <c r="K180" i="21"/>
  <c r="K181" i="21"/>
  <c r="K182" i="21"/>
  <c r="K183" i="21"/>
  <c r="K184" i="21"/>
  <c r="K185" i="21"/>
  <c r="K186" i="21"/>
  <c r="K187" i="21"/>
  <c r="K188" i="21"/>
  <c r="K189" i="21"/>
  <c r="K190" i="21"/>
  <c r="K191" i="21"/>
  <c r="K192" i="21"/>
  <c r="K193" i="21"/>
  <c r="K194" i="21"/>
  <c r="K195" i="21"/>
  <c r="K196" i="21"/>
  <c r="K197" i="21"/>
  <c r="K198" i="21"/>
  <c r="K199" i="21"/>
  <c r="K200" i="21"/>
  <c r="K201" i="21"/>
  <c r="K202" i="21"/>
  <c r="K203" i="21"/>
  <c r="K204" i="21"/>
  <c r="K205" i="21"/>
  <c r="K206" i="21"/>
  <c r="K207" i="21"/>
  <c r="K208" i="21"/>
  <c r="K209" i="21"/>
  <c r="K210" i="21"/>
  <c r="K211" i="21"/>
  <c r="K212" i="21"/>
  <c r="K213" i="21"/>
  <c r="K214" i="21"/>
  <c r="K215" i="21"/>
  <c r="K216" i="21"/>
  <c r="K217" i="21"/>
  <c r="K218" i="21"/>
  <c r="K219" i="21"/>
  <c r="K220" i="21"/>
  <c r="K221" i="21"/>
  <c r="K222" i="21"/>
  <c r="K223" i="21"/>
  <c r="K224" i="21"/>
  <c r="K225" i="21"/>
  <c r="K226" i="21"/>
  <c r="K227" i="21"/>
  <c r="K228" i="21"/>
  <c r="K229" i="21"/>
  <c r="K230" i="21"/>
  <c r="K231" i="21"/>
  <c r="K232" i="21"/>
  <c r="K233" i="21"/>
  <c r="K234" i="21"/>
  <c r="K235" i="21"/>
  <c r="K236" i="21"/>
  <c r="K237" i="21"/>
  <c r="K238" i="21"/>
  <c r="K239" i="21"/>
  <c r="K240" i="21"/>
  <c r="K241" i="21"/>
  <c r="K242" i="21"/>
  <c r="K243" i="21"/>
  <c r="K244" i="21"/>
  <c r="K245" i="21"/>
  <c r="K246" i="21"/>
  <c r="K247" i="21"/>
  <c r="K248" i="21"/>
  <c r="K249" i="21"/>
  <c r="K250" i="21"/>
  <c r="K251" i="21"/>
  <c r="K252" i="21"/>
  <c r="K253" i="21"/>
  <c r="K254" i="21"/>
  <c r="K255" i="21"/>
  <c r="K256" i="21"/>
  <c r="K257" i="21"/>
  <c r="K258" i="21"/>
  <c r="K259" i="21"/>
  <c r="K260" i="21"/>
  <c r="K261" i="21"/>
  <c r="K262" i="21"/>
  <c r="K2" i="21"/>
  <c r="E184" i="9"/>
  <c r="I2" i="17" l="1"/>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E3" i="14"/>
  <c r="E4" i="14"/>
  <c r="E5" i="14"/>
  <c r="E6" i="14"/>
  <c r="E7" i="14"/>
  <c r="E8" i="14"/>
  <c r="E9" i="14"/>
  <c r="E10" i="14"/>
  <c r="V4" i="14"/>
  <c r="E8" i="12" l="1"/>
  <c r="E9" i="12"/>
  <c r="E10" i="12"/>
  <c r="B3" i="12"/>
  <c r="B4" i="12"/>
  <c r="B5" i="12"/>
  <c r="B6" i="12"/>
  <c r="B7" i="12"/>
  <c r="B8" i="12"/>
  <c r="B9" i="12"/>
  <c r="B10" i="12"/>
  <c r="E8" i="8"/>
  <c r="E9" i="8"/>
  <c r="E10" i="8"/>
  <c r="B8" i="8"/>
  <c r="B9" i="8"/>
  <c r="B10" i="8"/>
  <c r="B3" i="8"/>
  <c r="B4" i="8"/>
  <c r="B5" i="8"/>
  <c r="B6" i="8"/>
  <c r="B7" i="8"/>
  <c r="B49" i="18"/>
  <c r="B50" i="18"/>
  <c r="B51" i="18"/>
  <c r="B52" i="18"/>
  <c r="B53" i="18"/>
  <c r="B54" i="18"/>
  <c r="B55" i="18"/>
  <c r="B56" i="18"/>
  <c r="B57" i="18"/>
  <c r="B58" i="18"/>
  <c r="B59" i="18"/>
  <c r="B60" i="18"/>
  <c r="B61" i="18"/>
  <c r="B62" i="18"/>
  <c r="B63" i="18"/>
  <c r="B64" i="18"/>
  <c r="B65" i="18"/>
  <c r="B66" i="18"/>
  <c r="B67" i="18"/>
  <c r="B68" i="18"/>
  <c r="B69" i="18"/>
  <c r="B70" i="18"/>
  <c r="B71" i="18"/>
  <c r="B72" i="18"/>
  <c r="B73" i="18"/>
  <c r="B74" i="18"/>
  <c r="B75" i="18"/>
  <c r="B76"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F49" i="18"/>
  <c r="F50" i="18"/>
  <c r="F51" i="18"/>
  <c r="G51" i="18" s="1"/>
  <c r="F52" i="18"/>
  <c r="F53" i="18"/>
  <c r="G53" i="18" s="1"/>
  <c r="F54" i="18"/>
  <c r="G54" i="18" s="1"/>
  <c r="F55" i="18"/>
  <c r="F56" i="18"/>
  <c r="G56" i="18" s="1"/>
  <c r="F57" i="18"/>
  <c r="F58" i="18"/>
  <c r="F59" i="18"/>
  <c r="G59" i="18" s="1"/>
  <c r="F60" i="18"/>
  <c r="F61" i="18"/>
  <c r="G61" i="18" s="1"/>
  <c r="F62" i="18"/>
  <c r="G62" i="18" s="1"/>
  <c r="F63" i="18"/>
  <c r="F64" i="18"/>
  <c r="G64" i="18" s="1"/>
  <c r="F65" i="18"/>
  <c r="F66" i="18"/>
  <c r="F67" i="18"/>
  <c r="G67" i="18" s="1"/>
  <c r="F68" i="18"/>
  <c r="F69" i="18"/>
  <c r="G69" i="18" s="1"/>
  <c r="F70" i="18"/>
  <c r="G70" i="18" s="1"/>
  <c r="F71" i="18"/>
  <c r="F72" i="18"/>
  <c r="G72" i="18" s="1"/>
  <c r="F73" i="18"/>
  <c r="F74" i="18"/>
  <c r="F75" i="18"/>
  <c r="G75" i="18" s="1"/>
  <c r="F76" i="18"/>
  <c r="G49" i="18"/>
  <c r="G50" i="18"/>
  <c r="G52" i="18"/>
  <c r="G55" i="18"/>
  <c r="G57" i="18"/>
  <c r="G58" i="18"/>
  <c r="G60" i="18"/>
  <c r="G63" i="18"/>
  <c r="G65" i="18"/>
  <c r="G66" i="18"/>
  <c r="G68" i="18"/>
  <c r="G71" i="18"/>
  <c r="G73" i="18"/>
  <c r="G74" i="18"/>
  <c r="G76"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B176" i="17"/>
  <c r="B177" i="17"/>
  <c r="B178" i="17"/>
  <c r="B179" i="17"/>
  <c r="B180" i="17"/>
  <c r="B181" i="17"/>
  <c r="B182" i="17"/>
  <c r="B183" i="17"/>
  <c r="B184" i="17"/>
  <c r="B185" i="17"/>
  <c r="B174" i="17"/>
  <c r="B175" i="17"/>
  <c r="B186" i="17"/>
  <c r="B187" i="17"/>
  <c r="B188" i="17"/>
  <c r="B189" i="17"/>
  <c r="B190" i="17"/>
  <c r="B191" i="17"/>
  <c r="B192" i="17"/>
  <c r="B193" i="17"/>
  <c r="B194" i="17"/>
  <c r="B195" i="17"/>
  <c r="B196" i="17"/>
  <c r="B197" i="17"/>
  <c r="B198" i="17"/>
  <c r="B199" i="17"/>
  <c r="B200" i="17"/>
  <c r="B201" i="17"/>
  <c r="B202" i="17"/>
  <c r="B203" i="17"/>
  <c r="B204" i="17"/>
  <c r="B205" i="17"/>
  <c r="B206" i="17"/>
  <c r="B207" i="17"/>
  <c r="B208" i="17"/>
  <c r="B209" i="17"/>
  <c r="B210" i="17"/>
  <c r="B211" i="17"/>
  <c r="B212" i="17"/>
  <c r="B213" i="17"/>
  <c r="B214" i="17"/>
  <c r="B215" i="17"/>
  <c r="B216" i="17"/>
  <c r="B217" i="17"/>
  <c r="B218" i="17"/>
  <c r="B219" i="17"/>
  <c r="B220" i="17"/>
  <c r="B221" i="17"/>
  <c r="B222" i="17"/>
  <c r="B223" i="17"/>
  <c r="B224" i="17"/>
  <c r="B225" i="17"/>
  <c r="B226" i="17"/>
  <c r="B227" i="17"/>
  <c r="B228" i="17"/>
  <c r="B229" i="17"/>
  <c r="B230" i="17"/>
  <c r="B231" i="17"/>
  <c r="B232" i="17"/>
  <c r="B233" i="17"/>
  <c r="B234" i="17"/>
  <c r="B235" i="17"/>
  <c r="B236" i="17"/>
  <c r="B237" i="17"/>
  <c r="B238" i="17"/>
  <c r="B239" i="17"/>
  <c r="B240" i="17"/>
  <c r="B241" i="17"/>
  <c r="B242" i="17"/>
  <c r="B243" i="17"/>
  <c r="B244" i="17"/>
  <c r="B245" i="17"/>
  <c r="B246" i="17"/>
  <c r="B247" i="17"/>
  <c r="B248" i="17"/>
  <c r="B249" i="17"/>
  <c r="B250" i="17"/>
  <c r="B251" i="17"/>
  <c r="B252"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174" i="17"/>
  <c r="D3" i="1"/>
  <c r="D4" i="1"/>
  <c r="D5" i="1"/>
  <c r="D6" i="1"/>
  <c r="D7" i="1"/>
  <c r="D8" i="1"/>
  <c r="D9" i="1"/>
  <c r="D10" i="1"/>
  <c r="B2" i="12" l="1"/>
  <c r="B2" i="8"/>
  <c r="B2" i="17" l="1"/>
  <c r="B3" i="17"/>
  <c r="B4" i="17"/>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104" i="17"/>
  <c r="B105" i="17"/>
  <c r="B106" i="17"/>
  <c r="B107" i="17"/>
  <c r="B108" i="17"/>
  <c r="B109" i="17"/>
  <c r="B110" i="17"/>
  <c r="B111" i="17"/>
  <c r="B112" i="17"/>
  <c r="B113" i="17"/>
  <c r="B114" i="17"/>
  <c r="B115" i="17"/>
  <c r="B116" i="17"/>
  <c r="B117" i="17"/>
  <c r="B118" i="17"/>
  <c r="B119" i="17"/>
  <c r="B120" i="17"/>
  <c r="B121" i="17"/>
  <c r="B122" i="17"/>
  <c r="B123" i="17"/>
  <c r="B124" i="17"/>
  <c r="B125" i="17"/>
  <c r="B126" i="17"/>
  <c r="B127" i="17"/>
  <c r="B128" i="17"/>
  <c r="B129" i="17"/>
  <c r="B130" i="17"/>
  <c r="B131" i="17"/>
  <c r="B132" i="17"/>
  <c r="B133" i="17"/>
  <c r="B134" i="17"/>
  <c r="B135" i="17"/>
  <c r="B136" i="17"/>
  <c r="B137" i="17"/>
  <c r="B138" i="17"/>
  <c r="B139" i="17"/>
  <c r="B140" i="17"/>
  <c r="B141" i="17"/>
  <c r="B142" i="17"/>
  <c r="B143" i="17"/>
  <c r="B144" i="17"/>
  <c r="B145" i="17"/>
  <c r="B146" i="17"/>
  <c r="B147" i="17"/>
  <c r="B148" i="17"/>
  <c r="B149" i="17"/>
  <c r="B150" i="17"/>
  <c r="B151" i="17"/>
  <c r="B152" i="17"/>
  <c r="B153" i="17"/>
  <c r="B154" i="17"/>
  <c r="B155" i="17"/>
  <c r="B156" i="17"/>
  <c r="B157" i="17"/>
  <c r="B158" i="17"/>
  <c r="B159" i="17"/>
  <c r="B160" i="17"/>
  <c r="B161" i="17"/>
  <c r="B162" i="17"/>
  <c r="B163" i="17"/>
  <c r="B164" i="17"/>
  <c r="B165" i="17"/>
  <c r="B166" i="17"/>
  <c r="B167" i="17"/>
  <c r="B168" i="17"/>
  <c r="B169" i="17"/>
  <c r="B170" i="17"/>
  <c r="B171" i="17"/>
  <c r="B172" i="17"/>
  <c r="B173" i="17"/>
  <c r="B40" i="9"/>
  <c r="H3" i="18" l="1"/>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2" i="18"/>
  <c r="G7" i="18"/>
  <c r="G15" i="18"/>
  <c r="G18" i="18"/>
  <c r="G23" i="18"/>
  <c r="G26" i="18"/>
  <c r="G34" i="18"/>
  <c r="G42" i="18"/>
  <c r="F3" i="18"/>
  <c r="G3" i="18" s="1"/>
  <c r="F4" i="18"/>
  <c r="G4" i="18" s="1"/>
  <c r="F5" i="18"/>
  <c r="G5" i="18" s="1"/>
  <c r="F6" i="18"/>
  <c r="G6" i="18" s="1"/>
  <c r="F7" i="18"/>
  <c r="F8" i="18"/>
  <c r="G8" i="18" s="1"/>
  <c r="F9" i="18"/>
  <c r="G9" i="18" s="1"/>
  <c r="F10" i="18"/>
  <c r="G10" i="18" s="1"/>
  <c r="F11" i="18"/>
  <c r="G11" i="18" s="1"/>
  <c r="F12" i="18"/>
  <c r="G12" i="18" s="1"/>
  <c r="F13" i="18"/>
  <c r="G13" i="18" s="1"/>
  <c r="F14" i="18"/>
  <c r="G14" i="18" s="1"/>
  <c r="F15" i="18"/>
  <c r="F16" i="18"/>
  <c r="G16" i="18" s="1"/>
  <c r="F17" i="18"/>
  <c r="G17" i="18" s="1"/>
  <c r="F18" i="18"/>
  <c r="F19" i="18"/>
  <c r="G19" i="18" s="1"/>
  <c r="F20" i="18"/>
  <c r="G20" i="18" s="1"/>
  <c r="F21" i="18"/>
  <c r="G21" i="18" s="1"/>
  <c r="F22" i="18"/>
  <c r="G22" i="18" s="1"/>
  <c r="F23" i="18"/>
  <c r="F24" i="18"/>
  <c r="G24" i="18" s="1"/>
  <c r="F25" i="18"/>
  <c r="G25" i="18" s="1"/>
  <c r="F26" i="18"/>
  <c r="F27" i="18"/>
  <c r="G27" i="18" s="1"/>
  <c r="F28" i="18"/>
  <c r="G28" i="18" s="1"/>
  <c r="F29" i="18"/>
  <c r="G29" i="18" s="1"/>
  <c r="F30" i="18"/>
  <c r="G30" i="18" s="1"/>
  <c r="F31" i="18"/>
  <c r="G31" i="18" s="1"/>
  <c r="F32" i="18"/>
  <c r="G32" i="18" s="1"/>
  <c r="F33" i="18"/>
  <c r="G33" i="18" s="1"/>
  <c r="F34" i="18"/>
  <c r="F35" i="18"/>
  <c r="G35" i="18" s="1"/>
  <c r="F36" i="18"/>
  <c r="G36" i="18" s="1"/>
  <c r="F37" i="18"/>
  <c r="G37" i="18" s="1"/>
  <c r="F38" i="18"/>
  <c r="G38" i="18" s="1"/>
  <c r="F39" i="18"/>
  <c r="G39" i="18" s="1"/>
  <c r="F40" i="18"/>
  <c r="G40" i="18" s="1"/>
  <c r="F41" i="18"/>
  <c r="G41" i="18" s="1"/>
  <c r="F42" i="18"/>
  <c r="F43" i="18"/>
  <c r="G43" i="18" s="1"/>
  <c r="F44" i="18"/>
  <c r="G44" i="18" s="1"/>
  <c r="F45" i="18"/>
  <c r="G45" i="18" s="1"/>
  <c r="F46" i="18"/>
  <c r="G46" i="18" s="1"/>
  <c r="F47" i="18"/>
  <c r="G47" i="18" s="1"/>
  <c r="F48" i="18"/>
  <c r="G48" i="18" s="1"/>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D3" i="18"/>
  <c r="D4" i="18"/>
  <c r="D5" i="18"/>
  <c r="D6" i="18"/>
  <c r="D7" i="18"/>
  <c r="D8" i="18"/>
  <c r="D9"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B3" i="18"/>
  <c r="B4" i="18"/>
  <c r="B5" i="18"/>
  <c r="B6" i="18"/>
  <c r="B7" i="18"/>
  <c r="B8" i="18"/>
  <c r="B9"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B38" i="18"/>
  <c r="B39" i="18"/>
  <c r="B40" i="18"/>
  <c r="B41" i="18"/>
  <c r="B42" i="18"/>
  <c r="B43" i="18"/>
  <c r="B44" i="18"/>
  <c r="B45" i="18"/>
  <c r="B46" i="18"/>
  <c r="B47" i="18"/>
  <c r="B48" i="18"/>
  <c r="F2" i="18"/>
  <c r="G2" i="18" s="1"/>
  <c r="E2" i="18"/>
  <c r="C2" i="18"/>
  <c r="B2" i="18"/>
  <c r="D2" i="16" l="1"/>
  <c r="O3" i="14" l="1"/>
  <c r="O6" i="14"/>
  <c r="O8" i="14"/>
  <c r="O9" i="14"/>
  <c r="O2" i="14"/>
  <c r="S2" i="14" s="1"/>
  <c r="E2" i="14" l="1"/>
  <c r="U9" i="14" l="1"/>
  <c r="T9" i="14"/>
  <c r="S9" i="14"/>
  <c r="U8" i="14"/>
  <c r="T8" i="14"/>
  <c r="S8" i="14"/>
  <c r="U6" i="14"/>
  <c r="T6" i="14"/>
  <c r="S6" i="14"/>
  <c r="U5" i="14"/>
  <c r="T5" i="14"/>
  <c r="S5" i="14"/>
  <c r="U3" i="14"/>
  <c r="T3" i="14"/>
  <c r="S3" i="14"/>
  <c r="U2" i="14"/>
  <c r="T2" i="14"/>
  <c r="V3" i="14" l="1"/>
  <c r="V5" i="14"/>
  <c r="V8" i="14"/>
  <c r="V9" i="14"/>
  <c r="V6" i="14"/>
  <c r="V2" i="14"/>
  <c r="E3" i="12"/>
  <c r="E4" i="12"/>
  <c r="E5" i="12"/>
  <c r="E6" i="12"/>
  <c r="E7" i="12"/>
  <c r="E2" i="12"/>
  <c r="E2" i="8"/>
  <c r="E3" i="8"/>
  <c r="E4" i="8"/>
  <c r="E5" i="8"/>
  <c r="E6" i="8"/>
  <c r="E7" i="8"/>
  <c r="D2" i="1"/>
  <c r="B9" i="9"/>
  <c r="C9" i="9"/>
</calcChain>
</file>

<file path=xl/connections.xml><?xml version="1.0" encoding="utf-8"?>
<connections xmlns="http://schemas.openxmlformats.org/spreadsheetml/2006/main">
  <connection id="1" name="LinkedTable_date_table" type="102" refreshedVersion="6" minRefreshableVersion="5">
    <extLst>
      <ext xmlns:x15="http://schemas.microsoft.com/office/spreadsheetml/2010/11/main" uri="{DE250136-89BD-433C-8126-D09CA5730AF9}">
        <x15:connection id="date_table">
          <x15:rangePr sourceName="_xlcn.LinkedTable_date_table1"/>
        </x15:connection>
      </ext>
    </extLst>
  </connection>
  <connection id="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name="WorksheetConnection_atc tables modelling - Copy - Copy.xlsx!new_supply_status3" type="102" refreshedVersion="6" minRefreshableVersion="5">
    <extLst>
      <ext xmlns:x15="http://schemas.microsoft.com/office/spreadsheetml/2010/11/main" uri="{DE250136-89BD-433C-8126-D09CA5730AF9}">
        <x15:connection id="new_supply_status3">
          <x15:rangePr sourceName="_xlcn.WorksheetConnection_atctablesmodellingCopyCopy.xlsxnew_supply_status31"/>
        </x15:connection>
      </ext>
    </extLst>
  </connection>
  <connection id="4" name="WorksheetConnection_atc tables modelling.xlsx!category_count" type="102" refreshedVersion="6" minRefreshableVersion="5">
    <extLst>
      <ext xmlns:x15="http://schemas.microsoft.com/office/spreadsheetml/2010/11/main" uri="{DE250136-89BD-433C-8126-D09CA5730AF9}">
        <x15:connection id="category_count">
          <x15:rangePr sourceName="_xlcn.WorksheetConnection_atctablesmodelling.xlsxcategory_count1"/>
        </x15:connection>
      </ext>
    </extLst>
  </connection>
  <connection id="5" name="WorksheetConnection_atc tables modelling.xlsx!factor_score" type="102" refreshedVersion="6" minRefreshableVersion="5">
    <extLst>
      <ext xmlns:x15="http://schemas.microsoft.com/office/spreadsheetml/2010/11/main" uri="{DE250136-89BD-433C-8126-D09CA5730AF9}">
        <x15:connection id="factor_score">
          <x15:rangePr sourceName="_xlcn.WorksheetConnection_atctablesmodelling.xlsxfactor_score1"/>
        </x15:connection>
      </ext>
    </extLst>
  </connection>
  <connection id="6" name="WorksheetConnection_atc tables modelling.xlsx!first_summary" type="102" refreshedVersion="6" minRefreshableVersion="5">
    <extLst>
      <ext xmlns:x15="http://schemas.microsoft.com/office/spreadsheetml/2010/11/main" uri="{DE250136-89BD-433C-8126-D09CA5730AF9}">
        <x15:connection id="first_summary">
          <x15:rangePr sourceName="_xlcn.WorksheetConnection_atctablesmodelling.xlsxfirst_summary1"/>
        </x15:connection>
      </ext>
    </extLst>
  </connection>
  <connection id="7" name="WorksheetConnection_atc tables modelling.xlsx!invoice_sheet" type="102" refreshedVersion="6" minRefreshableVersion="5">
    <extLst>
      <ext xmlns:x15="http://schemas.microsoft.com/office/spreadsheetml/2010/11/main" uri="{DE250136-89BD-433C-8126-D09CA5730AF9}">
        <x15:connection id="invoice_sheet">
          <x15:rangePr sourceName="_xlcn.WorksheetConnection_atctablesmodelling.xlsxinvoice_sheet1"/>
        </x15:connection>
      </ext>
    </extLst>
  </connection>
  <connection id="8" name="WorksheetConnection_atc tables modelling.xlsx!scoring_table" type="102" refreshedVersion="6" minRefreshableVersion="5">
    <extLst>
      <ext xmlns:x15="http://schemas.microsoft.com/office/spreadsheetml/2010/11/main" uri="{DE250136-89BD-433C-8126-D09CA5730AF9}">
        <x15:connection id="scoring_table">
          <x15:rangePr sourceName="_xlcn.WorksheetConnection_atctablesmodelling.xlsxscoring_table1"/>
        </x15:connection>
      </ext>
    </extLst>
  </connection>
</connections>
</file>

<file path=xl/sharedStrings.xml><?xml version="1.0" encoding="utf-8"?>
<sst xmlns="http://schemas.openxmlformats.org/spreadsheetml/2006/main" count="3972" uniqueCount="233">
  <si>
    <t>1st Supply Vendor</t>
  </si>
  <si>
    <t>State</t>
  </si>
  <si>
    <t>First Date of 1st Supply</t>
  </si>
  <si>
    <t>Last Date of 1st Supply</t>
  </si>
  <si>
    <t>Last Date of 2nd Supply</t>
  </si>
  <si>
    <t>Last Date of 3rd Supply</t>
  </si>
  <si>
    <t>Last Date of 4th Supply</t>
  </si>
  <si>
    <t>1st Supply Total Qty</t>
  </si>
  <si>
    <t>2nd Supply Total Qty</t>
  </si>
  <si>
    <t>3rd Supply Total Qty</t>
  </si>
  <si>
    <t>4th Supply Total Qty</t>
  </si>
  <si>
    <t>First Date Programmed</t>
  </si>
  <si>
    <t>Quantity Programmed</t>
  </si>
  <si>
    <t>Count of sites supplied</t>
  </si>
  <si>
    <t>Total qty supplied</t>
  </si>
  <si>
    <t>Expected Supply End Date</t>
  </si>
  <si>
    <t>Completed within SLA</t>
  </si>
  <si>
    <t>CHUMA HILLS</t>
  </si>
  <si>
    <t>CROSS RIVER</t>
  </si>
  <si>
    <t>HARMANS FLOREAT</t>
  </si>
  <si>
    <t>KEZONIC</t>
  </si>
  <si>
    <t>Site ID</t>
  </si>
  <si>
    <t>Clusters</t>
  </si>
  <si>
    <t>Allocation</t>
  </si>
  <si>
    <t>Vendor</t>
  </si>
  <si>
    <t>CR0002</t>
  </si>
  <si>
    <t>UGEP</t>
  </si>
  <si>
    <t>CR0037</t>
  </si>
  <si>
    <t>OGOJA</t>
  </si>
  <si>
    <t>CR0039</t>
  </si>
  <si>
    <t>CR0040</t>
  </si>
  <si>
    <t>YAHE</t>
  </si>
  <si>
    <t>CR0041</t>
  </si>
  <si>
    <t>CR0043</t>
  </si>
  <si>
    <t>CR0045</t>
  </si>
  <si>
    <t>CR0047</t>
  </si>
  <si>
    <t>CR0048</t>
  </si>
  <si>
    <t>CR0049</t>
  </si>
  <si>
    <t>CR0058</t>
  </si>
  <si>
    <t>CR0080</t>
  </si>
  <si>
    <t>OBUDU</t>
  </si>
  <si>
    <t>CR0084</t>
  </si>
  <si>
    <t>CR0089</t>
  </si>
  <si>
    <t>CR0319</t>
  </si>
  <si>
    <t>CR0321</t>
  </si>
  <si>
    <t>CR0330</t>
  </si>
  <si>
    <t>CR0376</t>
  </si>
  <si>
    <t>CR0379</t>
  </si>
  <si>
    <t>CR0386</t>
  </si>
  <si>
    <t>CR0389</t>
  </si>
  <si>
    <t>CR0391</t>
  </si>
  <si>
    <t>CR0392</t>
  </si>
  <si>
    <t>CR0393</t>
  </si>
  <si>
    <t>CR0611</t>
  </si>
  <si>
    <t>CR0648</t>
  </si>
  <si>
    <t>CRR049</t>
  </si>
  <si>
    <t>UGPY001</t>
  </si>
  <si>
    <t>CR0016</t>
  </si>
  <si>
    <t>CR0022</t>
  </si>
  <si>
    <t>IKOM</t>
  </si>
  <si>
    <t>CR0024</t>
  </si>
  <si>
    <t>CALABAR A</t>
  </si>
  <si>
    <t>CR0026</t>
  </si>
  <si>
    <t>CR0052</t>
  </si>
  <si>
    <t>CR0055</t>
  </si>
  <si>
    <t>CR0057</t>
  </si>
  <si>
    <t>CR0060</t>
  </si>
  <si>
    <t>CR0088</t>
  </si>
  <si>
    <t>CR0307</t>
  </si>
  <si>
    <t>CR0573</t>
  </si>
  <si>
    <t>CR0620</t>
  </si>
  <si>
    <t>CALABAR B</t>
  </si>
  <si>
    <t>CRB01</t>
  </si>
  <si>
    <t>IKMY01</t>
  </si>
  <si>
    <t>CR0001</t>
  </si>
  <si>
    <t>CR0017</t>
  </si>
  <si>
    <t>OLD CALABAR</t>
  </si>
  <si>
    <t>CR0018</t>
  </si>
  <si>
    <t>CR0027</t>
  </si>
  <si>
    <t>CR0028</t>
  </si>
  <si>
    <t>CR0030</t>
  </si>
  <si>
    <t>CR0077</t>
  </si>
  <si>
    <t>CR0602</t>
  </si>
  <si>
    <t>CR0619</t>
  </si>
  <si>
    <t>CR0020</t>
  </si>
  <si>
    <t>CR0038</t>
  </si>
  <si>
    <t>CR0042</t>
  </si>
  <si>
    <t>CR0044</t>
  </si>
  <si>
    <t>CR0051</t>
  </si>
  <si>
    <t>CR0053</t>
  </si>
  <si>
    <t>CR0059</t>
  </si>
  <si>
    <t>CR0310</t>
  </si>
  <si>
    <t>CR0325</t>
  </si>
  <si>
    <t>CR0327</t>
  </si>
  <si>
    <t>CR0339</t>
  </si>
  <si>
    <t>CR0365</t>
  </si>
  <si>
    <t>CR0396</t>
  </si>
  <si>
    <t>CR0397</t>
  </si>
  <si>
    <t>CR0004</t>
  </si>
  <si>
    <t>CR0006</t>
  </si>
  <si>
    <t>CR0008</t>
  </si>
  <si>
    <t>CR0009</t>
  </si>
  <si>
    <t>CR0011</t>
  </si>
  <si>
    <t>CR0023</t>
  </si>
  <si>
    <t>CR0025</t>
  </si>
  <si>
    <t>CR0029</t>
  </si>
  <si>
    <t>CR0033</t>
  </si>
  <si>
    <t>CR0061</t>
  </si>
  <si>
    <t>CR0063</t>
  </si>
  <si>
    <t>CR0388</t>
  </si>
  <si>
    <t>CR0394</t>
  </si>
  <si>
    <t>CR0574</t>
  </si>
  <si>
    <t>CR0642</t>
  </si>
  <si>
    <t>CR0015</t>
  </si>
  <si>
    <t>CR0034</t>
  </si>
  <si>
    <t>CR0046</t>
  </si>
  <si>
    <t>CR0366</t>
  </si>
  <si>
    <t>CR0578</t>
  </si>
  <si>
    <t>CR0003</t>
  </si>
  <si>
    <t>CR0014</t>
  </si>
  <si>
    <t>CR0032</t>
  </si>
  <si>
    <t>CR0087</t>
  </si>
  <si>
    <t>CR0036</t>
  </si>
  <si>
    <t>CR0646</t>
  </si>
  <si>
    <t>VENDOR</t>
  </si>
  <si>
    <t>STATE</t>
  </si>
  <si>
    <t>CATEGORY</t>
  </si>
  <si>
    <t>QUANTITY SUPPLIED</t>
  </si>
  <si>
    <t>HAULAGE PRICE</t>
  </si>
  <si>
    <t>Diesel Haulage</t>
  </si>
  <si>
    <t>Vendor-State</t>
  </si>
  <si>
    <t>VENDOR-STATE</t>
  </si>
  <si>
    <t>Allocation Supply Rate Status</t>
  </si>
  <si>
    <t>Completed</t>
  </si>
  <si>
    <t>Not Completed</t>
  </si>
  <si>
    <t>Completed Assist</t>
  </si>
  <si>
    <t>Uncompleted Assist</t>
  </si>
  <si>
    <t>Allocation supply rate</t>
  </si>
  <si>
    <t>Row Labels</t>
  </si>
  <si>
    <t>Grand Total</t>
  </si>
  <si>
    <t>Column Labels</t>
  </si>
  <si>
    <t>Sum of Completed within SLA</t>
  </si>
  <si>
    <t>Count of State</t>
  </si>
  <si>
    <t>Sum of Total qty supplied</t>
  </si>
  <si>
    <t>Number of Completed assists</t>
  </si>
  <si>
    <t>Number of Uncompleted assists</t>
  </si>
  <si>
    <t>Month</t>
  </si>
  <si>
    <t>April</t>
  </si>
  <si>
    <t>May</t>
  </si>
  <si>
    <t>CR0054</t>
  </si>
  <si>
    <t>CR0056</t>
  </si>
  <si>
    <t>CR0075</t>
  </si>
  <si>
    <t>CR0300</t>
  </si>
  <si>
    <t>CR0005</t>
  </si>
  <si>
    <t>CR0050</t>
  </si>
  <si>
    <t>Completed Sites</t>
  </si>
  <si>
    <t>Uncompleted Sites</t>
  </si>
  <si>
    <t>Average of HAULAGE PRICE</t>
  </si>
  <si>
    <t>Category</t>
  </si>
  <si>
    <t>Count of States supplied</t>
  </si>
  <si>
    <t>Sum of State Percentages of Completed sites</t>
  </si>
  <si>
    <t>Count of States Completed within SLA</t>
  </si>
  <si>
    <t>Average Invoice Haulage Price</t>
  </si>
  <si>
    <t>ZSCORE of Haulage/E2E haulage Price</t>
  </si>
  <si>
    <t>SCORE for sites supplied/completed in full</t>
  </si>
  <si>
    <t>SCORE for states completed within SLA</t>
  </si>
  <si>
    <t>Score of Price</t>
  </si>
  <si>
    <t>Sum of Scores</t>
  </si>
  <si>
    <t>Weight Qty supplied</t>
  </si>
  <si>
    <t>Weighted Supply within SLA</t>
  </si>
  <si>
    <t>Weighted Score of Price</t>
  </si>
  <si>
    <t>Total weighted score</t>
  </si>
  <si>
    <t>DIESEL HAULAGE</t>
  </si>
  <si>
    <t>Vendor-Month</t>
  </si>
  <si>
    <t>Average of Total weighted score</t>
  </si>
  <si>
    <t>Number of Completed Sites</t>
  </si>
  <si>
    <t>Number of Uncompleted Sites</t>
  </si>
  <si>
    <t>Number of Completed Assists</t>
  </si>
  <si>
    <t>Factor</t>
  </si>
  <si>
    <t>Score</t>
  </si>
  <si>
    <t>Average of Score</t>
  </si>
  <si>
    <t>Allocation Supply Rate</t>
  </si>
  <si>
    <t>Supply within SLA</t>
  </si>
  <si>
    <t>Price Competitiveness</t>
  </si>
  <si>
    <t>1st Date of Supply</t>
  </si>
  <si>
    <t>CHUMA HILLS-CROSS RIVER-April</t>
  </si>
  <si>
    <t>HARMANS FLOREAT-CROSS RIVER-April</t>
  </si>
  <si>
    <t>KEZONIC-CROSS RIVER-April</t>
  </si>
  <si>
    <t>CHUMA HILLS-CROSS RIVER-May</t>
  </si>
  <si>
    <t>HARMANS FLOREAT-CROSS RIVER-May</t>
  </si>
  <si>
    <t>KEZONIC-CROSS RIVER-May</t>
  </si>
  <si>
    <t>Date</t>
  </si>
  <si>
    <t>Year</t>
  </si>
  <si>
    <t>Month name</t>
  </si>
  <si>
    <t>Day</t>
  </si>
  <si>
    <t>Month Week</t>
  </si>
  <si>
    <t>Month Week new</t>
  </si>
  <si>
    <t>Weekday</t>
  </si>
  <si>
    <t>Mar</t>
  </si>
  <si>
    <t>Apr</t>
  </si>
  <si>
    <t>Cycle</t>
  </si>
  <si>
    <t>Fri</t>
  </si>
  <si>
    <t>Sat</t>
  </si>
  <si>
    <t>Thu</t>
  </si>
  <si>
    <t>Mon</t>
  </si>
  <si>
    <t>Wed</t>
  </si>
  <si>
    <t>Sun</t>
  </si>
  <si>
    <t>Tue</t>
  </si>
  <si>
    <t>June</t>
  </si>
  <si>
    <t>CR0082</t>
  </si>
  <si>
    <t>CR0641</t>
  </si>
  <si>
    <t>CR0086</t>
  </si>
  <si>
    <t>Uncompleted</t>
  </si>
  <si>
    <t>CR0400</t>
  </si>
  <si>
    <t>CR0019</t>
  </si>
  <si>
    <t>CR0308</t>
  </si>
  <si>
    <t>Jun</t>
  </si>
  <si>
    <t>Last date of supply</t>
  </si>
  <si>
    <t>Supply % complete</t>
  </si>
  <si>
    <t>Last Supply Vendor</t>
  </si>
  <si>
    <t>Supply Category</t>
  </si>
  <si>
    <t>April Cycle</t>
  </si>
  <si>
    <t>CR0083</t>
  </si>
  <si>
    <t>May Cycle</t>
  </si>
  <si>
    <t>CR0621</t>
  </si>
  <si>
    <t>CR0512</t>
  </si>
  <si>
    <t>CR0643</t>
  </si>
  <si>
    <t>June Cycle</t>
  </si>
  <si>
    <t>(blank)</t>
  </si>
  <si>
    <t>Average of Supply % complete</t>
  </si>
  <si>
    <t>Haulage Price</t>
  </si>
  <si>
    <t>Average of Haulage Price</t>
  </si>
  <si>
    <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</si>
</sst>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quot;₦&quot;* #,##0.00_-;_-&quot;₦&quot;* &quot;-&quot;??_-;_-@_-"/>
    <numFmt numFmtId="43" formatCode="_-* #,##0.00_-;\-* #,##0.00_-;_-* &quot;-&quot;??_-;_-@_-"/>
    <numFmt numFmtId="164" formatCode="yyyy\-mm\-dd\ hh:mm:ss"/>
    <numFmt numFmtId="165" formatCode="_-* #,##0_-;\-* #,##0_-;_-* &quot;-&quot;??_-;_-@_-"/>
  </numFmts>
  <fonts count="4" x14ac:knownFonts="1">
    <font>
      <sz val="11"/>
      <color theme="1"/>
      <name val="Calibri"/>
      <family val="2"/>
      <scheme val="minor"/>
    </font>
    <font>
      <b/>
      <sz val="10"/>
      <color theme="1"/>
      <name val="Calibri"/>
      <family val="2"/>
      <scheme val="minor"/>
    </font>
    <font>
      <sz val="10"/>
      <color theme="1"/>
      <name val="Calibri"/>
      <family val="2"/>
      <scheme val="minor"/>
    </font>
    <font>
      <sz val="11"/>
      <color theme="1"/>
      <name val="Calibri"/>
      <family val="2"/>
      <scheme val="minor"/>
    </font>
  </fonts>
  <fills count="2">
    <fill>
      <patternFill patternType="none"/>
    </fill>
    <fill>
      <patternFill patternType="gray125"/>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8">
    <xf numFmtId="0" fontId="0" fillId="0" borderId="0" xfId="0"/>
    <xf numFmtId="0" fontId="1" fillId="0" borderId="1" xfId="0" applyFont="1" applyBorder="1" applyAlignment="1">
      <alignment horizontal="center" vertical="top"/>
    </xf>
    <xf numFmtId="0" fontId="2" fillId="0" borderId="0" xfId="0" applyFont="1"/>
    <xf numFmtId="164" fontId="2" fillId="0" borderId="0" xfId="0" applyNumberFormat="1" applyFont="1"/>
    <xf numFmtId="0" fontId="1" fillId="0" borderId="2"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9" fontId="0" fillId="0" borderId="0" xfId="0" applyNumberFormat="1"/>
    <xf numFmtId="0" fontId="1" fillId="0" borderId="2" xfId="0" applyFont="1" applyFill="1" applyBorder="1" applyAlignment="1">
      <alignment horizontal="center" vertical="top"/>
    </xf>
    <xf numFmtId="3" fontId="0" fillId="0" borderId="0" xfId="0" applyNumberFormat="1"/>
    <xf numFmtId="44" fontId="0" fillId="0" borderId="0" xfId="0" applyNumberFormat="1"/>
    <xf numFmtId="14" fontId="1" fillId="0" borderId="0" xfId="0" applyNumberFormat="1" applyFont="1"/>
    <xf numFmtId="0" fontId="1" fillId="0" borderId="0" xfId="0" applyFont="1"/>
    <xf numFmtId="14" fontId="2" fillId="0" borderId="0" xfId="0" applyNumberFormat="1" applyFont="1"/>
    <xf numFmtId="0" fontId="2" fillId="0" borderId="0" xfId="0" applyNumberFormat="1" applyFont="1"/>
    <xf numFmtId="165" fontId="0" fillId="0" borderId="0" xfId="1" applyNumberFormat="1" applyFont="1"/>
    <xf numFmtId="164" fontId="0" fillId="0" borderId="0" xfId="0" applyNumberFormat="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44" fontId="0" fillId="0" borderId="0" xfId="2" applyFont="1"/>
  </cellXfs>
  <cellStyles count="3">
    <cellStyle name="Comma" xfId="1" builtinId="3"/>
    <cellStyle name="Currency" xfId="2" builtinId="4"/>
    <cellStyle name="Normal" xfId="0" builtinId="0"/>
  </cellStyles>
  <dxfs count="129">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9" formatCode="dd/mm/yyyy"/>
    </dxf>
    <dxf>
      <font>
        <b val="0"/>
        <i val="0"/>
        <strike val="0"/>
        <condense val="0"/>
        <extend val="0"/>
        <outline val="0"/>
        <shadow val="0"/>
        <u val="none"/>
        <vertAlign val="baseline"/>
        <sz val="10"/>
        <color theme="1"/>
        <name val="Calibri"/>
        <scheme val="minor"/>
      </font>
    </dxf>
    <dxf>
      <font>
        <b/>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strike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164" formatCode="yyyy\-mm\-dd\ hh:mm:ss"/>
    </dxf>
    <dxf>
      <font>
        <b val="0"/>
        <i val="0"/>
        <strike val="0"/>
        <condense val="0"/>
        <extend val="0"/>
        <outline val="0"/>
        <shadow val="0"/>
        <u val="none"/>
        <vertAlign val="baseline"/>
        <sz val="10"/>
        <color theme="1"/>
        <name val="Calibri"/>
        <scheme val="minor"/>
      </font>
      <numFmt numFmtId="0" formatCode="General"/>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font>
        <b val="0"/>
        <i val="0"/>
        <strike val="0"/>
        <condense val="0"/>
        <extend val="0"/>
        <outline val="0"/>
        <shadow val="0"/>
        <u val="none"/>
        <vertAlign val="baseline"/>
        <sz val="10"/>
        <color theme="1"/>
        <name val="Calibri"/>
        <scheme val="minor"/>
      </font>
    </dxf>
    <dxf>
      <border outline="0">
        <top style="thin">
          <color auto="1"/>
        </top>
      </border>
    </dxf>
    <dxf>
      <font>
        <b val="0"/>
        <i val="0"/>
        <strike val="0"/>
        <condense val="0"/>
        <extend val="0"/>
        <outline val="0"/>
        <shadow val="0"/>
        <u val="none"/>
        <vertAlign val="baseline"/>
        <sz val="10"/>
        <color theme="1"/>
        <name val="Calibri"/>
        <scheme val="minor"/>
      </font>
    </dxf>
    <dxf>
      <border outline="0">
        <bottom style="thin">
          <color indexed="64"/>
        </bottom>
      </border>
    </dxf>
    <dxf>
      <font>
        <b/>
        <i val="0"/>
        <strike val="0"/>
        <condense val="0"/>
        <extend val="0"/>
        <outline val="0"/>
        <shadow val="0"/>
        <u val="none"/>
        <vertAlign val="baseline"/>
        <sz val="10"/>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500000"/>
      <color rgb="FFF731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26" Type="http://schemas.openxmlformats.org/officeDocument/2006/relationships/pivotCacheDefinition" Target="pivotCache/pivotCacheDefinition14.xml"/><Relationship Id="rId39" Type="http://schemas.openxmlformats.org/officeDocument/2006/relationships/powerPivotData" Target="model/item.data"/><Relationship Id="rId21" Type="http://schemas.openxmlformats.org/officeDocument/2006/relationships/pivotCacheDefinition" Target="pivotCache/pivotCacheDefinition9.xml"/><Relationship Id="rId34" Type="http://schemas.microsoft.com/office/2007/relationships/slicerCache" Target="slicerCaches/slicerCache3.xml"/><Relationship Id="rId42" Type="http://schemas.openxmlformats.org/officeDocument/2006/relationships/customXml" Target="../customXml/item2.xml"/><Relationship Id="rId47" Type="http://schemas.openxmlformats.org/officeDocument/2006/relationships/customXml" Target="../customXml/item7.xml"/><Relationship Id="rId50" Type="http://schemas.openxmlformats.org/officeDocument/2006/relationships/customXml" Target="../customXml/item10.xml"/><Relationship Id="rId55" Type="http://schemas.openxmlformats.org/officeDocument/2006/relationships/customXml" Target="../customXml/item15.xml"/><Relationship Id="rId63"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0" Type="http://schemas.openxmlformats.org/officeDocument/2006/relationships/pivotCacheDefinition" Target="pivotCache/pivotCacheDefinition8.xml"/><Relationship Id="rId29" Type="http://schemas.openxmlformats.org/officeDocument/2006/relationships/pivotCacheDefinition" Target="pivotCache/pivotCacheDefinition17.xml"/><Relationship Id="rId41" Type="http://schemas.openxmlformats.org/officeDocument/2006/relationships/customXml" Target="../customXml/item1.xml"/><Relationship Id="rId54" Type="http://schemas.openxmlformats.org/officeDocument/2006/relationships/customXml" Target="../customXml/item14.xml"/><Relationship Id="rId62" Type="http://schemas.openxmlformats.org/officeDocument/2006/relationships/customXml" Target="../customXml/item2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2.xml"/><Relationship Id="rId32" Type="http://schemas.microsoft.com/office/2007/relationships/slicerCache" Target="slicerCaches/slicerCache1.xml"/><Relationship Id="rId37" Type="http://schemas.openxmlformats.org/officeDocument/2006/relationships/styles" Target="styles.xml"/><Relationship Id="rId40" Type="http://schemas.openxmlformats.org/officeDocument/2006/relationships/calcChain" Target="calcChain.xml"/><Relationship Id="rId45" Type="http://schemas.openxmlformats.org/officeDocument/2006/relationships/customXml" Target="../customXml/item5.xml"/><Relationship Id="rId53" Type="http://schemas.openxmlformats.org/officeDocument/2006/relationships/customXml" Target="../customXml/item13.xml"/><Relationship Id="rId58" Type="http://schemas.openxmlformats.org/officeDocument/2006/relationships/customXml" Target="../customXml/item18.xml"/><Relationship Id="rId66" Type="http://schemas.openxmlformats.org/officeDocument/2006/relationships/customXml" Target="../customXml/item26.xml"/><Relationship Id="rId5" Type="http://schemas.openxmlformats.org/officeDocument/2006/relationships/worksheet" Target="worksheets/sheet5.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pivotCacheDefinition" Target="pivotCache/pivotCacheDefinition16.xml"/><Relationship Id="rId36" Type="http://schemas.openxmlformats.org/officeDocument/2006/relationships/connections" Target="connections.xml"/><Relationship Id="rId49" Type="http://schemas.openxmlformats.org/officeDocument/2006/relationships/customXml" Target="../customXml/item9.xml"/><Relationship Id="rId57" Type="http://schemas.openxmlformats.org/officeDocument/2006/relationships/customXml" Target="../customXml/item17.xml"/><Relationship Id="rId61" Type="http://schemas.openxmlformats.org/officeDocument/2006/relationships/customXml" Target="../customXml/item21.xml"/><Relationship Id="rId10" Type="http://schemas.openxmlformats.org/officeDocument/2006/relationships/worksheet" Target="worksheets/sheet10.xml"/><Relationship Id="rId19" Type="http://schemas.openxmlformats.org/officeDocument/2006/relationships/pivotCacheDefinition" Target="pivotCache/pivotCacheDefinition7.xml"/><Relationship Id="rId31" Type="http://schemas.openxmlformats.org/officeDocument/2006/relationships/pivotCacheDefinition" Target="pivotCache/pivotCacheDefinition19.xml"/><Relationship Id="rId44" Type="http://schemas.openxmlformats.org/officeDocument/2006/relationships/customXml" Target="../customXml/item4.xml"/><Relationship Id="rId52" Type="http://schemas.openxmlformats.org/officeDocument/2006/relationships/customXml" Target="../customXml/item12.xml"/><Relationship Id="rId60" Type="http://schemas.openxmlformats.org/officeDocument/2006/relationships/customXml" Target="../customXml/item20.xml"/><Relationship Id="rId65"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pivotCacheDefinition" Target="pivotCache/pivotCacheDefinition15.xml"/><Relationship Id="rId30" Type="http://schemas.openxmlformats.org/officeDocument/2006/relationships/pivotCacheDefinition" Target="pivotCache/pivotCacheDefinition18.xml"/><Relationship Id="rId35" Type="http://schemas.openxmlformats.org/officeDocument/2006/relationships/theme" Target="theme/theme1.xml"/><Relationship Id="rId43" Type="http://schemas.openxmlformats.org/officeDocument/2006/relationships/customXml" Target="../customXml/item3.xml"/><Relationship Id="rId48" Type="http://schemas.openxmlformats.org/officeDocument/2006/relationships/customXml" Target="../customXml/item8.xml"/><Relationship Id="rId56" Type="http://schemas.openxmlformats.org/officeDocument/2006/relationships/customXml" Target="../customXml/item16.xml"/><Relationship Id="rId64" Type="http://schemas.openxmlformats.org/officeDocument/2006/relationships/customXml" Target="../customXml/item24.xml"/><Relationship Id="rId8" Type="http://schemas.openxmlformats.org/officeDocument/2006/relationships/worksheet" Target="worksheets/sheet8.xml"/><Relationship Id="rId51" Type="http://schemas.openxmlformats.org/officeDocument/2006/relationships/customXml" Target="../customXml/item1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pivotCacheDefinition" Target="pivotCache/pivotCacheDefinition13.xml"/><Relationship Id="rId33" Type="http://schemas.microsoft.com/office/2007/relationships/slicerCache" Target="slicerCaches/slicerCache2.xml"/><Relationship Id="rId38" Type="http://schemas.openxmlformats.org/officeDocument/2006/relationships/sharedStrings" Target="sharedStrings.xml"/><Relationship Id="rId46" Type="http://schemas.openxmlformats.org/officeDocument/2006/relationships/customXml" Target="../customXml/item6.xml"/><Relationship Id="rId59"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report.xlsx]Sheet1!PivotTable6</c:name>
    <c:fmtId val="2"/>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Number</a:t>
            </a:r>
            <a:r>
              <a:rPr lang="en-US" sz="1200" b="1" baseline="0">
                <a:solidFill>
                  <a:sysClr val="windowText" lastClr="000000"/>
                </a:solidFill>
              </a:rPr>
              <a:t> of sites by Supply Category</a:t>
            </a:r>
            <a:endParaRPr lang="en-US" sz="1200" b="1">
              <a:solidFill>
                <a:sysClr val="windowText" lastClr="000000"/>
              </a:solidFill>
            </a:endParaRPr>
          </a:p>
        </c:rich>
      </c:tx>
      <c:layout>
        <c:manualLayout>
          <c:xMode val="edge"/>
          <c:yMode val="edge"/>
          <c:x val="2.1731359833093822E-2"/>
          <c:y val="3.003004423165412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6">
              <a:lumMod val="75000"/>
            </a:schemeClr>
          </a:solidFill>
          <a:ln>
            <a:noFill/>
          </a:ln>
          <a:effectLst/>
        </c:spPr>
        <c:marker>
          <c:symbol val="none"/>
        </c:marker>
      </c:pivotFmt>
      <c:pivotFmt>
        <c:idx val="16"/>
        <c:spPr>
          <a:solidFill>
            <a:srgbClr val="C00000"/>
          </a:solidFill>
          <a:ln>
            <a:noFill/>
          </a:ln>
          <a:effectLst/>
        </c:spPr>
        <c:marker>
          <c:symbol val="none"/>
        </c:marker>
      </c:pivotFmt>
      <c:pivotFmt>
        <c:idx val="17"/>
        <c:spPr>
          <a:solidFill>
            <a:schemeClr val="bg1">
              <a:lumMod val="50000"/>
            </a:schemeClr>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0226-4BD9-9D3F-1C45FD7398CF}"/>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0226-4BD9-9D3F-1C45FD7398CF}"/>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0226-4BD9-9D3F-1C45FD7398CF}"/>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0226-4BD9-9D3F-1C45FD7398CF}"/>
            </c:ext>
          </c:extLst>
        </c:ser>
        <c:dLbls>
          <c:showLegendKey val="0"/>
          <c:showVal val="0"/>
          <c:showCatName val="0"/>
          <c:showSerName val="0"/>
          <c:showPercent val="0"/>
          <c:showBubbleSize val="0"/>
        </c:dLbls>
        <c:gapWidth val="14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dash!PivotTable1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ser>
          <c:idx val="0"/>
          <c:order val="0"/>
          <c:tx>
            <c:strRef>
              <c:f>'new dash'!$B$38:$B$39</c:f>
              <c:strCache>
                <c:ptCount val="1"/>
                <c:pt idx="0">
                  <c:v>April Cycle</c:v>
                </c:pt>
              </c:strCache>
            </c:strRef>
          </c:tx>
          <c:spPr>
            <a:solidFill>
              <a:schemeClr val="accent1"/>
            </a:solidFill>
            <a:ln>
              <a:noFill/>
            </a:ln>
            <a:effectLst/>
          </c:spPr>
          <c:invertIfNegative val="0"/>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C288-4622-B032-DC41210091D2}"/>
            </c:ext>
          </c:extLst>
        </c:ser>
        <c:ser>
          <c:idx val="1"/>
          <c:order val="1"/>
          <c:tx>
            <c:strRef>
              <c:f>'new dash'!$C$38:$C$39</c:f>
              <c:strCache>
                <c:ptCount val="1"/>
                <c:pt idx="0">
                  <c:v>June Cycle</c:v>
                </c:pt>
              </c:strCache>
            </c:strRef>
          </c:tx>
          <c:spPr>
            <a:solidFill>
              <a:schemeClr val="accent2"/>
            </a:solidFill>
            <a:ln>
              <a:noFill/>
            </a:ln>
            <a:effectLst/>
          </c:spPr>
          <c:invertIfNegative val="0"/>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C288-4622-B032-DC41210091D2}"/>
            </c:ext>
          </c:extLst>
        </c:ser>
        <c:ser>
          <c:idx val="2"/>
          <c:order val="2"/>
          <c:tx>
            <c:strRef>
              <c:f>'new dash'!$D$38:$D$39</c:f>
              <c:strCache>
                <c:ptCount val="1"/>
                <c:pt idx="0">
                  <c:v>May Cycle</c:v>
                </c:pt>
              </c:strCache>
            </c:strRef>
          </c:tx>
          <c:spPr>
            <a:solidFill>
              <a:schemeClr val="accent3"/>
            </a:solidFill>
            <a:ln>
              <a:noFill/>
            </a:ln>
            <a:effectLst/>
          </c:spPr>
          <c:invertIfNegative val="0"/>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C288-4622-B032-DC41210091D2}"/>
            </c:ext>
          </c:extLst>
        </c:ser>
        <c:dLbls>
          <c:showLegendKey val="0"/>
          <c:showVal val="0"/>
          <c:showCatName val="0"/>
          <c:showSerName val="0"/>
          <c:showPercent val="0"/>
          <c:showBubbleSize val="0"/>
        </c:dLbls>
        <c:gapWidth val="150"/>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41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stacked"/>
        <c:varyColors val="0"/>
        <c:ser>
          <c:idx val="0"/>
          <c:order val="0"/>
          <c:tx>
            <c:strRef>
              <c:f>Sheet1!$B$18</c:f>
              <c:strCache>
                <c:ptCount val="1"/>
                <c:pt idx="0">
                  <c:v>Number of Completed Sites</c:v>
                </c:pt>
              </c:strCache>
            </c:strRef>
          </c:tx>
          <c:spPr>
            <a:solidFill>
              <a:schemeClr val="accent1"/>
            </a:solidFill>
            <a:ln>
              <a:noFill/>
            </a:ln>
            <a:effectLst/>
          </c:spPr>
          <c:invertIfNegative val="0"/>
          <c:cat>
            <c:strRef>
              <c:f>Sheet1!$A$19:$A$22</c:f>
              <c:strCache>
                <c:ptCount val="3"/>
                <c:pt idx="0">
                  <c:v>HARMANS FLOREAT</c:v>
                </c:pt>
                <c:pt idx="1">
                  <c:v>CHUMA HILLS</c:v>
                </c:pt>
                <c:pt idx="2">
                  <c:v>KEZONIC</c:v>
                </c:pt>
              </c:strCache>
            </c:strRef>
          </c:cat>
          <c:val>
            <c:numRef>
              <c:f>Sheet1!$B$19:$B$22</c:f>
              <c:numCache>
                <c:formatCode>General</c:formatCode>
                <c:ptCount val="3"/>
                <c:pt idx="0">
                  <c:v>65</c:v>
                </c:pt>
                <c:pt idx="1">
                  <c:v>62</c:v>
                </c:pt>
                <c:pt idx="2">
                  <c:v>28</c:v>
                </c:pt>
              </c:numCache>
            </c:numRef>
          </c:val>
          <c:extLst>
            <c:ext xmlns:c16="http://schemas.microsoft.com/office/drawing/2014/chart" uri="{C3380CC4-5D6E-409C-BE32-E72D297353CC}">
              <c16:uniqueId val="{00000000-6D38-4D4F-92BE-5E18114E7DFC}"/>
            </c:ext>
          </c:extLst>
        </c:ser>
        <c:ser>
          <c:idx val="1"/>
          <c:order val="1"/>
          <c:tx>
            <c:strRef>
              <c:f>Sheet1!$C$18</c:f>
              <c:strCache>
                <c:ptCount val="1"/>
                <c:pt idx="0">
                  <c:v>Number of Uncompleted Sites</c:v>
                </c:pt>
              </c:strCache>
            </c:strRef>
          </c:tx>
          <c:spPr>
            <a:solidFill>
              <a:schemeClr val="accent2"/>
            </a:solidFill>
            <a:ln>
              <a:noFill/>
            </a:ln>
            <a:effectLst/>
          </c:spPr>
          <c:invertIfNegative val="0"/>
          <c:cat>
            <c:strRef>
              <c:f>Sheet1!$A$19:$A$22</c:f>
              <c:strCache>
                <c:ptCount val="3"/>
                <c:pt idx="0">
                  <c:v>HARMANS FLOREAT</c:v>
                </c:pt>
                <c:pt idx="1">
                  <c:v>CHUMA HILLS</c:v>
                </c:pt>
                <c:pt idx="2">
                  <c:v>KEZONIC</c:v>
                </c:pt>
              </c:strCache>
            </c:strRef>
          </c:cat>
          <c:val>
            <c:numRef>
              <c:f>Sheet1!$C$19:$C$22</c:f>
              <c:numCache>
                <c:formatCode>General</c:formatCode>
                <c:ptCount val="3"/>
                <c:pt idx="0">
                  <c:v>46</c:v>
                </c:pt>
                <c:pt idx="1">
                  <c:v>27</c:v>
                </c:pt>
                <c:pt idx="2">
                  <c:v>17</c:v>
                </c:pt>
              </c:numCache>
            </c:numRef>
          </c:val>
          <c:extLst>
            <c:ext xmlns:c16="http://schemas.microsoft.com/office/drawing/2014/chart" uri="{C3380CC4-5D6E-409C-BE32-E72D297353CC}">
              <c16:uniqueId val="{00000001-6D38-4D4F-92BE-5E18114E7DFC}"/>
            </c:ext>
          </c:extLst>
        </c:ser>
        <c:ser>
          <c:idx val="2"/>
          <c:order val="2"/>
          <c:tx>
            <c:strRef>
              <c:f>Sheet1!$D$18</c:f>
              <c:strCache>
                <c:ptCount val="1"/>
                <c:pt idx="0">
                  <c:v>Number of Completed Assists</c:v>
                </c:pt>
              </c:strCache>
            </c:strRef>
          </c:tx>
          <c:spPr>
            <a:solidFill>
              <a:schemeClr val="accent3"/>
            </a:solidFill>
            <a:ln>
              <a:noFill/>
            </a:ln>
            <a:effectLst/>
          </c:spPr>
          <c:invertIfNegative val="0"/>
          <c:cat>
            <c:strRef>
              <c:f>Sheet1!$A$19:$A$22</c:f>
              <c:strCache>
                <c:ptCount val="3"/>
                <c:pt idx="0">
                  <c:v>HARMANS FLOREAT</c:v>
                </c:pt>
                <c:pt idx="1">
                  <c:v>CHUMA HILLS</c:v>
                </c:pt>
                <c:pt idx="2">
                  <c:v>KEZONIC</c:v>
                </c:pt>
              </c:strCache>
            </c:strRef>
          </c:cat>
          <c:val>
            <c:numRef>
              <c:f>Sheet1!$D$19:$D$22</c:f>
              <c:numCache>
                <c:formatCode>General</c:formatCode>
                <c:ptCount val="3"/>
                <c:pt idx="0">
                  <c:v>3</c:v>
                </c:pt>
                <c:pt idx="1">
                  <c:v>1</c:v>
                </c:pt>
              </c:numCache>
            </c:numRef>
          </c:val>
          <c:extLst>
            <c:ext xmlns:c16="http://schemas.microsoft.com/office/drawing/2014/chart" uri="{C3380CC4-5D6E-409C-BE32-E72D297353CC}">
              <c16:uniqueId val="{00000002-6D38-4D4F-92BE-5E18114E7DFC}"/>
            </c:ext>
          </c:extLst>
        </c:ser>
        <c:ser>
          <c:idx val="3"/>
          <c:order val="3"/>
          <c:tx>
            <c:strRef>
              <c:f>Sheet1!$E$18</c:f>
              <c:strCache>
                <c:ptCount val="1"/>
                <c:pt idx="0">
                  <c:v>Number of Uncompleted assists</c:v>
                </c:pt>
              </c:strCache>
            </c:strRef>
          </c:tx>
          <c:spPr>
            <a:solidFill>
              <a:schemeClr val="accent4"/>
            </a:solidFill>
            <a:ln>
              <a:noFill/>
            </a:ln>
            <a:effectLst/>
          </c:spPr>
          <c:invertIfNegative val="0"/>
          <c:cat>
            <c:strRef>
              <c:f>Sheet1!$A$19:$A$22</c:f>
              <c:strCache>
                <c:ptCount val="3"/>
                <c:pt idx="0">
                  <c:v>HARMANS FLOREAT</c:v>
                </c:pt>
                <c:pt idx="1">
                  <c:v>CHUMA HILLS</c:v>
                </c:pt>
                <c:pt idx="2">
                  <c:v>KEZONIC</c:v>
                </c:pt>
              </c:strCache>
            </c:strRef>
          </c:cat>
          <c:val>
            <c:numRef>
              <c:f>Sheet1!$E$19:$E$22</c:f>
              <c:numCache>
                <c:formatCode>General</c:formatCode>
                <c:ptCount val="3"/>
                <c:pt idx="1">
                  <c:v>2</c:v>
                </c:pt>
              </c:numCache>
            </c:numRef>
          </c:val>
          <c:extLst>
            <c:ext xmlns:c16="http://schemas.microsoft.com/office/drawing/2014/chart" uri="{C3380CC4-5D6E-409C-BE32-E72D297353CC}">
              <c16:uniqueId val="{00000003-6D38-4D4F-92BE-5E18114E7DFC}"/>
            </c:ext>
          </c:extLst>
        </c:ser>
        <c:dLbls>
          <c:showLegendKey val="0"/>
          <c:showVal val="0"/>
          <c:showCatName val="0"/>
          <c:showSerName val="0"/>
          <c:showPercent val="0"/>
          <c:showBubbleSize val="0"/>
        </c:dLbls>
        <c:gapWidth val="150"/>
        <c:overlap val="100"/>
        <c:axId val="1238808271"/>
        <c:axId val="1238808687"/>
      </c:barChart>
      <c:catAx>
        <c:axId val="1238808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687"/>
        <c:crosses val="autoZero"/>
        <c:auto val="1"/>
        <c:lblAlgn val="ctr"/>
        <c:lblOffset val="100"/>
        <c:noMultiLvlLbl val="0"/>
      </c:catAx>
      <c:valAx>
        <c:axId val="123880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80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report.xlsx]Sheet1!PivotTable7</c:name>
    <c:fmtId val="0"/>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Total</a:t>
            </a:r>
            <a:r>
              <a:rPr lang="en-US" sz="1100" b="1" baseline="0"/>
              <a:t> quantity supplied</a:t>
            </a:r>
            <a:endParaRPr lang="en-US" sz="1100" b="1"/>
          </a:p>
        </c:rich>
      </c:tx>
      <c:layout>
        <c:manualLayout>
          <c:xMode val="edge"/>
          <c:yMode val="edge"/>
          <c:x val="2.7027170697042701E-2"/>
          <c:y val="2.6490066225165563E-2"/>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manualLayout>
          <c:layoutTarget val="inner"/>
          <c:xMode val="edge"/>
          <c:yMode val="edge"/>
          <c:x val="0.20982123045792436"/>
          <c:y val="0.22723444495908598"/>
          <c:w val="0.55089986397872492"/>
          <c:h val="0.71394202562914921"/>
        </c:manualLayout>
      </c:layout>
      <c:doughnutChart>
        <c:varyColors val="1"/>
        <c:ser>
          <c:idx val="0"/>
          <c:order val="0"/>
          <c:tx>
            <c:strRef>
              <c:f>Sheet1!$B$34</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4A48-4178-A2E3-C39A7028EB5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4A48-4178-A2E3-C39A7028EB5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1-7FB3-4C01-8DA3-1DF4C84730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0-7FB3-4C01-8DA3-1DF4C8473099}"/>
            </c:ext>
          </c:extLst>
        </c:ser>
        <c:dLbls>
          <c:showLegendKey val="0"/>
          <c:showVal val="0"/>
          <c:showCatName val="0"/>
          <c:showSerName val="0"/>
          <c:showPercent val="1"/>
          <c:showBubbleSize val="0"/>
          <c:showLeaderLines val="1"/>
        </c:dLbls>
        <c:firstSliceAng val="0"/>
        <c:holeSize val="57"/>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report.xlsx]Sheet1!PivotTable8</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Average</a:t>
            </a:r>
            <a:r>
              <a:rPr lang="en-US" sz="1200" b="1" baseline="0"/>
              <a:t> Haulage Price</a:t>
            </a:r>
            <a:endParaRPr lang="en-US" sz="1200" b="1"/>
          </a:p>
        </c:rich>
      </c:tx>
      <c:layout>
        <c:manualLayout>
          <c:xMode val="edge"/>
          <c:yMode val="edge"/>
          <c:x val="2.4973151325035185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pivotFmt>
      <c:pivotFmt>
        <c:idx val="4"/>
        <c:spPr>
          <a:solidFill>
            <a:schemeClr val="accent6"/>
          </a:solidFill>
          <a:ln w="28575" cap="rnd">
            <a:solidFill>
              <a:schemeClr val="accent6"/>
            </a:solidFill>
            <a:round/>
          </a:ln>
          <a:effectLst/>
        </c:spPr>
        <c:marker>
          <c:symbol val="none"/>
        </c:marker>
      </c:pivotFmt>
      <c:pivotFmt>
        <c:idx val="5"/>
        <c:spPr>
          <a:solidFill>
            <a:schemeClr val="accent6"/>
          </a:solidFill>
          <a:ln w="28575" cap="rnd">
            <a:solidFill>
              <a:schemeClr val="accent6"/>
            </a:solidFill>
            <a:round/>
          </a:ln>
          <a:effectLst/>
        </c:spPr>
        <c:marker>
          <c:symbol val="none"/>
        </c:marker>
      </c:pivotFmt>
      <c:pivotFmt>
        <c:idx val="6"/>
        <c:spPr>
          <a:solidFill>
            <a:schemeClr val="accent6"/>
          </a:solidFill>
          <a:ln w="28575" cap="rnd">
            <a:solidFill>
              <a:schemeClr val="accent6"/>
            </a:solidFill>
            <a:round/>
          </a:ln>
          <a:effectLst/>
        </c:spPr>
        <c:marker>
          <c:symbol val="none"/>
        </c:marker>
      </c:pivotFmt>
      <c:pivotFmt>
        <c:idx val="7"/>
        <c:spPr>
          <a:solidFill>
            <a:schemeClr val="accent6"/>
          </a:solidFill>
          <a:ln w="28575" cap="rnd">
            <a:solidFill>
              <a:schemeClr val="accent6"/>
            </a:solidFill>
            <a:round/>
          </a:ln>
          <a:effectLst/>
        </c:spPr>
        <c:marker>
          <c:symbol val="none"/>
        </c:marker>
      </c:pivotFmt>
      <c:pivotFmt>
        <c:idx val="8"/>
        <c:spPr>
          <a:solidFill>
            <a:schemeClr val="accent6"/>
          </a:solidFill>
          <a:ln w="28575" cap="rnd">
            <a:solidFill>
              <a:schemeClr val="accent6"/>
            </a:solidFill>
            <a:round/>
          </a:ln>
          <a:effectLst/>
        </c:spPr>
        <c:marker>
          <c:symbol val="none"/>
        </c:marker>
      </c:pivotFmt>
      <c:pivotFmt>
        <c:idx val="9"/>
        <c:spPr>
          <a:ln w="28575" cap="rnd">
            <a:solidFill>
              <a:schemeClr val="accent6"/>
            </a:solidFill>
            <a:round/>
          </a:ln>
          <a:effectLst/>
        </c:spPr>
        <c:marker>
          <c:symbol val="none"/>
        </c:marker>
      </c:pivotFmt>
      <c:pivotFmt>
        <c:idx val="10"/>
        <c:spPr>
          <a:ln w="28575" cap="rnd">
            <a:solidFill>
              <a:schemeClr val="accent6"/>
            </a:solidFill>
            <a:round/>
          </a:ln>
          <a:effectLst/>
        </c:spPr>
        <c:marker>
          <c:symbol val="none"/>
        </c:marker>
      </c:pivotFmt>
      <c:pivotFmt>
        <c:idx val="11"/>
        <c:spPr>
          <a:ln w="28575" cap="rnd">
            <a:solidFill>
              <a:schemeClr val="accent6"/>
            </a:solidFill>
            <a:round/>
          </a:ln>
          <a:effectLst/>
        </c:spPr>
        <c:marker>
          <c:symbol val="none"/>
        </c:marker>
      </c:pivotFmt>
    </c:pivotFmts>
    <c:plotArea>
      <c:layout/>
      <c:lineChart>
        <c:grouping val="standard"/>
        <c:varyColors val="0"/>
        <c:ser>
          <c:idx val="0"/>
          <c:order val="0"/>
          <c:tx>
            <c:strRef>
              <c:f>Sheet1!$B$62:$B$63</c:f>
              <c:strCache>
                <c:ptCount val="1"/>
                <c:pt idx="0">
                  <c:v>CHUMA HILLS</c:v>
                </c:pt>
              </c:strCache>
            </c:strRef>
          </c:tx>
          <c:spPr>
            <a:ln w="28575" cap="rnd">
              <a:solidFill>
                <a:schemeClr val="accent6"/>
              </a:solidFill>
              <a:round/>
            </a:ln>
            <a:effectLst/>
          </c:spPr>
          <c:marker>
            <c:symbol val="none"/>
          </c:marker>
          <c:cat>
            <c:strRef>
              <c:f>Sheet1!$A$64:$A$67</c:f>
              <c:strCache>
                <c:ptCount val="3"/>
                <c:pt idx="0">
                  <c:v>April</c:v>
                </c:pt>
                <c:pt idx="1">
                  <c:v>June</c:v>
                </c:pt>
                <c:pt idx="2">
                  <c:v>May</c:v>
                </c:pt>
              </c:strCache>
            </c:strRef>
          </c:cat>
          <c:val>
            <c:numRef>
              <c:f>Sheet1!$B$64:$B$67</c:f>
              <c:numCache>
                <c:formatCode>_("₦"* #,##0.00_);_("₦"* \(#,##0.00\);_("₦"* "-"??_);_(@_)</c:formatCode>
                <c:ptCount val="3"/>
                <c:pt idx="0">
                  <c:v>14</c:v>
                </c:pt>
                <c:pt idx="1">
                  <c:v>14</c:v>
                </c:pt>
                <c:pt idx="2">
                  <c:v>14</c:v>
                </c:pt>
              </c:numCache>
            </c:numRef>
          </c:val>
          <c:smooth val="0"/>
          <c:extLst>
            <c:ext xmlns:c16="http://schemas.microsoft.com/office/drawing/2014/chart" uri="{C3380CC4-5D6E-409C-BE32-E72D297353CC}">
              <c16:uniqueId val="{00000000-214C-404F-B914-6270A2FBE734}"/>
            </c:ext>
          </c:extLst>
        </c:ser>
        <c:ser>
          <c:idx val="1"/>
          <c:order val="1"/>
          <c:tx>
            <c:strRef>
              <c:f>Sheet1!$C$62:$C$63</c:f>
              <c:strCache>
                <c:ptCount val="1"/>
                <c:pt idx="0">
                  <c:v>HARMANS FLOREAT</c:v>
                </c:pt>
              </c:strCache>
            </c:strRef>
          </c:tx>
          <c:spPr>
            <a:ln w="28575" cap="rnd">
              <a:solidFill>
                <a:schemeClr val="accent5"/>
              </a:solidFill>
              <a:round/>
            </a:ln>
            <a:effectLst/>
          </c:spPr>
          <c:marker>
            <c:symbol val="none"/>
          </c:marker>
          <c:cat>
            <c:strRef>
              <c:f>Sheet1!$A$64:$A$67</c:f>
              <c:strCache>
                <c:ptCount val="3"/>
                <c:pt idx="0">
                  <c:v>April</c:v>
                </c:pt>
                <c:pt idx="1">
                  <c:v>June</c:v>
                </c:pt>
                <c:pt idx="2">
                  <c:v>May</c:v>
                </c:pt>
              </c:strCache>
            </c:strRef>
          </c:cat>
          <c:val>
            <c:numRef>
              <c:f>Sheet1!$C$64:$C$67</c:f>
              <c:numCache>
                <c:formatCode>_("₦"* #,##0.00_);_("₦"* \(#,##0.00\);_("₦"* "-"??_);_(@_)</c:formatCode>
                <c:ptCount val="3"/>
                <c:pt idx="0">
                  <c:v>13.5</c:v>
                </c:pt>
                <c:pt idx="1">
                  <c:v>13.5</c:v>
                </c:pt>
                <c:pt idx="2">
                  <c:v>13.5</c:v>
                </c:pt>
              </c:numCache>
            </c:numRef>
          </c:val>
          <c:smooth val="0"/>
          <c:extLst>
            <c:ext xmlns:c16="http://schemas.microsoft.com/office/drawing/2014/chart" uri="{C3380CC4-5D6E-409C-BE32-E72D297353CC}">
              <c16:uniqueId val="{00000001-214C-404F-B914-6270A2FBE734}"/>
            </c:ext>
          </c:extLst>
        </c:ser>
        <c:ser>
          <c:idx val="2"/>
          <c:order val="2"/>
          <c:tx>
            <c:strRef>
              <c:f>Sheet1!$D$62:$D$63</c:f>
              <c:strCache>
                <c:ptCount val="1"/>
                <c:pt idx="0">
                  <c:v>KEZONIC</c:v>
                </c:pt>
              </c:strCache>
            </c:strRef>
          </c:tx>
          <c:spPr>
            <a:ln w="28575" cap="rnd">
              <a:solidFill>
                <a:schemeClr val="accent4"/>
              </a:solidFill>
              <a:round/>
            </a:ln>
            <a:effectLst/>
          </c:spPr>
          <c:marker>
            <c:symbol val="none"/>
          </c:marker>
          <c:cat>
            <c:strRef>
              <c:f>Sheet1!$A$64:$A$67</c:f>
              <c:strCache>
                <c:ptCount val="3"/>
                <c:pt idx="0">
                  <c:v>April</c:v>
                </c:pt>
                <c:pt idx="1">
                  <c:v>June</c:v>
                </c:pt>
                <c:pt idx="2">
                  <c:v>May</c:v>
                </c:pt>
              </c:strCache>
            </c:strRef>
          </c:cat>
          <c:val>
            <c:numRef>
              <c:f>Sheet1!$D$64:$D$67</c:f>
              <c:numCache>
                <c:formatCode>_("₦"* #,##0.00_);_("₦"* \(#,##0.00\);_("₦"* "-"??_);_(@_)</c:formatCode>
                <c:ptCount val="3"/>
                <c:pt idx="0">
                  <c:v>13</c:v>
                </c:pt>
                <c:pt idx="1">
                  <c:v>13</c:v>
                </c:pt>
                <c:pt idx="2">
                  <c:v>13</c:v>
                </c:pt>
              </c:numCache>
            </c:numRef>
          </c:val>
          <c:smooth val="0"/>
          <c:extLst>
            <c:ext xmlns:c16="http://schemas.microsoft.com/office/drawing/2014/chart" uri="{C3380CC4-5D6E-409C-BE32-E72D297353CC}">
              <c16:uniqueId val="{00000002-214C-404F-B914-6270A2FBE734}"/>
            </c:ext>
          </c:extLst>
        </c:ser>
        <c:dLbls>
          <c:showLegendKey val="0"/>
          <c:showVal val="0"/>
          <c:showCatName val="0"/>
          <c:showSerName val="0"/>
          <c:showPercent val="0"/>
          <c:showBubbleSize val="0"/>
        </c:dLbls>
        <c:smooth val="0"/>
        <c:axId val="881089728"/>
        <c:axId val="881101792"/>
      </c:lineChart>
      <c:catAx>
        <c:axId val="881089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101792"/>
        <c:crosses val="autoZero"/>
        <c:auto val="1"/>
        <c:lblAlgn val="ctr"/>
        <c:lblOffset val="100"/>
        <c:noMultiLvlLbl val="0"/>
      </c:catAx>
      <c:valAx>
        <c:axId val="8811017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1089728"/>
        <c:crosses val="autoZero"/>
        <c:crossBetween val="between"/>
        <c:majorUnit val="0.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report.xlsx]Sheet1!PivotTable3</c:name>
    <c:fmtId val="0"/>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Vendors</a:t>
            </a:r>
            <a:r>
              <a:rPr lang="en-US" sz="1200" b="1" baseline="0"/>
              <a:t> score</a:t>
            </a:r>
            <a:endParaRPr lang="en-US" sz="1200" b="1"/>
          </a:p>
        </c:rich>
      </c:tx>
      <c:layout>
        <c:manualLayout>
          <c:xMode val="edge"/>
          <c:yMode val="edge"/>
          <c:x val="2.7895669291338583E-2"/>
          <c:y val="2.777777777777777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Sheet1!$B$76</c:f>
              <c:strCache>
                <c:ptCount val="1"/>
                <c:pt idx="0">
                  <c:v>Total</c:v>
                </c:pt>
              </c:strCache>
            </c:strRef>
          </c:tx>
          <c:spPr>
            <a:solidFill>
              <a:schemeClr val="accent1"/>
            </a:solidFill>
            <a:ln>
              <a:noFill/>
            </a:ln>
            <a:effectLst/>
          </c:spPr>
          <c:invertIfNegative val="0"/>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156-4702-B118-A605712822B7}"/>
            </c:ext>
          </c:extLst>
        </c:ser>
        <c:dLbls>
          <c:showLegendKey val="0"/>
          <c:showVal val="0"/>
          <c:showCatName val="0"/>
          <c:showSerName val="0"/>
          <c:showPercent val="0"/>
          <c:showBubbleSize val="0"/>
        </c:dLbls>
        <c:gapWidth val="182"/>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064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report.xlsx]Sheet1!PivotTable4</c:name>
    <c:fmtId val="0"/>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Performance</a:t>
            </a:r>
            <a:r>
              <a:rPr lang="en-US" sz="1200" baseline="0"/>
              <a:t> by KPI</a:t>
            </a:r>
            <a:endParaRPr lang="en-US" sz="1200"/>
          </a:p>
        </c:rich>
      </c:tx>
      <c:layout>
        <c:manualLayout>
          <c:xMode val="edge"/>
          <c:yMode val="edge"/>
          <c:x val="3.2311838173055323E-2"/>
          <c:y val="3.2388663967611336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83C2-4B5E-B837-20DD51C6DB0C}"/>
            </c:ext>
          </c:extLst>
        </c:ser>
        <c:dLbls>
          <c:dLblPos val="outEnd"/>
          <c:showLegendKey val="0"/>
          <c:showVal val="1"/>
          <c:showCatName val="0"/>
          <c:showSerName val="0"/>
          <c:showPercent val="0"/>
          <c:showBubbleSize val="0"/>
        </c:dLbls>
        <c:gapWidth val="219"/>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report.xlsx]Sheet1!PivotTable9</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492-4EB6-BA6C-7B05748FDA4B}"/>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report.xlsx]Sheet1!PivotTable11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Sheet1!$B$188</c:f>
              <c:strCache>
                <c:ptCount val="1"/>
                <c:pt idx="0">
                  <c:v>Total</c:v>
                </c:pt>
              </c:strCache>
            </c:strRef>
          </c:tx>
          <c:spPr>
            <a:ln w="28575" cap="rnd">
              <a:solidFill>
                <a:schemeClr val="accent1"/>
              </a:solidFill>
              <a:round/>
            </a:ln>
            <a:effectLst/>
          </c:spPr>
          <c:marker>
            <c:symbol val="none"/>
          </c:marker>
          <c:cat>
            <c:strRef>
              <c:f>Sheet1!$A$189:$A$192</c:f>
              <c:strCache>
                <c:ptCount val="3"/>
                <c:pt idx="0">
                  <c:v>April</c:v>
                </c:pt>
                <c:pt idx="1">
                  <c:v>May</c:v>
                </c:pt>
                <c:pt idx="2">
                  <c:v>June</c:v>
                </c:pt>
              </c:strCache>
            </c:strRef>
          </c:cat>
          <c:val>
            <c:numRef>
              <c:f>Sheet1!$B$189:$B$192</c:f>
              <c:numCache>
                <c:formatCode>General</c:formatCode>
                <c:ptCount val="3"/>
                <c:pt idx="0">
                  <c:v>13.5</c:v>
                </c:pt>
                <c:pt idx="1">
                  <c:v>13.5</c:v>
                </c:pt>
                <c:pt idx="2">
                  <c:v>13.5</c:v>
                </c:pt>
              </c:numCache>
            </c:numRef>
          </c:val>
          <c:smooth val="0"/>
          <c:extLst>
            <c:ext xmlns:c16="http://schemas.microsoft.com/office/drawing/2014/chart" uri="{C3380CC4-5D6E-409C-BE32-E72D297353CC}">
              <c16:uniqueId val="{00000000-2C05-44BC-80EE-739CA2FAEED6}"/>
            </c:ext>
          </c:extLst>
        </c:ser>
        <c:dLbls>
          <c:showLegendKey val="0"/>
          <c:showVal val="0"/>
          <c:showCatName val="0"/>
          <c:showSerName val="0"/>
          <c:showPercent val="0"/>
          <c:showBubbleSize val="0"/>
        </c:dLbls>
        <c:smooth val="0"/>
        <c:axId val="904639984"/>
        <c:axId val="904641232"/>
      </c:lineChart>
      <c:catAx>
        <c:axId val="904639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41232"/>
        <c:crosses val="autoZero"/>
        <c:auto val="1"/>
        <c:lblAlgn val="ctr"/>
        <c:lblOffset val="100"/>
        <c:noMultiLvlLbl val="0"/>
      </c:catAx>
      <c:valAx>
        <c:axId val="90464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46399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chart!PivotTable3</c:name>
    <c:fmtId val="0"/>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7826334208224003E-2"/>
          <c:y val="3.240740740740740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chart!PivotTable6</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15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report.xlsx]Sheet1!PivotTable3</c:name>
    <c:fmtId val="3"/>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Vendors</a:t>
            </a:r>
            <a:r>
              <a:rPr lang="en-US" sz="1400" b="1" baseline="0">
                <a:solidFill>
                  <a:sysClr val="windowText" lastClr="000000"/>
                </a:solidFill>
              </a:rPr>
              <a:t> Score</a:t>
            </a:r>
            <a:endParaRPr lang="en-US" sz="1400" b="1">
              <a:solidFill>
                <a:sysClr val="windowText" lastClr="000000"/>
              </a:solidFill>
            </a:endParaRPr>
          </a:p>
        </c:rich>
      </c:tx>
      <c:layout>
        <c:manualLayout>
          <c:xMode val="edge"/>
          <c:yMode val="edge"/>
          <c:x val="8.1599477597501299E-3"/>
          <c:y val="1.42514794346358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70C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Sheet1!$B$76</c:f>
              <c:strCache>
                <c:ptCount val="1"/>
                <c:pt idx="0">
                  <c:v>Total</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Sheet1!$A$77:$A$80</c:f>
              <c:strCache>
                <c:ptCount val="3"/>
                <c:pt idx="0">
                  <c:v>HARMANS FLOREAT</c:v>
                </c:pt>
                <c:pt idx="1">
                  <c:v>KEZONIC</c:v>
                </c:pt>
                <c:pt idx="2">
                  <c:v>CHUMA HILLS</c:v>
                </c:pt>
              </c:strCache>
            </c:strRef>
          </c:cat>
          <c:val>
            <c:numRef>
              <c:f>Sheet1!$B$77:$B$80</c:f>
              <c:numCache>
                <c:formatCode>0%</c:formatCode>
                <c:ptCount val="3"/>
                <c:pt idx="0">
                  <c:v>0.43591269841269842</c:v>
                </c:pt>
                <c:pt idx="1">
                  <c:v>0.56388888888888899</c:v>
                </c:pt>
                <c:pt idx="2">
                  <c:v>0.75150978220745668</c:v>
                </c:pt>
              </c:numCache>
            </c:numRef>
          </c:val>
          <c:extLst>
            <c:ext xmlns:c16="http://schemas.microsoft.com/office/drawing/2014/chart" uri="{C3380CC4-5D6E-409C-BE32-E72D297353CC}">
              <c16:uniqueId val="{00000000-1758-4EF6-BCC1-68EBF0927004}"/>
            </c:ext>
          </c:extLst>
        </c:ser>
        <c:dLbls>
          <c:dLblPos val="outEnd"/>
          <c:showLegendKey val="0"/>
          <c:showVal val="1"/>
          <c:showCatName val="0"/>
          <c:showSerName val="0"/>
          <c:showPercent val="0"/>
          <c:showBubbleSize val="0"/>
        </c:dLbls>
        <c:gapWidth val="145"/>
        <c:axId val="1991064304"/>
        <c:axId val="1991088432"/>
      </c:barChart>
      <c:catAx>
        <c:axId val="1991064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1991088432"/>
        <c:crosses val="autoZero"/>
        <c:auto val="1"/>
        <c:lblAlgn val="ctr"/>
        <c:lblOffset val="100"/>
        <c:noMultiLvlLbl val="0"/>
      </c:catAx>
      <c:valAx>
        <c:axId val="1991088432"/>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991064304"/>
        <c:crosses val="autoZero"/>
        <c:crossBetween val="between"/>
      </c:valAx>
      <c:spPr>
        <a:noFill/>
        <a:ln>
          <a:noFill/>
        </a:ln>
        <a:effectLst/>
      </c:spPr>
    </c:plotArea>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chart!PivotTable7</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150"/>
        <c:overlap val="100"/>
        <c:axId val="264675088"/>
        <c:axId val="264674672"/>
      </c:barChart>
      <c:catAx>
        <c:axId val="264675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4672"/>
        <c:crosses val="autoZero"/>
        <c:auto val="1"/>
        <c:lblAlgn val="ctr"/>
        <c:lblOffset val="100"/>
        <c:noMultiLvlLbl val="0"/>
      </c:catAx>
      <c:valAx>
        <c:axId val="2646746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4675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report.xlsx]Sheet1!PivotTable4</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Performance</a:t>
            </a:r>
            <a:r>
              <a:rPr lang="en-US" sz="1400" b="1" baseline="0">
                <a:solidFill>
                  <a:sysClr val="windowText" lastClr="000000"/>
                </a:solidFill>
              </a:rPr>
              <a:t> by KPI</a:t>
            </a:r>
            <a:endParaRPr lang="en-US" sz="1400" b="1">
              <a:solidFill>
                <a:sysClr val="windowText" lastClr="000000"/>
              </a:solidFill>
            </a:endParaRPr>
          </a:p>
        </c:rich>
      </c:tx>
      <c:layout>
        <c:manualLayout>
          <c:xMode val="edge"/>
          <c:yMode val="edge"/>
          <c:x val="2.3267129056396111E-2"/>
          <c:y val="1.584986617737994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Sheet1!$B$134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Sheet1!$A$135:$A$138</c:f>
              <c:strCache>
                <c:ptCount val="3"/>
                <c:pt idx="0">
                  <c:v>Price Competitiveness</c:v>
                </c:pt>
                <c:pt idx="1">
                  <c:v>Allocation Supply Rate</c:v>
                </c:pt>
                <c:pt idx="2">
                  <c:v>Supply within SLA</c:v>
                </c:pt>
              </c:strCache>
            </c:strRef>
          </c:cat>
          <c:val>
            <c:numRef>
              <c:f>Sheet1!$B$135:$B$138</c:f>
              <c:numCache>
                <c:formatCode>0%</c:formatCode>
                <c:ptCount val="3"/>
                <c:pt idx="0">
                  <c:v>1</c:v>
                </c:pt>
                <c:pt idx="1">
                  <c:v>0.6333333333333333</c:v>
                </c:pt>
                <c:pt idx="2">
                  <c:v>0.33333333333333331</c:v>
                </c:pt>
              </c:numCache>
            </c:numRef>
          </c:val>
          <c:extLst>
            <c:ext xmlns:c16="http://schemas.microsoft.com/office/drawing/2014/chart" uri="{C3380CC4-5D6E-409C-BE32-E72D297353CC}">
              <c16:uniqueId val="{00000000-354C-4E85-88B3-74B13391BC04}"/>
            </c:ext>
          </c:extLst>
        </c:ser>
        <c:dLbls>
          <c:dLblPos val="outEnd"/>
          <c:showLegendKey val="0"/>
          <c:showVal val="1"/>
          <c:showCatName val="0"/>
          <c:showSerName val="0"/>
          <c:showPercent val="0"/>
          <c:showBubbleSize val="0"/>
        </c:dLbls>
        <c:gapWidth val="150"/>
        <c:overlap val="-27"/>
        <c:axId val="2029614367"/>
        <c:axId val="2029598559"/>
      </c:barChart>
      <c:catAx>
        <c:axId val="20296143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029598559"/>
        <c:crosses val="autoZero"/>
        <c:auto val="1"/>
        <c:lblAlgn val="ctr"/>
        <c:lblOffset val="100"/>
        <c:noMultiLvlLbl val="0"/>
      </c:catAx>
      <c:valAx>
        <c:axId val="2029598559"/>
        <c:scaling>
          <c:orientation val="minMax"/>
        </c:scaling>
        <c:delete val="1"/>
        <c:axPos val="l"/>
        <c:numFmt formatCode="0%" sourceLinked="1"/>
        <c:majorTickMark val="none"/>
        <c:minorTickMark val="none"/>
        <c:tickLblPos val="nextTo"/>
        <c:crossAx val="2029614367"/>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report.xlsx]Sheet1!PivotTable7</c:name>
    <c:fmtId val="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sz="1400" b="1">
                <a:solidFill>
                  <a:sysClr val="windowText" lastClr="000000"/>
                </a:solidFill>
              </a:rPr>
              <a:t>Total</a:t>
            </a:r>
            <a:r>
              <a:rPr lang="en-US" sz="1400" b="1" baseline="0">
                <a:solidFill>
                  <a:sysClr val="windowText" lastClr="000000"/>
                </a:solidFill>
              </a:rPr>
              <a:t> quantity supplied (litres)</a:t>
            </a:r>
            <a:endParaRPr lang="en-US" sz="1400" b="1">
              <a:solidFill>
                <a:sysClr val="windowText" lastClr="000000"/>
              </a:solidFill>
            </a:endParaRPr>
          </a:p>
        </c:rich>
      </c:tx>
      <c:layout>
        <c:manualLayout>
          <c:xMode val="edge"/>
          <c:yMode val="edge"/>
          <c:x val="1.6930326953808021E-2"/>
          <c:y val="2.30926232575172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solidFill>
          <a:ln w="19050">
            <a:noFill/>
          </a:ln>
          <a:effectLst/>
        </c:spPr>
      </c:pivotFmt>
      <c:pivotFmt>
        <c:idx val="13"/>
        <c:spPr>
          <a:solidFill>
            <a:schemeClr val="accent6"/>
          </a:solidFill>
          <a:ln w="19050">
            <a:noFill/>
          </a:ln>
          <a:effectLst/>
        </c:spPr>
      </c:pivotFmt>
      <c:pivotFmt>
        <c:idx val="14"/>
        <c:spPr>
          <a:solidFill>
            <a:schemeClr val="accent6"/>
          </a:solidFill>
          <a:ln w="19050">
            <a:noFill/>
          </a:ln>
          <a:effectLst/>
        </c:spPr>
      </c:pivotFmt>
      <c:pivotFmt>
        <c:idx val="15"/>
        <c:spPr>
          <a:solidFill>
            <a:schemeClr val="accent6"/>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solidFill>
          <a:ln w="19050">
            <a:noFill/>
          </a:ln>
          <a:effectLst/>
        </c:spPr>
      </c:pivotFmt>
      <c:pivotFmt>
        <c:idx val="17"/>
        <c:spPr>
          <a:solidFill>
            <a:schemeClr val="accent6"/>
          </a:solidFill>
          <a:ln w="19050">
            <a:noFill/>
          </a:ln>
          <a:effectLst/>
        </c:spPr>
      </c:pivotFmt>
      <c:pivotFmt>
        <c:idx val="18"/>
        <c:spPr>
          <a:solidFill>
            <a:schemeClr val="accent6"/>
          </a:solidFill>
          <a:ln w="19050">
            <a:noFill/>
          </a:ln>
          <a:effectLst/>
        </c:spPr>
      </c:pivotFmt>
      <c:pivotFmt>
        <c:idx val="19"/>
        <c:spPr>
          <a:solidFill>
            <a:schemeClr val="accent6"/>
          </a:solidFill>
          <a:ln w="19050">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6"/>
          </a:solidFill>
          <a:ln w="19050">
            <a:noFill/>
          </a:ln>
          <a:effectLst/>
        </c:spPr>
      </c:pivotFmt>
      <c:pivotFmt>
        <c:idx val="21"/>
        <c:spPr>
          <a:solidFill>
            <a:schemeClr val="accent6"/>
          </a:solidFill>
          <a:ln w="19050">
            <a:noFill/>
          </a:ln>
          <a:effectLst/>
        </c:spPr>
      </c:pivotFmt>
      <c:pivotFmt>
        <c:idx val="22"/>
        <c:spPr>
          <a:solidFill>
            <a:schemeClr val="accent6"/>
          </a:solidFill>
          <a:ln w="19050">
            <a:noFill/>
          </a:ln>
          <a:effectLst/>
        </c:spPr>
      </c:pivotFmt>
    </c:pivotFmts>
    <c:plotArea>
      <c:layout>
        <c:manualLayout>
          <c:layoutTarget val="inner"/>
          <c:xMode val="edge"/>
          <c:yMode val="edge"/>
          <c:x val="0.22580213955920866"/>
          <c:y val="0.27731273027491282"/>
          <c:w val="0.55089986397872492"/>
          <c:h val="0.71394202562914921"/>
        </c:manualLayout>
      </c:layout>
      <c:doughnutChart>
        <c:varyColors val="1"/>
        <c:ser>
          <c:idx val="0"/>
          <c:order val="0"/>
          <c:tx>
            <c:strRef>
              <c:f>Sheet1!$B$34</c:f>
              <c:strCache>
                <c:ptCount val="1"/>
                <c:pt idx="0">
                  <c:v>Total</c:v>
                </c:pt>
              </c:strCache>
            </c:strRef>
          </c:tx>
          <c:spPr>
            <a:ln>
              <a:noFill/>
            </a:ln>
          </c:spPr>
          <c:dPt>
            <c:idx val="0"/>
            <c:bubble3D val="0"/>
            <c:spPr>
              <a:solidFill>
                <a:schemeClr val="accent6"/>
              </a:solidFill>
              <a:ln w="19050">
                <a:noFill/>
              </a:ln>
              <a:effectLst/>
            </c:spPr>
            <c:extLst>
              <c:ext xmlns:c16="http://schemas.microsoft.com/office/drawing/2014/chart" uri="{C3380CC4-5D6E-409C-BE32-E72D297353CC}">
                <c16:uniqueId val="{00000001-5F9A-425F-AA96-DCB4DF1329A5}"/>
              </c:ext>
            </c:extLst>
          </c:dPt>
          <c:dPt>
            <c:idx val="1"/>
            <c:bubble3D val="0"/>
            <c:spPr>
              <a:solidFill>
                <a:schemeClr val="accent5"/>
              </a:solidFill>
              <a:ln w="19050">
                <a:noFill/>
              </a:ln>
              <a:effectLst/>
            </c:spPr>
            <c:extLst>
              <c:ext xmlns:c16="http://schemas.microsoft.com/office/drawing/2014/chart" uri="{C3380CC4-5D6E-409C-BE32-E72D297353CC}">
                <c16:uniqueId val="{00000003-5F9A-425F-AA96-DCB4DF1329A5}"/>
              </c:ext>
            </c:extLst>
          </c:dPt>
          <c:dPt>
            <c:idx val="2"/>
            <c:bubble3D val="0"/>
            <c:spPr>
              <a:solidFill>
                <a:schemeClr val="accent4"/>
              </a:solidFill>
              <a:ln w="19050">
                <a:noFill/>
              </a:ln>
              <a:effectLst/>
            </c:spPr>
            <c:extLst>
              <c:ext xmlns:c16="http://schemas.microsoft.com/office/drawing/2014/chart" uri="{C3380CC4-5D6E-409C-BE32-E72D297353CC}">
                <c16:uniqueId val="{00000005-5F9A-425F-AA96-DCB4DF1329A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Sheet1!$A$35:$A$38</c:f>
              <c:strCache>
                <c:ptCount val="3"/>
                <c:pt idx="0">
                  <c:v>CHUMA HILLS</c:v>
                </c:pt>
                <c:pt idx="1">
                  <c:v>HARMANS FLOREAT</c:v>
                </c:pt>
                <c:pt idx="2">
                  <c:v>KEZONIC</c:v>
                </c:pt>
              </c:strCache>
            </c:strRef>
          </c:cat>
          <c:val>
            <c:numRef>
              <c:f>Sheet1!$B$35:$B$38</c:f>
              <c:numCache>
                <c:formatCode>#,##0</c:formatCode>
                <c:ptCount val="3"/>
                <c:pt idx="0">
                  <c:v>100399.6</c:v>
                </c:pt>
                <c:pt idx="1">
                  <c:v>127587.1</c:v>
                </c:pt>
                <c:pt idx="2">
                  <c:v>73272.759999999995</c:v>
                </c:pt>
              </c:numCache>
            </c:numRef>
          </c:val>
          <c:extLst>
            <c:ext xmlns:c16="http://schemas.microsoft.com/office/drawing/2014/chart" uri="{C3380CC4-5D6E-409C-BE32-E72D297353CC}">
              <c16:uniqueId val="{00000006-5F9A-425F-AA96-DCB4DF1329A5}"/>
            </c:ext>
          </c:extLst>
        </c:ser>
        <c:dLbls>
          <c:showLegendKey val="0"/>
          <c:showVal val="1"/>
          <c:showCatName val="0"/>
          <c:showSerName val="0"/>
          <c:showPercent val="0"/>
          <c:showBubbleSize val="0"/>
          <c:showLeaderLines val="1"/>
        </c:dLbls>
        <c:firstSliceAng val="0"/>
        <c:holeSize val="59"/>
      </c:doughnutChart>
      <c:spPr>
        <a:noFill/>
        <a:ln>
          <a:noFill/>
        </a:ln>
        <a:effectLst/>
      </c:spPr>
    </c:plotArea>
    <c:legend>
      <c:legendPos val="t"/>
      <c:layout>
        <c:manualLayout>
          <c:xMode val="edge"/>
          <c:yMode val="edge"/>
          <c:x val="4.0262757169126411E-2"/>
          <c:y val="0.16056338028169012"/>
          <c:w val="0.89999979151545328"/>
          <c:h val="0.113195075967616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bg2">
          <a:lumMod val="9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dash!PivotTable1</c:name>
    <c:fmtId val="2"/>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solidFill>
                  <a:sysClr val="windowText" lastClr="000000"/>
                </a:solidFill>
              </a:rPr>
              <a:t>Cycle</a:t>
            </a:r>
            <a:r>
              <a:rPr lang="en-US" sz="1200" b="1" baseline="0">
                <a:solidFill>
                  <a:sysClr val="windowText" lastClr="000000"/>
                </a:solidFill>
              </a:rPr>
              <a:t> Quantity Supplied by Calendar Month</a:t>
            </a:r>
            <a:endParaRPr lang="en-US" sz="1200" b="1">
              <a:solidFill>
                <a:sysClr val="windowText" lastClr="000000"/>
              </a:solidFill>
            </a:endParaRPr>
          </a:p>
        </c:rich>
      </c:tx>
      <c:layout>
        <c:manualLayout>
          <c:xMode val="edge"/>
          <c:yMode val="edge"/>
          <c:x val="3.7457005892829971E-2"/>
          <c:y val="2.1670431975319596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6">
              <a:lumMod val="75000"/>
            </a:schemeClr>
          </a:solidFill>
          <a:ln>
            <a:noFill/>
          </a:ln>
          <a:effectLst/>
        </c:spPr>
        <c:marker>
          <c:symbol val="none"/>
        </c:marker>
      </c:pivotFmt>
      <c:pivotFmt>
        <c:idx val="10"/>
        <c:spPr>
          <a:solidFill>
            <a:schemeClr val="tx2">
              <a:lumMod val="75000"/>
            </a:schemeClr>
          </a:solidFill>
          <a:ln>
            <a:noFill/>
          </a:ln>
          <a:effectLst/>
        </c:spPr>
        <c:marker>
          <c:symbol val="none"/>
        </c:marker>
      </c:pivotFmt>
      <c:pivotFmt>
        <c:idx val="11"/>
        <c:spPr>
          <a:solidFill>
            <a:schemeClr val="accent2">
              <a:lumMod val="75000"/>
            </a:schemeClr>
          </a:solidFill>
          <a:ln>
            <a:noFill/>
          </a:ln>
          <a:effectLst/>
        </c:spPr>
        <c:marker>
          <c:symbol val="none"/>
        </c:marker>
      </c:pivotFmt>
      <c:pivotFmt>
        <c:idx val="12"/>
        <c:spPr>
          <a:solidFill>
            <a:schemeClr val="accent6">
              <a:lumMod val="75000"/>
            </a:schemeClr>
          </a:solidFill>
          <a:ln>
            <a:noFill/>
          </a:ln>
          <a:effectLst/>
        </c:spPr>
      </c:pivotFmt>
    </c:pivotFmts>
    <c:plotArea>
      <c:layout/>
      <c:barChart>
        <c:barDir val="bar"/>
        <c:grouping val="stacked"/>
        <c:varyColors val="0"/>
        <c:ser>
          <c:idx val="0"/>
          <c:order val="0"/>
          <c:tx>
            <c:strRef>
              <c:f>'new dash'!$B$38:$B$39</c:f>
              <c:strCache>
                <c:ptCount val="1"/>
                <c:pt idx="0">
                  <c:v>April Cycle</c:v>
                </c:pt>
              </c:strCache>
            </c:strRef>
          </c:tx>
          <c:spPr>
            <a:solidFill>
              <a:schemeClr val="accent6">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dash'!$B$40:$B$45</c:f>
              <c:numCache>
                <c:formatCode>#,##0</c:formatCode>
                <c:ptCount val="5"/>
                <c:pt idx="3">
                  <c:v>80344</c:v>
                </c:pt>
                <c:pt idx="4">
                  <c:v>20888</c:v>
                </c:pt>
              </c:numCache>
            </c:numRef>
          </c:val>
          <c:extLst>
            <c:ext xmlns:c16="http://schemas.microsoft.com/office/drawing/2014/chart" uri="{C3380CC4-5D6E-409C-BE32-E72D297353CC}">
              <c16:uniqueId val="{00000000-98A6-4629-BA31-1D8846EE3541}"/>
            </c:ext>
          </c:extLst>
        </c:ser>
        <c:ser>
          <c:idx val="1"/>
          <c:order val="1"/>
          <c:tx>
            <c:strRef>
              <c:f>'new dash'!$C$38:$C$39</c:f>
              <c:strCache>
                <c:ptCount val="1"/>
                <c:pt idx="0">
                  <c:v>June Cycle</c:v>
                </c:pt>
              </c:strCache>
            </c:strRef>
          </c:tx>
          <c:spPr>
            <a:solidFill>
              <a:schemeClr val="tx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dash'!$C$40:$C$45</c:f>
              <c:numCache>
                <c:formatCode>#,##0</c:formatCode>
                <c:ptCount val="5"/>
                <c:pt idx="1">
                  <c:v>78983</c:v>
                </c:pt>
                <c:pt idx="2">
                  <c:v>19835</c:v>
                </c:pt>
              </c:numCache>
            </c:numRef>
          </c:val>
          <c:extLst>
            <c:ext xmlns:c16="http://schemas.microsoft.com/office/drawing/2014/chart" uri="{C3380CC4-5D6E-409C-BE32-E72D297353CC}">
              <c16:uniqueId val="{00000001-98A6-4629-BA31-1D8846EE3541}"/>
            </c:ext>
          </c:extLst>
        </c:ser>
        <c:ser>
          <c:idx val="2"/>
          <c:order val="2"/>
          <c:tx>
            <c:strRef>
              <c:f>'new dash'!$D$38:$D$39</c:f>
              <c:strCache>
                <c:ptCount val="1"/>
                <c:pt idx="0">
                  <c:v>May Cycle</c:v>
                </c:pt>
              </c:strCache>
            </c:strRef>
          </c:tx>
          <c:spPr>
            <a:solidFill>
              <a:schemeClr val="accent2">
                <a:lumMod val="75000"/>
              </a:schemeClr>
            </a:solidFill>
            <a:ln>
              <a:noFill/>
            </a:ln>
            <a:effectLst/>
          </c:spPr>
          <c:invertIfNegative val="0"/>
          <c:dLbls>
            <c:delete val="1"/>
          </c:dLbls>
          <c:cat>
            <c:strRef>
              <c:f>'new dash'!$A$40:$A$45</c:f>
              <c:strCache>
                <c:ptCount val="5"/>
                <c:pt idx="0">
                  <c:v>(blank)</c:v>
                </c:pt>
                <c:pt idx="1">
                  <c:v>Jun</c:v>
                </c:pt>
                <c:pt idx="2">
                  <c:v>May</c:v>
                </c:pt>
                <c:pt idx="3">
                  <c:v>Apr</c:v>
                </c:pt>
                <c:pt idx="4">
                  <c:v>Mar</c:v>
                </c:pt>
              </c:strCache>
            </c:strRef>
          </c:cat>
          <c:val>
            <c:numRef>
              <c:f>'new dash'!$D$40:$D$45</c:f>
              <c:numCache>
                <c:formatCode>#,##0</c:formatCode>
                <c:ptCount val="5"/>
                <c:pt idx="0">
                  <c:v>0</c:v>
                </c:pt>
                <c:pt idx="2">
                  <c:v>76054</c:v>
                </c:pt>
                <c:pt idx="3">
                  <c:v>23532</c:v>
                </c:pt>
              </c:numCache>
            </c:numRef>
          </c:val>
          <c:extLst>
            <c:ext xmlns:c16="http://schemas.microsoft.com/office/drawing/2014/chart" uri="{C3380CC4-5D6E-409C-BE32-E72D297353CC}">
              <c16:uniqueId val="{00000002-98A6-4629-BA31-1D8846EE3541}"/>
            </c:ext>
          </c:extLst>
        </c:ser>
        <c:dLbls>
          <c:showLegendKey val="0"/>
          <c:showVal val="1"/>
          <c:showCatName val="0"/>
          <c:showSerName val="0"/>
          <c:showPercent val="0"/>
          <c:showBubbleSize val="0"/>
        </c:dLbls>
        <c:gapWidth val="73"/>
        <c:overlap val="100"/>
        <c:axId val="1490410959"/>
        <c:axId val="1490411375"/>
      </c:barChart>
      <c:catAx>
        <c:axId val="1490410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90411375"/>
        <c:crosses val="autoZero"/>
        <c:auto val="1"/>
        <c:lblAlgn val="ctr"/>
        <c:lblOffset val="100"/>
        <c:noMultiLvlLbl val="0"/>
      </c:catAx>
      <c:valAx>
        <c:axId val="1490411375"/>
        <c:scaling>
          <c:orientation val="minMax"/>
        </c:scaling>
        <c:delete val="1"/>
        <c:axPos val="b"/>
        <c:numFmt formatCode="#,##0" sourceLinked="1"/>
        <c:majorTickMark val="none"/>
        <c:minorTickMark val="none"/>
        <c:tickLblPos val="nextTo"/>
        <c:crossAx val="14904109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report.xlsx]Sheet1!PivotTable9</c:name>
    <c:fmtId val="5"/>
  </c:pivotSource>
  <c:chart>
    <c:title>
      <c:tx>
        <c:rich>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r>
              <a:rPr lang="en-US" sz="1200" b="1">
                <a:solidFill>
                  <a:sysClr val="windowText" lastClr="000000"/>
                </a:solidFill>
              </a:rPr>
              <a:t>State/Cluster/Site</a:t>
            </a:r>
            <a:r>
              <a:rPr lang="en-US" sz="1200" b="1" baseline="0">
                <a:solidFill>
                  <a:sysClr val="windowText" lastClr="000000"/>
                </a:solidFill>
              </a:rPr>
              <a:t> Allocation Supply Rate</a:t>
            </a:r>
            <a:endParaRPr lang="en-US" sz="1200" b="1">
              <a:solidFill>
                <a:sysClr val="windowText" lastClr="000000"/>
              </a:solidFill>
            </a:endParaRPr>
          </a:p>
        </c:rich>
      </c:tx>
      <c:layout>
        <c:manualLayout>
          <c:xMode val="edge"/>
          <c:yMode val="edge"/>
          <c:x val="2.6451998084099346E-2"/>
          <c:y val="2.4710422707127335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lumMod val="25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pivotFmt>
    </c:pivotFmts>
    <c:plotArea>
      <c:layout/>
      <c:barChart>
        <c:barDir val="bar"/>
        <c:grouping val="clustered"/>
        <c:varyColors val="0"/>
        <c:ser>
          <c:idx val="0"/>
          <c:order val="0"/>
          <c:tx>
            <c:strRef>
              <c:f>Sheet1!$B$90</c:f>
              <c:strCache>
                <c:ptCount val="1"/>
                <c:pt idx="0">
                  <c:v>Total</c:v>
                </c:pt>
              </c:strCache>
            </c:strRef>
          </c:tx>
          <c:spPr>
            <a:solidFill>
              <a:schemeClr val="bg2">
                <a:lumMod val="2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Sheet1!$A$91:$A$99</c:f>
              <c:strCache>
                <c:ptCount val="8"/>
                <c:pt idx="0">
                  <c:v>CALABAR A</c:v>
                </c:pt>
                <c:pt idx="1">
                  <c:v>CALABAR B</c:v>
                </c:pt>
                <c:pt idx="2">
                  <c:v>IKOM</c:v>
                </c:pt>
                <c:pt idx="3">
                  <c:v>OBUDU</c:v>
                </c:pt>
                <c:pt idx="4">
                  <c:v>OGOJA</c:v>
                </c:pt>
                <c:pt idx="5">
                  <c:v>OLD CALABAR</c:v>
                </c:pt>
                <c:pt idx="6">
                  <c:v>UGEP</c:v>
                </c:pt>
                <c:pt idx="7">
                  <c:v>YAHE</c:v>
                </c:pt>
              </c:strCache>
            </c:strRef>
          </c:cat>
          <c:val>
            <c:numRef>
              <c:f>Sheet1!$B$91:$B$99</c:f>
              <c:numCache>
                <c:formatCode>0%</c:formatCode>
                <c:ptCount val="8"/>
                <c:pt idx="0">
                  <c:v>0.88686865979093155</c:v>
                </c:pt>
                <c:pt idx="1">
                  <c:v>0.89320272287285929</c:v>
                </c:pt>
                <c:pt idx="2">
                  <c:v>0.93802219808914855</c:v>
                </c:pt>
                <c:pt idx="3">
                  <c:v>0.88711034188034188</c:v>
                </c:pt>
                <c:pt idx="4">
                  <c:v>0.90900855109934431</c:v>
                </c:pt>
                <c:pt idx="5">
                  <c:v>0.86427122336027584</c:v>
                </c:pt>
                <c:pt idx="6">
                  <c:v>0.99058992279472458</c:v>
                </c:pt>
                <c:pt idx="7">
                  <c:v>0.93568723617848826</c:v>
                </c:pt>
              </c:numCache>
            </c:numRef>
          </c:val>
          <c:extLst>
            <c:ext xmlns:c16="http://schemas.microsoft.com/office/drawing/2014/chart" uri="{C3380CC4-5D6E-409C-BE32-E72D297353CC}">
              <c16:uniqueId val="{00000000-17F8-4C07-8E1A-881FE9CA5A68}"/>
            </c:ext>
          </c:extLst>
        </c:ser>
        <c:dLbls>
          <c:dLblPos val="outEnd"/>
          <c:showLegendKey val="0"/>
          <c:showVal val="1"/>
          <c:showCatName val="0"/>
          <c:showSerName val="0"/>
          <c:showPercent val="0"/>
          <c:showBubbleSize val="0"/>
        </c:dLbls>
        <c:gapWidth val="182"/>
        <c:axId val="1026088960"/>
        <c:axId val="1026099776"/>
      </c:barChart>
      <c:catAx>
        <c:axId val="102608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026099776"/>
        <c:crosses val="autoZero"/>
        <c:auto val="1"/>
        <c:lblAlgn val="ctr"/>
        <c:lblOffset val="100"/>
        <c:noMultiLvlLbl val="0"/>
      </c:catAx>
      <c:valAx>
        <c:axId val="1026099776"/>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88960"/>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chart!PivotTable3</c:name>
    <c:fmtId val="2"/>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Cycle</a:t>
            </a:r>
            <a:r>
              <a:rPr lang="en-US" sz="1000" baseline="0"/>
              <a:t> supply by month, week and weekday</a:t>
            </a:r>
            <a:endParaRPr lang="en-US" sz="1000"/>
          </a:p>
        </c:rich>
      </c:tx>
      <c:layout>
        <c:manualLayout>
          <c:xMode val="edge"/>
          <c:yMode val="edge"/>
          <c:x val="1.2460496613995488E-2"/>
          <c:y val="2.7777777777777776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55"/>
        <c:overlap val="100"/>
        <c:axId val="1596524511"/>
        <c:axId val="1596522847"/>
      </c:barChart>
      <c:catAx>
        <c:axId val="15965245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596522847"/>
        <c:crosses val="autoZero"/>
        <c:auto val="1"/>
        <c:lblAlgn val="ctr"/>
        <c:lblOffset val="100"/>
        <c:noMultiLvlLbl val="0"/>
      </c:catAx>
      <c:valAx>
        <c:axId val="1596522847"/>
        <c:scaling>
          <c:orientation val="minMax"/>
        </c:scaling>
        <c:delete val="1"/>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596524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chart!PivotTable7</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barChart>
        <c:barDir val="bar"/>
        <c:grouping val="stacked"/>
        <c:varyColors val="0"/>
        <c:dLbls>
          <c:showLegendKey val="0"/>
          <c:showVal val="0"/>
          <c:showCatName val="0"/>
          <c:showSerName val="0"/>
          <c:showPercent val="0"/>
          <c:showBubbleSize val="0"/>
        </c:dLbls>
        <c:gapWidth val="60"/>
        <c:overlap val="100"/>
        <c:axId val="2056998431"/>
        <c:axId val="2056998847"/>
      </c:barChart>
      <c:catAx>
        <c:axId val="20569984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2056998847"/>
        <c:crosses val="autoZero"/>
        <c:auto val="1"/>
        <c:lblAlgn val="ctr"/>
        <c:lblOffset val="100"/>
        <c:noMultiLvlLbl val="0"/>
      </c:catAx>
      <c:valAx>
        <c:axId val="205699884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9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 Suppliers Dashboard report.xlsx]new chart!PivotTable6</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1"/>
          </a:solidFill>
          <a:ln>
            <a:noFill/>
          </a:ln>
          <a:effectLst/>
        </c:spPr>
        <c:marker>
          <c:symbol val="none"/>
        </c:marker>
      </c:pivotFmt>
      <c:pivotFmt>
        <c:idx val="23"/>
        <c:spPr>
          <a:solidFill>
            <a:schemeClr val="accent1"/>
          </a:solidFill>
          <a:ln>
            <a:noFill/>
          </a:ln>
          <a:effectLst/>
        </c:spPr>
        <c:marker>
          <c:symbol val="none"/>
        </c:marker>
      </c:pivotFmt>
      <c:pivotFmt>
        <c:idx val="24"/>
        <c:spPr>
          <a:solidFill>
            <a:schemeClr val="accent1"/>
          </a:solidFill>
          <a:ln>
            <a:noFill/>
          </a:ln>
          <a:effectLst/>
        </c:spPr>
        <c:marker>
          <c:symbol val="none"/>
        </c:marker>
      </c:pivotFmt>
    </c:pivotFmts>
    <c:plotArea>
      <c:layout/>
      <c:barChart>
        <c:barDir val="col"/>
        <c:grouping val="stacked"/>
        <c:varyColors val="0"/>
        <c:dLbls>
          <c:showLegendKey val="0"/>
          <c:showVal val="0"/>
          <c:showCatName val="0"/>
          <c:showSerName val="0"/>
          <c:showPercent val="0"/>
          <c:showBubbleSize val="0"/>
        </c:dLbls>
        <c:gapWidth val="70"/>
        <c:overlap val="100"/>
        <c:axId val="494292608"/>
        <c:axId val="494286368"/>
      </c:barChart>
      <c:catAx>
        <c:axId val="49429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396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6368"/>
        <c:crosses val="autoZero"/>
        <c:auto val="1"/>
        <c:lblAlgn val="ctr"/>
        <c:lblOffset val="100"/>
        <c:noMultiLvlLbl val="0"/>
      </c:catAx>
      <c:valAx>
        <c:axId val="494286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92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34</xdr:col>
      <xdr:colOff>438678</xdr:colOff>
      <xdr:row>34</xdr:row>
      <xdr:rowOff>125676</xdr:rowOff>
    </xdr:to>
    <xdr:sp macro="" textlink="">
      <xdr:nvSpPr>
        <xdr:cNvPr id="2" name="Rectangle 1"/>
        <xdr:cNvSpPr/>
      </xdr:nvSpPr>
      <xdr:spPr>
        <a:xfrm>
          <a:off x="0" y="0"/>
          <a:ext cx="21219053" cy="6332801"/>
        </a:xfrm>
        <a:prstGeom prst="rect">
          <a:avLst/>
        </a:prstGeom>
        <a:gradFill>
          <a:gsLst>
            <a:gs pos="48700">
              <a:schemeClr val="accent3">
                <a:lumMod val="20000"/>
                <a:lumOff val="80000"/>
              </a:schemeClr>
            </a:gs>
            <a:gs pos="0">
              <a:schemeClr val="accent1">
                <a:lumMod val="20000"/>
                <a:lumOff val="80000"/>
              </a:schemeClr>
            </a:gs>
            <a:gs pos="100000">
              <a:schemeClr val="accent6">
                <a:lumMod val="20000"/>
                <a:lumOff val="80000"/>
              </a:schemeClr>
            </a:gs>
          </a:gsLst>
          <a:lin ang="0" scaled="0"/>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31751</xdr:colOff>
      <xdr:row>13</xdr:row>
      <xdr:rowOff>166687</xdr:rowOff>
    </xdr:from>
    <xdr:to>
      <xdr:col>12</xdr:col>
      <xdr:colOff>333376</xdr:colOff>
      <xdr:row>25</xdr:row>
      <xdr:rowOff>174625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7937</xdr:colOff>
      <xdr:row>14</xdr:row>
      <xdr:rowOff>23813</xdr:rowOff>
    </xdr:from>
    <xdr:to>
      <xdr:col>5</xdr:col>
      <xdr:colOff>508000</xdr:colOff>
      <xdr:row>21</xdr:row>
      <xdr:rowOff>126999</xdr:rowOff>
    </xdr:to>
    <mc:AlternateContent xmlns:mc="http://schemas.openxmlformats.org/markup-compatibility/2006" xmlns:a14="http://schemas.microsoft.com/office/drawing/2010/main">
      <mc:Choice Requires="a14">
        <xdr:graphicFrame macro="">
          <xdr:nvGraphicFramePr>
            <xdr:cNvPr id="21" name="Vendor"/>
            <xdr:cNvGraphicFramePr/>
          </xdr:nvGraphicFramePr>
          <xdr:xfrm>
            <a:off x="0" y="0"/>
            <a:ext cx="0" cy="0"/>
          </xdr:xfrm>
          <a:graphic>
            <a:graphicData uri="http://schemas.microsoft.com/office/drawing/2010/slicer">
              <sle:slicer xmlns:sle="http://schemas.microsoft.com/office/drawing/2010/slicer" name="Vendor"/>
            </a:graphicData>
          </a:graphic>
        </xdr:graphicFrame>
      </mc:Choice>
      <mc:Fallback xmlns="">
        <xdr:sp macro="" textlink="">
          <xdr:nvSpPr>
            <xdr:cNvPr id="0" name=""/>
            <xdr:cNvSpPr>
              <a:spLocks noTextEdit="1"/>
            </xdr:cNvSpPr>
          </xdr:nvSpPr>
          <xdr:spPr>
            <a:xfrm>
              <a:off x="1841500" y="2579688"/>
              <a:ext cx="1722438" cy="1381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31751</xdr:colOff>
      <xdr:row>0</xdr:row>
      <xdr:rowOff>63500</xdr:rowOff>
    </xdr:from>
    <xdr:to>
      <xdr:col>5</xdr:col>
      <xdr:colOff>547687</xdr:colOff>
      <xdr:row>13</xdr:row>
      <xdr:rowOff>142875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436563</xdr:colOff>
      <xdr:row>0</xdr:row>
      <xdr:rowOff>58210</xdr:rowOff>
    </xdr:from>
    <xdr:to>
      <xdr:col>18</xdr:col>
      <xdr:colOff>555625</xdr:colOff>
      <xdr:row>12</xdr:row>
      <xdr:rowOff>47625</xdr:rowOff>
    </xdr:to>
    <xdr:grpSp>
      <xdr:nvGrpSpPr>
        <xdr:cNvPr id="12" name="Group 11"/>
        <xdr:cNvGrpSpPr/>
      </xdr:nvGrpSpPr>
      <xdr:grpSpPr>
        <a:xfrm>
          <a:off x="7770813" y="58210"/>
          <a:ext cx="3786187" cy="2180165"/>
          <a:chOff x="10895242" y="619812"/>
          <a:chExt cx="2883857" cy="2149282"/>
        </a:xfrm>
        <a:noFill/>
      </xdr:grpSpPr>
      <xdr:sp macro="" textlink="">
        <xdr:nvSpPr>
          <xdr:cNvPr id="10" name="Rectangle 9"/>
          <xdr:cNvSpPr/>
        </xdr:nvSpPr>
        <xdr:spPr>
          <a:xfrm>
            <a:off x="10895242" y="619812"/>
            <a:ext cx="2883857" cy="2149282"/>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solidFill>
                  <a:sysClr val="windowText" lastClr="000000"/>
                </a:solidFill>
              </a:rPr>
              <a:t>Number</a:t>
            </a:r>
            <a:r>
              <a:rPr lang="en-US" sz="1200" b="1" baseline="0">
                <a:solidFill>
                  <a:sysClr val="windowText" lastClr="000000"/>
                </a:solidFill>
              </a:rPr>
              <a:t> of times state supplied was within SLA VS Number of times state was supplied</a:t>
            </a:r>
            <a:endParaRPr lang="en-US" sz="1200" b="1">
              <a:solidFill>
                <a:sysClr val="windowText" lastClr="000000"/>
              </a:solidFill>
            </a:endParaRPr>
          </a:p>
        </xdr:txBody>
      </xdr:sp>
      <xdr:sp macro="" textlink="">
        <xdr:nvSpPr>
          <xdr:cNvPr id="11" name="Oval 10"/>
          <xdr:cNvSpPr/>
        </xdr:nvSpPr>
        <xdr:spPr>
          <a:xfrm>
            <a:off x="12028759" y="1485388"/>
            <a:ext cx="637964" cy="737786"/>
          </a:xfrm>
          <a:prstGeom prst="ellipse">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600" b="0">
                <a:solidFill>
                  <a:sysClr val="windowText" lastClr="000000"/>
                </a:solidFill>
              </a:rPr>
              <a:t>of</a:t>
            </a:r>
          </a:p>
        </xdr:txBody>
      </xdr:sp>
      <xdr:sp macro="" textlink="Sheet1!$B$9">
        <xdr:nvSpPr>
          <xdr:cNvPr id="28" name="Rectangle 27"/>
          <xdr:cNvSpPr/>
        </xdr:nvSpPr>
        <xdr:spPr>
          <a:xfrm>
            <a:off x="11233921" y="1493784"/>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E5E1DEE-5C35-40F2-BA03-A3230D38A3F9}" type="TxLink">
              <a:rPr lang="en-US" sz="2800" b="0" i="0" u="none" strike="noStrike">
                <a:solidFill>
                  <a:srgbClr val="C00000"/>
                </a:solidFill>
                <a:latin typeface="Calibri"/>
                <a:cs typeface="Calibri"/>
              </a:rPr>
              <a:pPr algn="ctr"/>
              <a:t>3</a:t>
            </a:fld>
            <a:endParaRPr lang="en-US" sz="2800">
              <a:solidFill>
                <a:srgbClr val="C00000"/>
              </a:solidFill>
            </a:endParaRPr>
          </a:p>
        </xdr:txBody>
      </xdr:sp>
      <xdr:sp macro="" textlink="Sheet1!$C$9">
        <xdr:nvSpPr>
          <xdr:cNvPr id="29" name="Rectangle 28"/>
          <xdr:cNvSpPr/>
        </xdr:nvSpPr>
        <xdr:spPr>
          <a:xfrm>
            <a:off x="12898983" y="1484361"/>
            <a:ext cx="598466" cy="675106"/>
          </a:xfrm>
          <a:prstGeom prst="rect">
            <a:avLst/>
          </a:prstGeom>
          <a:grpFill/>
          <a:ln>
            <a:solidFill>
              <a:schemeClr val="bg2">
                <a:lumMod val="9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F95F01C-E8CB-4ADD-AA27-05AE090DEE22}" type="TxLink">
              <a:rPr lang="en-US" sz="2800" b="0" i="0" u="none" strike="noStrike">
                <a:solidFill>
                  <a:schemeClr val="accent6">
                    <a:lumMod val="50000"/>
                  </a:schemeClr>
                </a:solidFill>
                <a:latin typeface="Calibri"/>
                <a:cs typeface="Calibri"/>
              </a:rPr>
              <a:pPr algn="ctr"/>
              <a:t>9</a:t>
            </a:fld>
            <a:endParaRPr lang="en-US" sz="2800">
              <a:solidFill>
                <a:schemeClr val="accent6">
                  <a:lumMod val="50000"/>
                </a:schemeClr>
              </a:solidFill>
            </a:endParaRPr>
          </a:p>
        </xdr:txBody>
      </xdr:sp>
    </xdr:grpSp>
    <xdr:clientData/>
  </xdr:twoCellAnchor>
  <xdr:twoCellAnchor>
    <xdr:from>
      <xdr:col>6</xdr:col>
      <xdr:colOff>23813</xdr:colOff>
      <xdr:row>0</xdr:row>
      <xdr:rowOff>60856</xdr:rowOff>
    </xdr:from>
    <xdr:to>
      <xdr:col>12</xdr:col>
      <xdr:colOff>357188</xdr:colOff>
      <xdr:row>13</xdr:row>
      <xdr:rowOff>166687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444500</xdr:colOff>
      <xdr:row>12</xdr:row>
      <xdr:rowOff>111126</xdr:rowOff>
    </xdr:from>
    <xdr:to>
      <xdr:col>18</xdr:col>
      <xdr:colOff>563563</xdr:colOff>
      <xdr:row>26</xdr:row>
      <xdr:rowOff>0</xdr:rowOff>
    </xdr:to>
    <xdr:grpSp>
      <xdr:nvGrpSpPr>
        <xdr:cNvPr id="7" name="Group 6"/>
        <xdr:cNvGrpSpPr/>
      </xdr:nvGrpSpPr>
      <xdr:grpSpPr>
        <a:xfrm>
          <a:off x="7778750" y="2301876"/>
          <a:ext cx="3786188" cy="2444749"/>
          <a:chOff x="1375833" y="6201833"/>
          <a:chExt cx="3481194" cy="2462357"/>
        </a:xfrm>
      </xdr:grpSpPr>
      <xdr:graphicFrame macro="">
        <xdr:nvGraphicFramePr>
          <xdr:cNvPr id="19" name="Chart 18"/>
          <xdr:cNvGraphicFramePr>
            <a:graphicFrameLocks/>
          </xdr:cNvGraphicFramePr>
        </xdr:nvGraphicFramePr>
        <xdr:xfrm>
          <a:off x="1375833" y="6201833"/>
          <a:ext cx="3481194" cy="2462357"/>
        </xdr:xfrm>
        <a:graphic>
          <a:graphicData uri="http://schemas.openxmlformats.org/drawingml/2006/chart">
            <c:chart xmlns:c="http://schemas.openxmlformats.org/drawingml/2006/chart" xmlns:r="http://schemas.openxmlformats.org/officeDocument/2006/relationships" r:id="rId4"/>
          </a:graphicData>
        </a:graphic>
      </xdr:graphicFrame>
      <xdr:sp macro="" textlink="Sheet1!B40">
        <xdr:nvSpPr>
          <xdr:cNvPr id="4" name="Rectangle 3"/>
          <xdr:cNvSpPr/>
        </xdr:nvSpPr>
        <xdr:spPr>
          <a:xfrm>
            <a:off x="2555170" y="7443390"/>
            <a:ext cx="1099807" cy="59637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53CA51F-8A57-401B-AD20-BA84FA8DE548}" type="TxLink">
              <a:rPr lang="en-US" sz="1600" b="0" i="0" u="none" strike="noStrike">
                <a:solidFill>
                  <a:srgbClr val="000000"/>
                </a:solidFill>
                <a:latin typeface="Calibri"/>
                <a:cs typeface="Calibri"/>
              </a:rPr>
              <a:pPr algn="ctr"/>
              <a:t> 301,259 </a:t>
            </a:fld>
            <a:endParaRPr lang="en-US" sz="1600" b="0"/>
          </a:p>
        </xdr:txBody>
      </xdr:sp>
    </xdr:grpSp>
    <xdr:clientData/>
  </xdr:twoCellAnchor>
  <xdr:twoCellAnchor editAs="oneCell">
    <xdr:from>
      <xdr:col>0</xdr:col>
      <xdr:colOff>55562</xdr:colOff>
      <xdr:row>14</xdr:row>
      <xdr:rowOff>22081</xdr:rowOff>
    </xdr:from>
    <xdr:to>
      <xdr:col>2</xdr:col>
      <xdr:colOff>555625</xdr:colOff>
      <xdr:row>22</xdr:row>
      <xdr:rowOff>142875</xdr:rowOff>
    </xdr:to>
    <mc:AlternateContent xmlns:mc="http://schemas.openxmlformats.org/markup-compatibility/2006" xmlns:a14="http://schemas.microsoft.com/office/drawing/2010/main">
      <mc:Choice Requires="a14">
        <xdr:graphicFrame macro="">
          <xdr:nvGraphicFramePr>
            <xdr:cNvPr id="6" name="Cycle"/>
            <xdr:cNvGraphicFramePr/>
          </xdr:nvGraphicFramePr>
          <xdr:xfrm>
            <a:off x="0" y="0"/>
            <a:ext cx="0" cy="0"/>
          </xdr:xfrm>
          <a:graphic>
            <a:graphicData uri="http://schemas.microsoft.com/office/drawing/2010/slicer">
              <sle:slicer xmlns:sle="http://schemas.microsoft.com/office/drawing/2010/slicer" name="Cycle"/>
            </a:graphicData>
          </a:graphic>
        </xdr:graphicFrame>
      </mc:Choice>
      <mc:Fallback xmlns="">
        <xdr:sp macro="" textlink="">
          <xdr:nvSpPr>
            <xdr:cNvPr id="0" name=""/>
            <xdr:cNvSpPr>
              <a:spLocks noTextEdit="1"/>
            </xdr:cNvSpPr>
          </xdr:nvSpPr>
          <xdr:spPr>
            <a:xfrm>
              <a:off x="55562" y="2577956"/>
              <a:ext cx="1722438" cy="15812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579438</xdr:colOff>
      <xdr:row>0</xdr:row>
      <xdr:rowOff>9261</xdr:rowOff>
    </xdr:from>
    <xdr:to>
      <xdr:col>24</xdr:col>
      <xdr:colOff>15875</xdr:colOff>
      <xdr:row>12</xdr:row>
      <xdr:rowOff>67469</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39686</xdr:colOff>
      <xdr:row>12</xdr:row>
      <xdr:rowOff>107157</xdr:rowOff>
    </xdr:from>
    <xdr:to>
      <xdr:col>24</xdr:col>
      <xdr:colOff>15874</xdr:colOff>
      <xdr:row>28</xdr:row>
      <xdr:rowOff>134938</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47626</xdr:colOff>
      <xdr:row>0</xdr:row>
      <xdr:rowOff>28575</xdr:rowOff>
    </xdr:from>
    <xdr:to>
      <xdr:col>6</xdr:col>
      <xdr:colOff>57150</xdr:colOff>
      <xdr:row>13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95250</xdr:colOff>
      <xdr:row>18</xdr:row>
      <xdr:rowOff>152400</xdr:rowOff>
    </xdr:from>
    <xdr:to>
      <xdr:col>6</xdr:col>
      <xdr:colOff>542925</xdr:colOff>
      <xdr:row>31</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104774</xdr:colOff>
      <xdr:row>0</xdr:row>
      <xdr:rowOff>28574</xdr:rowOff>
    </xdr:from>
    <xdr:to>
      <xdr:col>11</xdr:col>
      <xdr:colOff>609599</xdr:colOff>
      <xdr:row>12</xdr:row>
      <xdr:rowOff>190499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152400</xdr:colOff>
      <xdr:row>18</xdr:row>
      <xdr:rowOff>171450</xdr:rowOff>
    </xdr:from>
    <xdr:to>
      <xdr:col>11</xdr:col>
      <xdr:colOff>152400</xdr:colOff>
      <xdr:row>23</xdr:row>
      <xdr:rowOff>180975</xdr:rowOff>
    </xdr:to>
    <mc:AlternateContent xmlns:mc="http://schemas.openxmlformats.org/markup-compatibility/2006" xmlns:a14="http://schemas.microsoft.com/office/drawing/2010/main">
      <mc:Choice Requires="a14">
        <xdr:graphicFrame macro="">
          <xdr:nvGraphicFramePr>
            <xdr:cNvPr id="3" name="Cycle 1"/>
            <xdr:cNvGraphicFramePr/>
          </xdr:nvGraphicFramePr>
          <xdr:xfrm>
            <a:off x="0" y="0"/>
            <a:ext cx="0" cy="0"/>
          </xdr:xfrm>
          <a:graphic>
            <a:graphicData uri="http://schemas.microsoft.com/office/drawing/2010/slicer">
              <sle:slicer xmlns:sle="http://schemas.microsoft.com/office/drawing/2010/slicer" name="Cycle 1"/>
            </a:graphicData>
          </a:graphic>
        </xdr:graphicFrame>
      </mc:Choice>
      <mc:Fallback xmlns="">
        <xdr:sp macro="" textlink="">
          <xdr:nvSpPr>
            <xdr:cNvPr id="0" name=""/>
            <xdr:cNvSpPr>
              <a:spLocks noTextEdit="1"/>
            </xdr:cNvSpPr>
          </xdr:nvSpPr>
          <xdr:spPr>
            <a:xfrm>
              <a:off x="5029200" y="360045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100012</xdr:colOff>
      <xdr:row>38</xdr:row>
      <xdr:rowOff>19050</xdr:rowOff>
    </xdr:from>
    <xdr:to>
      <xdr:col>12</xdr:col>
      <xdr:colOff>404812</xdr:colOff>
      <xdr:row>52</xdr:row>
      <xdr:rowOff>95250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1076320</xdr:colOff>
      <xdr:row>15</xdr:row>
      <xdr:rowOff>76200</xdr:rowOff>
    </xdr:from>
    <xdr:to>
      <xdr:col>5</xdr:col>
      <xdr:colOff>314325</xdr:colOff>
      <xdr:row>26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4762</xdr:colOff>
      <xdr:row>31</xdr:row>
      <xdr:rowOff>161925</xdr:rowOff>
    </xdr:from>
    <xdr:to>
      <xdr:col>5</xdr:col>
      <xdr:colOff>0</xdr:colOff>
      <xdr:row>41</xdr:row>
      <xdr:rowOff>47625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14287</xdr:colOff>
      <xdr:row>59</xdr:row>
      <xdr:rowOff>76199</xdr:rowOff>
    </xdr:from>
    <xdr:to>
      <xdr:col>10</xdr:col>
      <xdr:colOff>657225</xdr:colOff>
      <xdr:row>69</xdr:row>
      <xdr:rowOff>76200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314325</xdr:colOff>
      <xdr:row>72</xdr:row>
      <xdr:rowOff>9524</xdr:rowOff>
    </xdr:from>
    <xdr:to>
      <xdr:col>4</xdr:col>
      <xdr:colOff>190500</xdr:colOff>
      <xdr:row>82</xdr:row>
      <xdr:rowOff>133349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752475</xdr:colOff>
      <xdr:row>131</xdr:row>
      <xdr:rowOff>57149</xdr:rowOff>
    </xdr:from>
    <xdr:to>
      <xdr:col>4</xdr:col>
      <xdr:colOff>1338262</xdr:colOff>
      <xdr:row>141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33337</xdr:colOff>
      <xdr:row>88</xdr:row>
      <xdr:rowOff>161925</xdr:rowOff>
    </xdr:from>
    <xdr:to>
      <xdr:col>4</xdr:col>
      <xdr:colOff>852487</xdr:colOff>
      <xdr:row>103</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752476</xdr:colOff>
      <xdr:row>184</xdr:row>
      <xdr:rowOff>180975</xdr:rowOff>
    </xdr:from>
    <xdr:to>
      <xdr:col>4</xdr:col>
      <xdr:colOff>852488</xdr:colOff>
      <xdr:row>193</xdr:row>
      <xdr:rowOff>180975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319086</xdr:colOff>
      <xdr:row>0</xdr:row>
      <xdr:rowOff>28574</xdr:rowOff>
    </xdr:from>
    <xdr:to>
      <xdr:col>7</xdr:col>
      <xdr:colOff>1085849</xdr:colOff>
      <xdr:row>9</xdr:row>
      <xdr:rowOff>190499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781050</xdr:colOff>
      <xdr:row>16</xdr:row>
      <xdr:rowOff>0</xdr:rowOff>
    </xdr:from>
    <xdr:to>
      <xdr:col>8</xdr:col>
      <xdr:colOff>0</xdr:colOff>
      <xdr:row>28</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42</xdr:row>
      <xdr:rowOff>9525</xdr:rowOff>
    </xdr:from>
    <xdr:to>
      <xdr:col>7</xdr:col>
      <xdr:colOff>733425</xdr:colOff>
      <xdr:row>55</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261937</xdr:colOff>
      <xdr:row>59</xdr:row>
      <xdr:rowOff>38100</xdr:rowOff>
    </xdr:from>
    <xdr:to>
      <xdr:col>8</xdr:col>
      <xdr:colOff>642937</xdr:colOff>
      <xdr:row>73</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Tunji" refreshedDate="44432.589148611114"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saveData="0" refreshedBy="Tunji" refreshedDate="44433.3808943287" backgroundQuery="1" createdVersion="6" refreshedVersion="6" minRefreshableVersion="3" recordCount="0" supportSubquery="1" supportAdvancedDrill="1">
  <cacheSource type="external" connectionId="2"/>
  <cacheFields count="3">
    <cacheField name="[invoice_sheet].[Month].[Month]" caption="Month" numFmtId="0" hierarchy="51" level="1">
      <sharedItems count="3">
        <s v="April"/>
        <s v="June"/>
        <s v="May"/>
      </sharedItems>
    </cacheField>
    <cacheField name="[invoice_sheet].[VENDOR].[VENDOR]" caption="VENDOR" numFmtId="0" hierarchy="54" level="1">
      <sharedItems count="3">
        <s v="CHUMA HILLS"/>
        <s v="HARMANS FLOREAT"/>
        <s v="KEZONIC"/>
      </sharedItems>
    </cacheField>
    <cacheField name="[Measures].[Average of HAULAGE PRICE]" caption="Average of HAULAGE PRICE" numFmtId="0" hierarchy="115"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2" memberValueDatatype="130" unbalanced="0">
      <fieldsUsage count="2">
        <fieldUsage x="-1"/>
        <fieldUsage x="0"/>
      </fieldsUsage>
    </cacheHierarchy>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2" memberValueDatatype="130" unbalanced="0">
      <fieldsUsage count="2">
        <fieldUsage x="-1"/>
        <fieldUsage x="1"/>
      </fieldsUsage>
    </cacheHierarchy>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oneField="1" hidden="1">
      <fieldsUsage count="1">
        <fieldUsage x="2"/>
      </fieldsUsage>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saveData="0" refreshedBy="Tunji" refreshedDate="44433.380895601855" backgroundQuery="1" createdVersion="6" refreshedVersion="6" minRefreshableVersion="3" recordCount="0" supportSubquery="1" supportAdvancedDrill="1">
  <cacheSource type="external" connectionId="2"/>
  <cacheFields count="5">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 name="[Measures].[Sum of Total qty supplied 2]" caption="Sum of Total qty supplied 2" numFmtId="0" hierarchy="125" level="32767"/>
    <cacheField name="[new_supply_status3].[Cycle].[Cycle]" caption="Cycle" numFmtId="0" hierarchy="58" level="1">
      <sharedItems count="3">
        <s v="April Cycle"/>
        <s v="June Cycle"/>
        <s v="May Cycle"/>
      </sharedItems>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2" memberValueDatatype="130" unbalanced="0">
      <fieldsUsage count="2">
        <fieldUsage x="-1"/>
        <fieldUsage x="4"/>
      </fieldsUsage>
    </cacheHierarchy>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oneField="1" hidden="1">
      <fieldsUsage count="1">
        <fieldUsage x="3"/>
      </fieldsUsage>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saveData="0" refreshedBy="tuneG" refreshedDate="44887.90338935185" backgroundQuery="1" createdVersion="6" refreshedVersion="6" minRefreshableVersion="3" recordCount="0" supportSubquery="1" supportAdvancedDrill="1">
  <cacheSource type="external" connectionId="2"/>
  <cacheFields count="5">
    <cacheField name="[first_summary].[1st Supply Vendor].[1st Supply Vendor]" caption="1st Supply Vendor" numFmtId="0" hierarchy="29" level="1">
      <sharedItems count="3">
        <s v="CHUMA HILLS"/>
        <s v="HARMANS FLOREAT"/>
        <s v="KEZONIC"/>
      </sharedItems>
    </cacheField>
    <cacheField name="[Measures].[Sum of Completed within SLA]" caption="Sum of Completed within SLA" numFmtId="0" hierarchy="109" level="32767"/>
    <cacheField name="[Measures].[Count of State]" caption="Count of State" numFmtId="0" hierarchy="11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oneField="1" hidden="1">
      <fieldsUsage count="1">
        <fieldUsage x="1"/>
      </fieldsUsage>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oneField="1" hidden="1">
      <fieldsUsage count="1">
        <fieldUsage x="2"/>
      </fieldsUsage>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saveData="0" refreshedBy="tuneG" refreshedDate="44887.903392592591" backgroundQuery="1" createdVersion="6" refreshedVersion="6" minRefreshableVersion="3" recordCount="0" supportSubquery="1" supportAdvancedDrill="1">
  <cacheSource type="external" connectionId="2"/>
  <cacheFields count="5">
    <cacheField name="[factor_score].[Hierarchy2].[Factor]" caption="Factor" numFmtId="0" hierarchy="22" level="1">
      <sharedItems count="3">
        <s v="Allocation Supply Rate"/>
        <s v="Price Competitiveness"/>
        <s v="Supply within SLA"/>
      </sharedItems>
      <extLst>
        <ext xmlns:x15="http://schemas.microsoft.com/office/spreadsheetml/2010/11/main" uri="{4F2E5C28-24EA-4eb8-9CBF-B6C8F9C3D259}">
          <x15:cachedUniqueNames>
            <x15:cachedUniqueName index="0" name="[factor_score].[Hierarchy2].[Factor].&amp;[Allocation Supply Rate]"/>
            <x15:cachedUniqueName index="1" name="[factor_score].[Hierarchy2].[Factor].&amp;[Price Competitiveness]"/>
            <x15:cachedUniqueName index="2" name="[factor_score].[Hierarchy2].[Factor].&amp;[Supply within SLA]"/>
          </x15:cachedUniqueNames>
        </ext>
      </extLst>
    </cacheField>
    <cacheField name="[factor_score].[Hierarchy2].[Vendor]" caption="Vendor" numFmtId="0" hierarchy="22" level="2">
      <sharedItems containsSemiMixedTypes="0" containsNonDate="0" containsString="0"/>
    </cacheField>
    <cacheField name="[Measures].[Average of Score]" caption="Average of Score" numFmtId="0" hierarchy="123"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3" unbalanced="0">
      <fieldsUsage count="3">
        <fieldUsage x="-1"/>
        <fieldUsage x="0"/>
        <fieldUsage x="1"/>
      </fieldsUsage>
    </cacheHierarchy>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3"/>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saveData="0" refreshedBy="tuneG" refreshedDate="44887.903396412039" backgroundQuery="1" createdVersion="6" refreshedVersion="6" minRefreshableVersion="3" recordCount="0" supportSubquery="1" supportAdvancedDrill="1">
  <cacheSource type="external" connectionId="2"/>
  <cacheFields count="7">
    <cacheField name="[category_count].[Vendor].[Vendor]" caption="Vendor" numFmtId="0" hierarchy="7" level="1">
      <sharedItems count="3">
        <s v="CHUMA HILLS"/>
        <s v="HARMANS FLOREAT"/>
        <s v="KEZONIC"/>
      </sharedItems>
    </cacheField>
    <cacheField name="[Measures].[Sum of Completed Sites]" caption="Sum of Completed Sites" numFmtId="0" hierarchy="116" level="32767"/>
    <cacheField name="[Measures].[Sum of Uncompleted Sites]" caption="Sum of Uncompleted Sites" numFmtId="0" hierarchy="117" level="32767"/>
    <cacheField name="[Measures].[Sum of Number of Completed assists]" caption="Sum of Number of Completed assists" numFmtId="0" hierarchy="118" level="32767"/>
    <cacheField name="[Measures].[Sum of Number of Uncompleted assists]" caption="Sum of Number of Uncompleted assists" numFmtId="0" hierarchy="119" level="32767"/>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6"/>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fieldsUsage count="2">
        <fieldUsage x="-1"/>
        <fieldUsage x="0"/>
      </fieldsUsage>
    </cacheHierarchy>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5"/>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oneField="1" hidden="1">
      <fieldsUsage count="1">
        <fieldUsage x="2"/>
      </fieldsUsage>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saveData="0" refreshedBy="tuneG" refreshedDate="44887.903400462965" backgroundQuery="1" createdVersion="6" refreshedVersion="6" minRefreshableVersion="3" recordCount="0" supportSubquery="1" supportAdvancedDrill="1">
  <cacheSource type="external" connectionId="2"/>
  <cacheFields count="4">
    <cacheField name="[Measures].[Sum of Total qty supplied]" caption="Sum of Total qty supplied" numFmtId="0" hierarchy="108" level="32767"/>
    <cacheField name="[first_summary].[1st Supply Vendor].[1st Supply Vendor]" caption="1st Supply Vendor" numFmtId="0" hierarchy="29" level="1">
      <sharedItems count="3">
        <s v="CHUMA HILLS"/>
        <s v="HARMANS FLOREAT"/>
        <s v="KEZONIC"/>
      </sharedItems>
    </cacheField>
    <cacheField name="[invoice_sheet].[Cycle].[Cycle]" caption="Cycle" numFmtId="0" hierarchy="49" level="1">
      <sharedItems containsSemiMixedTypes="0" containsNonDate="0" containsString="0"/>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1"/>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2" memberValueDatatype="130" unbalanced="0">
      <fieldsUsage count="2">
        <fieldUsage x="-1"/>
        <fieldUsage x="2"/>
      </fieldsUsage>
    </cacheHierarchy>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oneField="1" hidden="1">
      <fieldsUsage count="1">
        <fieldUsage x="0"/>
      </fieldsUsage>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saveData="0" refreshedBy="tuneG" refreshedDate="44887.903403819444" backgroundQuery="1" createdVersion="6" refreshedVersion="6" minRefreshableVersion="3" recordCount="0" supportSubquery="1" supportAdvancedDrill="1">
  <cacheSource type="external" connectionId="2"/>
  <cacheFields count="4">
    <cacheField name="[first_summary].[1st Supply Vendor].[1st Supply Vendor]" caption="1st Supply Vendor" numFmtId="0" hierarchy="29" level="1">
      <sharedItems count="3">
        <s v="CHUMA HILLS"/>
        <s v="HARMANS FLOREAT"/>
        <s v="KEZONIC"/>
      </sharedItems>
    </cacheField>
    <cacheField name="[first_summary].[Month].[Month]" caption="Month" numFmtId="0" hierarchy="43" level="1">
      <sharedItems count="3">
        <s v="April"/>
        <s v="June"/>
        <s v="May"/>
      </sharedItems>
    </cacheField>
    <cacheField name="[Measures].[Average of Haulage Price 2]" caption="Average of Haulage Price 2" numFmtId="0" hierarchy="129"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3"/>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2" memberValueDatatype="130" unbalanced="0">
      <fieldsUsage count="2">
        <fieldUsage x="-1"/>
        <fieldUsage x="0"/>
      </fieldsUsage>
    </cacheHierarchy>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1"/>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2"/>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saveData="0" refreshedBy="tuneG" refreshedDate="44887.903407060185" backgroundQuery="1" createdVersion="6" refreshedVersion="6" minRefreshableVersion="3" recordCount="0" supportSubquery="1" supportAdvancedDrill="1">
  <cacheSource type="external" connectionId="2"/>
  <cacheFields count="5">
    <cacheField name="[new_supply_status3].[Hierarchy1].[State]" caption="State" numFmtId="0" hierarchy="59" level="1">
      <sharedItems count="1">
        <s v="CROSS RIVER"/>
      </sharedItems>
      <extLst>
        <ext xmlns:x15="http://schemas.microsoft.com/office/spreadsheetml/2010/11/main" uri="{4F2E5C28-24EA-4eb8-9CBF-B6C8F9C3D259}">
          <x15:cachedUniqueNames>
            <x15:cachedUniqueName index="0" name="[new_supply_status3].[Hierarchy1].[State].&amp;[CROSS RIVER]"/>
          </x15:cachedUniqueNames>
        </ext>
      </extLst>
    </cacheField>
    <cacheField name="[new_supply_status3].[Hierarchy1].[Clusters]" caption="Clusters" numFmtId="0" hierarchy="59" level="2">
      <sharedItems count="8">
        <s v="CALABAR A"/>
        <s v="CALABAR B"/>
        <s v="IKOM"/>
        <s v="OBUDU"/>
        <s v="OGOJA"/>
        <s v="OLD CALABAR"/>
        <s v="UGEP"/>
        <s v="YAHE"/>
      </sharedItems>
      <extLst>
        <ext xmlns:x15="http://schemas.microsoft.com/office/spreadsheetml/2010/11/main" uri="{4F2E5C28-24EA-4eb8-9CBF-B6C8F9C3D259}">
          <x15:cachedUniqueNames>
            <x15:cachedUniqueName index="0" name="[new_supply_status3].[Hierarchy1].[Clusters].&amp;[CALABAR A]"/>
            <x15:cachedUniqueName index="1" name="[new_supply_status3].[Hierarchy1].[Clusters].&amp;[CALABAR B]"/>
            <x15:cachedUniqueName index="2" name="[new_supply_status3].[Hierarchy1].[Clusters].&amp;[IKOM]"/>
            <x15:cachedUniqueName index="3" name="[new_supply_status3].[Hierarchy1].[Clusters].&amp;[OBUDU]"/>
            <x15:cachedUniqueName index="4" name="[new_supply_status3].[Hierarchy1].[Clusters].&amp;[OGOJA]"/>
            <x15:cachedUniqueName index="5" name="[new_supply_status3].[Hierarchy1].[Clusters].&amp;[OLD CALABAR]"/>
            <x15:cachedUniqueName index="6" name="[new_supply_status3].[Hierarchy1].[Clusters].&amp;[UGEP]"/>
            <x15:cachedUniqueName index="7" name="[new_supply_status3].[Hierarchy1].[Clusters].&amp;[YAHE]"/>
          </x15:cachedUniqueNames>
        </ext>
      </extLst>
    </cacheField>
    <cacheField name="[new_supply_status3].[Hierarchy1].[Site ID]" caption="Site ID" numFmtId="0" hierarchy="59" level="3">
      <sharedItems containsNonDate="0" count="17">
        <s v="CR0004"/>
        <s v="CR0008"/>
        <s v="CR0009"/>
        <s v="CR0011"/>
        <s v="CR0024"/>
        <s v="CR0025"/>
        <s v="CR0026"/>
        <s v="CR0032"/>
        <s v="CR0033"/>
        <s v="CR0063"/>
        <s v="CR0075"/>
        <s v="CR0086"/>
        <s v="CR0307"/>
        <s v="CR0388"/>
        <s v="CR0573"/>
        <s v="CR0574"/>
        <s v="CR0054" u="1"/>
      </sharedItems>
      <extLst>
        <ext xmlns:x15="http://schemas.microsoft.com/office/spreadsheetml/2010/11/main" uri="{4F2E5C28-24EA-4eb8-9CBF-B6C8F9C3D259}">
          <x15:cachedUniqueNames>
            <x15:cachedUniqueName index="0" name="[new_supply_status3].[Hierarchy1].[Site ID].&amp;[CR0004]"/>
            <x15:cachedUniqueName index="1" name="[new_supply_status3].[Hierarchy1].[Site ID].&amp;[CR0008]"/>
            <x15:cachedUniqueName index="2" name="[new_supply_status3].[Hierarchy1].[Site ID].&amp;[CR0009]"/>
            <x15:cachedUniqueName index="3" name="[new_supply_status3].[Hierarchy1].[Site ID].&amp;[CR0011]"/>
            <x15:cachedUniqueName index="4" name="[new_supply_status3].[Hierarchy1].[Site ID].&amp;[CR0024]"/>
            <x15:cachedUniqueName index="5" name="[new_supply_status3].[Hierarchy1].[Site ID].&amp;[CR0025]"/>
            <x15:cachedUniqueName index="6" name="[new_supply_status3].[Hierarchy1].[Site ID].&amp;[CR0026]"/>
            <x15:cachedUniqueName index="7" name="[new_supply_status3].[Hierarchy1].[Site ID].&amp;[CR0032]"/>
            <x15:cachedUniqueName index="8" name="[new_supply_status3].[Hierarchy1].[Site ID].&amp;[CR0033]"/>
            <x15:cachedUniqueName index="9" name="[new_supply_status3].[Hierarchy1].[Site ID].&amp;[CR0063]"/>
            <x15:cachedUniqueName index="10" name="[new_supply_status3].[Hierarchy1].[Site ID].&amp;[CR0075]"/>
            <x15:cachedUniqueName index="11" name="[new_supply_status3].[Hierarchy1].[Site ID].&amp;[CR0086]"/>
            <x15:cachedUniqueName index="12" name="[new_supply_status3].[Hierarchy1].[Site ID].&amp;[CR0307]"/>
            <x15:cachedUniqueName index="13" name="[new_supply_status3].[Hierarchy1].[Site ID].&amp;[CR0388]"/>
            <x15:cachedUniqueName index="14" name="[new_supply_status3].[Hierarchy1].[Site ID].&amp;[CR0573]"/>
            <x15:cachedUniqueName index="15" name="[new_supply_status3].[Hierarchy1].[Site ID].&amp;[CR0574]"/>
            <x15:cachedUniqueName index="16" name="[new_supply_status3].[Hierarchy1].[Site ID].&amp;[CR0054]"/>
          </x15:cachedUniqueNames>
        </ext>
      </extLst>
    </cacheField>
    <cacheField name="[Measures].[Average of Supply % complete]" caption="Average of Supply % complete" numFmtId="0" hierarchy="127" level="32767"/>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4"/>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4" unbalanced="0">
      <fieldsUsage count="4">
        <fieldUsage x="-1"/>
        <fieldUsage x="0"/>
        <fieldUsage x="1"/>
        <fieldUsage x="2"/>
      </fieldsUsage>
    </cacheHierarchy>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oneField="1" hidden="1">
      <fieldsUsage count="1">
        <fieldUsage x="3"/>
      </fieldsUsage>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saveData="0" refreshedBy="Tunji" refreshedDate="44433.380877546297"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2"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8"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saveData="0" refreshedBy="Tunji" refreshedDate="44433.380891550929" backgroundQuery="1" createdVersion="3" refreshedVersion="6" minRefreshableVersion="3" recordCount="0" supportSubquery="1" supportAdvancedDrill="1">
  <cacheSource type="external" connectionId="2">
    <extLst>
      <ext xmlns:x14="http://schemas.microsoft.com/office/spreadsheetml/2009/9/main" uri="{F057638F-6D5F-4e77-A914-E7F072B9BCA8}">
        <x14:sourceConnection name="ThisWorkbookDataModel"/>
      </ext>
    </extLst>
  </cacheSource>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extLst>
    <ext xmlns:x14="http://schemas.microsoft.com/office/spreadsheetml/2009/9/main" uri="{725AE2AE-9491-48be-B2B4-4EB974FC3084}">
      <x14:pivotCacheDefinition slicerData="1" pivotCacheId="9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Tunji" refreshedDate="44432.595229166669"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Tunji" refreshedDate="44432.597932523146" backgroundQuery="1" createdVersion="6" refreshedVersion="6" minRefreshableVersion="3" recordCount="0" supportSubquery="1" supportAdvancedDrill="1">
  <cacheSource type="external" connectionId="2"/>
  <cacheFields count="0"/>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Tunji" refreshedDate="44433.380863194441" backgroundQuery="1" createdVersion="6" refreshedVersion="6" minRefreshableVersion="3" recordCount="0" supportSubquery="1" supportAdvancedDrill="1">
  <cacheSource type="external" connectionId="2"/>
  <cacheFields count="2">
    <cacheField name="[scoring_table].[Vendor].[Vendor]" caption="Vendor" numFmtId="0" hierarchy="85" level="1">
      <sharedItems count="3">
        <s v="CHUMA HILLS"/>
        <s v="HARMANS FLOREAT"/>
        <s v="KEZONIC"/>
      </sharedItems>
    </cacheField>
    <cacheField name="[Measures].[Average of Total weighted score]" caption="Average of Total weighted score" numFmtId="0" hierarchy="121"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2" memberValueDatatype="130" unbalanced="0">
      <fieldsUsage count="2">
        <fieldUsage x="-1"/>
        <fieldUsage x="0"/>
      </fieldsUsage>
    </cacheHierarchy>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oneField="1" hidden="1">
      <fieldsUsage count="1">
        <fieldUsage x="1"/>
      </fieldsUsage>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Tunji" refreshedDate="44433.380887384257" backgroundQuery="1" createdVersion="6" refreshedVersion="6" minRefreshableVersion="3" recordCount="0" supportSubquery="1" supportAdvancedDrill="1">
  <cacheSource type="external" connectionId="2"/>
  <cacheFields count="2">
    <cacheField name="[first_summary].[Month].[Month]" caption="Month" numFmtId="0" hierarchy="43" level="1">
      <sharedItems count="3">
        <s v="April"/>
        <s v="June"/>
        <s v="May"/>
      </sharedItems>
    </cacheField>
    <cacheField name="[Measures].[Average of Haulage Price 2]" caption="Average of Haulage Price 2" numFmtId="0" hierarchy="129" level="32767"/>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2" memberValueDatatype="130" unbalanced="0">
      <fieldsUsage count="2">
        <fieldUsage x="-1"/>
        <fieldUsage x="0"/>
      </fieldsUsage>
    </cacheHierarchy>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oneField="1" hidden="1">
      <fieldsUsage count="1">
        <fieldUsage x="1"/>
      </fieldsUsage>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saveData="0" refreshedBy="Tunji" refreshedDate="44433.380888657404"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saveData="0" refreshedBy="Tunji" refreshedDate="44433.380889930559" backgroundQuery="1" createdVersion="6" refreshedVersion="6" minRefreshableVersion="3" recordCount="0" supportSubquery="1" supportAdvancedDrill="1">
  <cacheSource type="external" connectionId="2"/>
  <cacheFields count="3">
    <cacheField name="[date_table].[Hierarchy1].[Month name]" caption="Month name" numFmtId="0" hierarchy="12" level="1">
      <sharedItems containsBlank="1" count="5">
        <s v="Apr"/>
        <s v="Jun"/>
        <s v="Mar"/>
        <s v="May"/>
        <m/>
      </sharedItems>
      <extLst>
        <ext xmlns:x15="http://schemas.microsoft.com/office/spreadsheetml/2010/11/main" uri="{4F2E5C28-24EA-4eb8-9CBF-B6C8F9C3D259}">
          <x15:cachedUniqueNames>
            <x15:cachedUniqueName index="0" name="[date_table].[Hierarchy1].[Month name].&amp;[Apr]"/>
            <x15:cachedUniqueName index="1" name="[date_table].[Hierarchy1].[Month name].&amp;[Jun]"/>
            <x15:cachedUniqueName index="2" name="[date_table].[Hierarchy1].[Month name].&amp;[Mar]"/>
            <x15:cachedUniqueName index="3" name="[date_table].[Hierarchy1].[Month name].&amp;[May]"/>
            <x15:cachedUniqueName index="4" name="[date_table].[Hierarchy1].[Month name].&amp;"/>
          </x15:cachedUniqueNames>
        </ext>
      </extLst>
    </cacheField>
    <cacheField name="[date_table].[Hierarchy1].[Month Week new]" caption="Month Week new" numFmtId="0" hierarchy="12" level="2">
      <sharedItems containsSemiMixedTypes="0" containsNonDate="0" containsString="0"/>
    </cacheField>
    <cacheField name="[date_table].[Hierarchy1].[Weekday]" caption="Weekday" numFmtId="0" hierarchy="12"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4" unbalanced="0">
      <fieldsUsage count="4">
        <fieldUsage x="-1"/>
        <fieldUsage x="0"/>
        <fieldUsage x="1"/>
        <fieldUsage x="2"/>
      </fieldsUsage>
    </cacheHierarchy>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saveData="0" refreshedBy="Tunji" refreshedDate="44433.380890856482" backgroundQuery="1" createdVersion="6" refreshedVersion="6" minRefreshableVersion="3" recordCount="0" supportSubquery="1" supportAdvancedDrill="1">
  <cacheSource type="external" connectionId="2"/>
  <cacheFields count="3">
    <cacheField name="[date_table].[Hierarchy2].[Month name]" caption="Month name" numFmtId="0" hierarchy="13" level="1">
      <sharedItems containsBlank="1" count="5">
        <s v="Apr"/>
        <s v="Jun"/>
        <s v="Mar"/>
        <s v="May"/>
        <m/>
      </sharedItems>
      <extLst>
        <ext xmlns:x15="http://schemas.microsoft.com/office/spreadsheetml/2010/11/main" uri="{4F2E5C28-24EA-4eb8-9CBF-B6C8F9C3D259}">
          <x15:cachedUniqueNames>
            <x15:cachedUniqueName index="0" name="[date_table].[Hierarchy2].[Month name].&amp;[Apr]"/>
            <x15:cachedUniqueName index="1" name="[date_table].[Hierarchy2].[Month name].&amp;[Jun]"/>
            <x15:cachedUniqueName index="2" name="[date_table].[Hierarchy2].[Month name].&amp;[Mar]"/>
            <x15:cachedUniqueName index="3" name="[date_table].[Hierarchy2].[Month name].&amp;[May]"/>
            <x15:cachedUniqueName index="4" name="[date_table].[Hierarchy2].[Month name].&amp;"/>
          </x15:cachedUniqueNames>
        </ext>
      </extLst>
    </cacheField>
    <cacheField name="[date_table].[Hierarchy2].[Month Week new]" caption="Month Week new" numFmtId="0" hierarchy="13" level="2">
      <sharedItems containsSemiMixedTypes="0" containsNonDate="0" containsString="0"/>
    </cacheField>
    <cacheField name="[date_table].[Hierarchy2].[Date]" caption="Date" numFmtId="0" hierarchy="13" level="3">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0" memberValueDatatype="130" unbalanced="0"/>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4" unbalanced="0">
      <fieldsUsage count="4">
        <fieldUsage x="-1"/>
        <fieldUsage x="0"/>
        <fieldUsage x="1"/>
        <fieldUsage x="2"/>
      </fieldsUsage>
    </cacheHierarchy>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0" memberValueDatatype="130" unbalanced="0"/>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saveData="0" refreshedBy="Tunji" refreshedDate="44433.380892361114" backgroundQuery="1" createdVersion="6" refreshedVersion="6" minRefreshableVersion="3" recordCount="0" supportSubquery="1" supportAdvancedDrill="1">
  <cacheSource type="external" connectionId="2"/>
  <cacheFields count="2">
    <cacheField name="[date_table].[Weekday].[Weekday]" caption="Weekday" numFmtId="0" hierarchy="18" level="1">
      <sharedItems containsBlank="1" count="8">
        <s v="Fri"/>
        <s v="Mon"/>
        <s v="Sat"/>
        <s v="Sun"/>
        <s v="Thu"/>
        <s v="Tue"/>
        <s v="Wed"/>
        <m/>
      </sharedItems>
    </cacheField>
    <cacheField name="[category_count].[Cycle].[Cycle]" caption="Cycle" numFmtId="0" hierarchy="1" level="1">
      <sharedItems containsSemiMixedTypes="0" containsNonDate="0" containsString="0"/>
    </cacheField>
  </cacheFields>
  <cacheHierarchies count="130">
    <cacheHierarchy uniqueName="[category_count].[Completed Sites]" caption="Completed Sites" attribute="1" defaultMemberUniqueName="[category_count].[Completed Sites].[All]" allUniqueName="[category_count].[Completed Sites].[All]" dimensionUniqueName="[category_count]" displayFolder="" count="0" memberValueDatatype="20" unbalanced="0"/>
    <cacheHierarchy uniqueName="[category_count].[Cycle]" caption="Cycle" attribute="1" defaultMemberUniqueName="[category_count].[Cycle].[All]" allUniqueName="[category_count].[Cycle].[All]" dimensionUniqueName="[category_count]" displayFolder="" count="2" memberValueDatatype="130" unbalanced="0">
      <fieldsUsage count="2">
        <fieldUsage x="-1"/>
        <fieldUsage x="1"/>
      </fieldsUsage>
    </cacheHierarchy>
    <cacheHierarchy uniqueName="[category_count].[Month]" caption="Month" attribute="1" defaultMemberUniqueName="[category_count].[Month].[All]" allUniqueName="[category_count].[Month].[All]" dimensionUniqueName="[category_count]" displayFolder="" count="0" memberValueDatatype="130" unbalanced="0"/>
    <cacheHierarchy uniqueName="[category_count].[Number of Completed assists]" caption="Number of Completed assists" attribute="1" defaultMemberUniqueName="[category_count].[Number of Completed assists].[All]" allUniqueName="[category_count].[Number of Completed assists].[All]" dimensionUniqueName="[category_count]" displayFolder="" count="0" memberValueDatatype="20" unbalanced="0"/>
    <cacheHierarchy uniqueName="[category_count].[Number of Uncompleted assists]" caption="Number of Uncompleted assists" attribute="1" defaultMemberUniqueName="[category_count].[Number of Uncompleted assists].[All]" allUniqueName="[category_count].[Number of Uncompleted assists].[All]" dimensionUniqueName="[category_count]" displayFolder="" count="0" memberValueDatatype="20" unbalanced="0"/>
    <cacheHierarchy uniqueName="[category_count].[State]" caption="State" attribute="1" defaultMemberUniqueName="[category_count].[State].[All]" allUniqueName="[category_count].[State].[All]" dimensionUniqueName="[category_count]" displayFolder="" count="0" memberValueDatatype="130" unbalanced="0"/>
    <cacheHierarchy uniqueName="[category_count].[Uncompleted Sites]" caption="Uncompleted Sites" attribute="1" defaultMemberUniqueName="[category_count].[Uncompleted Sites].[All]" allUniqueName="[category_count].[Uncompleted Sites].[All]" dimensionUniqueName="[category_count]" displayFolder="" count="0" memberValueDatatype="20" unbalanced="0"/>
    <cacheHierarchy uniqueName="[category_count].[Vendor]" caption="Vendor" attribute="1" defaultMemberUniqueName="[category_count].[Vendor].[All]" allUniqueName="[category_count].[Vendor].[All]" dimensionUniqueName="[category_count]" displayFolder="" count="0" memberValueDatatype="130" unbalanced="0"/>
    <cacheHierarchy uniqueName="[category_count].[Vendor-State]" caption="Vendor-State" attribute="1" defaultMemberUniqueName="[category_count].[Vendor-State].[All]" allUniqueName="[category_count].[Vendor-State].[All]" dimensionUniqueName="[category_count]" displayFolder="" count="0" memberValueDatatype="130" unbalanced="0"/>
    <cacheHierarchy uniqueName="[date_table].[Date]" caption="Date" attribute="1" time="1" defaultMemberUniqueName="[date_table].[Date].[All]" allUniqueName="[date_table].[Date].[All]" dimensionUniqueName="[date_table]" displayFolder="" count="0" memberValueDatatype="7" unbalanced="0"/>
    <cacheHierarchy uniqueName="[date_table].[Date (Month)]" caption="Date (Month)" attribute="1" defaultMemberUniqueName="[date_table].[Date (Month)].[All]" allUniqueName="[date_table].[Date (Month)].[All]" dimensionUniqueName="[date_table]" displayFolder="" count="0" memberValueDatatype="130" unbalanced="0"/>
    <cacheHierarchy uniqueName="[date_table].[Day]" caption="Day" attribute="1" defaultMemberUniqueName="[date_table].[Day].[All]" allUniqueName="[date_table].[Day].[All]" dimensionUniqueName="[date_table]" displayFolder="" count="0" memberValueDatatype="20" unbalanced="0"/>
    <cacheHierarchy uniqueName="[date_table].[Hierarchy1]" caption="Hierarchy1" defaultMemberUniqueName="[date_table].[Hierarchy1].[All]" allUniqueName="[date_table].[Hierarchy1].[All]" dimensionUniqueName="[date_table]" displayFolder="" count="0" unbalanced="0"/>
    <cacheHierarchy uniqueName="[date_table].[Hierarchy2]" caption="Hierarchy2" defaultMemberUniqueName="[date_table].[Hierarchy2].[All]" allUniqueName="[date_table].[Hierarchy2].[All]" dimensionUniqueName="[date_table]" displayFolder="" count="0" unbalanced="0"/>
    <cacheHierarchy uniqueName="[date_table].[Month]" caption="Month" attribute="1" defaultMemberUniqueName="[date_table].[Month].[All]" allUniqueName="[date_table].[Month].[All]" dimensionUniqueName="[date_table]" displayFolder="" count="0" memberValueDatatype="20" unbalanced="0"/>
    <cacheHierarchy uniqueName="[date_table].[Month name]" caption="Month name" attribute="1" defaultMemberUniqueName="[date_table].[Month name].[All]" allUniqueName="[date_table].[Month name].[All]" dimensionUniqueName="[date_table]" displayFolder="" count="0" memberValueDatatype="130" unbalanced="0"/>
    <cacheHierarchy uniqueName="[date_table].[Month Week]" caption="Month Week" attribute="1" defaultMemberUniqueName="[date_table].[Month Week].[All]" allUniqueName="[date_table].[Month Week].[All]" dimensionUniqueName="[date_table]" displayFolder="" count="0" memberValueDatatype="20" unbalanced="0"/>
    <cacheHierarchy uniqueName="[date_table].[Month Week new]" caption="Month Week new" attribute="1" defaultMemberUniqueName="[date_table].[Month Week new].[All]" allUniqueName="[date_table].[Month Week new].[All]" dimensionUniqueName="[date_table]" displayFolder="" count="0" memberValueDatatype="130" unbalanced="0"/>
    <cacheHierarchy uniqueName="[date_table].[Weekday]" caption="Weekday" attribute="1" defaultMemberUniqueName="[date_table].[Weekday].[All]" allUniqueName="[date_table].[Weekday].[All]" dimensionUniqueName="[date_table]" displayFolder="" count="2" memberValueDatatype="130" unbalanced="0">
      <fieldsUsage count="2">
        <fieldUsage x="-1"/>
        <fieldUsage x="0"/>
      </fieldsUsage>
    </cacheHierarchy>
    <cacheHierarchy uniqueName="[date_table].[Year]" caption="Year" attribute="1" defaultMemberUniqueName="[date_table].[Year].[All]" allUniqueName="[date_table].[Year].[All]" dimensionUniqueName="[date_table]" displayFolder="" count="0" memberValueDatatype="20" unbalanced="0"/>
    <cacheHierarchy uniqueName="[factor_score].[Category]" caption="Category" attribute="1" defaultMemberUniqueName="[factor_score].[Category].[All]" allUniqueName="[factor_score].[Category].[All]" dimensionUniqueName="[factor_score]" displayFolder="" count="0" memberValueDatatype="130" unbalanced="0"/>
    <cacheHierarchy uniqueName="[factor_score].[Factor]" caption="Factor" attribute="1" defaultMemberUniqueName="[factor_score].[Factor].[All]" allUniqueName="[factor_score].[Factor].[All]" dimensionUniqueName="[factor_score]" displayFolder="" count="0" memberValueDatatype="130" unbalanced="0"/>
    <cacheHierarchy uniqueName="[factor_score].[Hierarchy2]" caption="Hierarchy2" defaultMemberUniqueName="[factor_score].[Hierarchy2].[All]" allUniqueName="[factor_score].[Hierarchy2].[All]" dimensionUniqueName="[factor_score]" displayFolder="" count="0" unbalanced="0"/>
    <cacheHierarchy uniqueName="[factor_score].[Month]" caption="Month" attribute="1" defaultMemberUniqueName="[factor_score].[Month].[All]" allUniqueName="[factor_score].[Month].[All]" dimensionUniqueName="[factor_score]" displayFolder="" count="0" memberValueDatatype="130" unbalanced="0"/>
    <cacheHierarchy uniqueName="[factor_score].[Score]" caption="Score" attribute="1" defaultMemberUniqueName="[factor_score].[Score].[All]" allUniqueName="[factor_score].[Score].[All]" dimensionUniqueName="[factor_score]" displayFolder="" count="0" memberValueDatatype="5" unbalanced="0"/>
    <cacheHierarchy uniqueName="[factor_score].[State]" caption="State" attribute="1" defaultMemberUniqueName="[factor_score].[State].[All]" allUniqueName="[factor_score].[State].[All]" dimensionUniqueName="[factor_score]" displayFolder="" count="0" memberValueDatatype="130" unbalanced="0"/>
    <cacheHierarchy uniqueName="[factor_score].[Vendor]" caption="Vendor" attribute="1" defaultMemberUniqueName="[factor_score].[Vendor].[All]" allUniqueName="[factor_score].[Vendor].[All]" dimensionUniqueName="[factor_score]" displayFolder="" count="0" memberValueDatatype="130" unbalanced="0"/>
    <cacheHierarchy uniqueName="[factor_score].[Vendor-State]" caption="Vendor-State" attribute="1" defaultMemberUniqueName="[factor_score].[Vendor-State].[All]" allUniqueName="[factor_score].[Vendor-State].[All]" dimensionUniqueName="[factor_score]" displayFolder="" count="0" memberValueDatatype="130" unbalanced="0"/>
    <cacheHierarchy uniqueName="[first_summary].[1st Supply Total Qty]" caption="1st Supply Total Qty" attribute="1" defaultMemberUniqueName="[first_summary].[1st Supply Total Qty].[All]" allUniqueName="[first_summary].[1st Supply Total Qty].[All]" dimensionUniqueName="[first_summary]" displayFolder="" count="0" memberValueDatatype="5" unbalanced="0"/>
    <cacheHierarchy uniqueName="[first_summary].[1st Supply Vendor]" caption="1st Supply Vendor" attribute="1" defaultMemberUniqueName="[first_summary].[1st Supply Vendor].[All]" allUniqueName="[first_summary].[1st Supply Vendor].[All]" dimensionUniqueName="[first_summary]" displayFolder="" count="0" memberValueDatatype="130" unbalanced="0"/>
    <cacheHierarchy uniqueName="[first_summary].[2nd Supply Total Qty]" caption="2nd Supply Total Qty" attribute="1" defaultMemberUniqueName="[first_summary].[2nd Supply Total Qty].[All]" allUniqueName="[first_summary].[2nd Supply Total Qty].[All]" dimensionUniqueName="[first_summary]" displayFolder="" count="0" memberValueDatatype="20" unbalanced="0"/>
    <cacheHierarchy uniqueName="[first_summary].[3rd Supply Total Qty]" caption="3rd Supply Total Qty" attribute="1" defaultMemberUniqueName="[first_summary].[3rd Supply Total Qty].[All]" allUniqueName="[first_summary].[3rd Supply Total Qty].[All]" dimensionUniqueName="[first_summary]" displayFolder="" count="0" memberValueDatatype="20" unbalanced="0"/>
    <cacheHierarchy uniqueName="[first_summary].[4th Supply Total Qty]" caption="4th Supply Total Qty" attribute="1" defaultMemberUniqueName="[first_summary].[4th Supply Total Qty].[All]" allUniqueName="[first_summary].[4th Supply Total Qty].[All]" dimensionUniqueName="[first_summary]" displayFolder="" count="0" memberValueDatatype="20" unbalanced="0"/>
    <cacheHierarchy uniqueName="[first_summary].[Completed within SLA]" caption="Completed within SLA" attribute="1" defaultMemberUniqueName="[first_summary].[Completed within SLA].[All]" allUniqueName="[first_summary].[Completed within SLA].[All]" dimensionUniqueName="[first_summary]" displayFolder="" count="0" memberValueDatatype="20" unbalanced="0"/>
    <cacheHierarchy uniqueName="[first_summary].[Count of sites supplied]" caption="Count of sites supplied" attribute="1" defaultMemberUniqueName="[first_summary].[Count of sites supplied].[All]" allUniqueName="[first_summary].[Count of sites supplied].[All]" dimensionUniqueName="[first_summary]" displayFolder="" count="0" memberValueDatatype="20" unbalanced="0"/>
    <cacheHierarchy uniqueName="[first_summary].[Expected Supply End Date]" caption="Expected Supply End Date" attribute="1" time="1" defaultMemberUniqueName="[first_summary].[Expected Supply End Date].[All]" allUniqueName="[first_summary].[Expected Supply End Date].[All]" dimensionUniqueName="[first_summary]" displayFolder="" count="0" memberValueDatatype="7" unbalanced="0"/>
    <cacheHierarchy uniqueName="[first_summary].[First Date of 1st Supply]" caption="First Date of 1st Supply" attribute="1" time="1" defaultMemberUniqueName="[first_summary].[First Date of 1st Supply].[All]" allUniqueName="[first_summary].[First Date of 1st Supply].[All]" dimensionUniqueName="[first_summary]" displayFolder="" count="0" memberValueDatatype="7" unbalanced="0"/>
    <cacheHierarchy uniqueName="[first_summary].[First Date Programmed]" caption="First Date Programmed" attribute="1" time="1" defaultMemberUniqueName="[first_summary].[First Date Programmed].[All]" allUniqueName="[first_summary].[First Date Programmed].[All]" dimensionUniqueName="[first_summary]" displayFolder="" count="0" memberValueDatatype="7" unbalanced="0"/>
    <cacheHierarchy uniqueName="[first_summary].[Haulage Price]" caption="Haulage Price" attribute="1" defaultMemberUniqueName="[first_summary].[Haulage Price].[All]" allUniqueName="[first_summary].[Haulage Price].[All]" dimensionUniqueName="[first_summary]" displayFolder="" count="0" memberValueDatatype="5" unbalanced="0"/>
    <cacheHierarchy uniqueName="[first_summary].[Last Date of 1st Supply]" caption="Last Date of 1st Supply" attribute="1" time="1" defaultMemberUniqueName="[first_summary].[Last Date of 1st Supply].[All]" allUniqueName="[first_summary].[Last Date of 1st Supply].[All]" dimensionUniqueName="[first_summary]" displayFolder="" count="0" memberValueDatatype="7" unbalanced="0"/>
    <cacheHierarchy uniqueName="[first_summary].[Last Date of 2nd Supply]" caption="Last Date of 2nd Supply" attribute="1" time="1" defaultMemberUniqueName="[first_summary].[Last Date of 2nd Supply].[All]" allUniqueName="[first_summary].[Last Date of 2nd Supply].[All]" dimensionUniqueName="[first_summary]" displayFolder="" count="0" memberValueDatatype="7" unbalanced="0"/>
    <cacheHierarchy uniqueName="[first_summary].[Last Date of 3rd Supply]" caption="Last Date of 3rd Supply" attribute="1" time="1" defaultMemberUniqueName="[first_summary].[Last Date of 3rd Supply].[All]" allUniqueName="[first_summary].[Last Date of 3rd Supply].[All]" dimensionUniqueName="[first_summary]" displayFolder="" count="0" memberValueDatatype="7" unbalanced="0"/>
    <cacheHierarchy uniqueName="[first_summary].[Last Date of 4th Supply]" caption="Last Date of 4th Supply" attribute="1" defaultMemberUniqueName="[first_summary].[Last Date of 4th Supply].[All]" allUniqueName="[first_summary].[Last Date of 4th Supply].[All]" dimensionUniqueName="[first_summary]" displayFolder="" count="0" memberValueDatatype="130" unbalanced="0"/>
    <cacheHierarchy uniqueName="[first_summary].[Month]" caption="Month" attribute="1" defaultMemberUniqueName="[first_summary].[Month].[All]" allUniqueName="[first_summary].[Month].[All]" dimensionUniqueName="[first_summary]" displayFolder="" count="0" memberValueDatatype="130" unbalanced="0"/>
    <cacheHierarchy uniqueName="[first_summary].[Quantity Programmed]" caption="Quantity Programmed" attribute="1" defaultMemberUniqueName="[first_summary].[Quantity Programmed].[All]" allUniqueName="[first_summary].[Quantity Programmed].[All]" dimensionUniqueName="[first_summary]" displayFolder="" count="0" memberValueDatatype="20" unbalanced="0"/>
    <cacheHierarchy uniqueName="[first_summary].[State]" caption="State" attribute="1" defaultMemberUniqueName="[first_summary].[State].[All]" allUniqueName="[first_summary].[State].[All]" dimensionUniqueName="[first_summary]" displayFolder="" count="0" memberValueDatatype="130" unbalanced="0"/>
    <cacheHierarchy uniqueName="[first_summary].[Total qty supplied]" caption="Total qty supplied" attribute="1" defaultMemberUniqueName="[first_summary].[Total qty supplied].[All]" allUniqueName="[first_summary].[Total qty supplied].[All]" dimensionUniqueName="[first_summary]" displayFolder="" count="0" memberValueDatatype="5" unbalanced="0"/>
    <cacheHierarchy uniqueName="[first_summary].[Vendor-State]" caption="Vendor-State" attribute="1" defaultMemberUniqueName="[first_summary].[Vendor-State].[All]" allUniqueName="[first_summary].[Vendor-State].[All]" dimensionUniqueName="[first_summary]" displayFolder="" count="0" memberValueDatatype="130" unbalanced="0"/>
    <cacheHierarchy uniqueName="[invoice_sheet].[CATEGORY]" caption="CATEGORY" attribute="1" defaultMemberUniqueName="[invoice_sheet].[CATEGORY].[All]" allUniqueName="[invoice_sheet].[CATEGORY].[All]" dimensionUniqueName="[invoice_sheet]" displayFolder="" count="0" memberValueDatatype="130" unbalanced="0"/>
    <cacheHierarchy uniqueName="[invoice_sheet].[Cycle]" caption="Cycle" attribute="1" defaultMemberUniqueName="[invoice_sheet].[Cycle].[All]" allUniqueName="[invoice_sheet].[Cycle].[All]" dimensionUniqueName="[invoice_sheet]" displayFolder="" count="0" memberValueDatatype="130" unbalanced="0"/>
    <cacheHierarchy uniqueName="[invoice_sheet].[HAULAGE PRICE]" caption="HAULAGE PRICE" attribute="1" defaultMemberUniqueName="[invoice_sheet].[HAULAGE PRICE].[All]" allUniqueName="[invoice_sheet].[HAULAGE PRICE].[All]" dimensionUniqueName="[invoice_sheet]" displayFolder="" count="0" memberValueDatatype="5" unbalanced="0"/>
    <cacheHierarchy uniqueName="[invoice_sheet].[Month]" caption="Month" attribute="1" defaultMemberUniqueName="[invoice_sheet].[Month].[All]" allUniqueName="[invoice_sheet].[Month].[All]" dimensionUniqueName="[invoice_sheet]" displayFolder="" count="0" memberValueDatatype="130" unbalanced="0"/>
    <cacheHierarchy uniqueName="[invoice_sheet].[QUANTITY SUPPLIED]" caption="QUANTITY SUPPLIED" attribute="1" defaultMemberUniqueName="[invoice_sheet].[QUANTITY SUPPLIED].[All]" allUniqueName="[invoice_sheet].[QUANTITY SUPPLIED].[All]" dimensionUniqueName="[invoice_sheet]" displayFolder="" count="0" memberValueDatatype="5" unbalanced="0"/>
    <cacheHierarchy uniqueName="[invoice_sheet].[STATE]" caption="STATE" attribute="1" defaultMemberUniqueName="[invoice_sheet].[STATE].[All]" allUniqueName="[invoice_sheet].[STATE].[All]" dimensionUniqueName="[invoice_sheet]" displayFolder="" count="0" memberValueDatatype="130" unbalanced="0"/>
    <cacheHierarchy uniqueName="[invoice_sheet].[VENDOR]" caption="VENDOR" attribute="1" defaultMemberUniqueName="[invoice_sheet].[VENDOR].[All]" allUniqueName="[invoice_sheet].[VENDOR].[All]" dimensionUniqueName="[invoice_sheet]" displayFolder="" count="0" memberValueDatatype="130" unbalanced="0"/>
    <cacheHierarchy uniqueName="[invoice_sheet].[VENDOR-STATE]" caption="VENDOR-STATE" attribute="1" defaultMemberUniqueName="[invoice_sheet].[VENDOR-STATE].[All]" allUniqueName="[invoice_sheet].[VENDOR-STATE].[All]" dimensionUniqueName="[invoice_sheet]" displayFolder="" count="0" memberValueDatatype="130" unbalanced="0"/>
    <cacheHierarchy uniqueName="[new_supply_status3].[Allocation]" caption="Allocation" attribute="1" defaultMemberUniqueName="[new_supply_status3].[Allocation].[All]" allUniqueName="[new_supply_status3].[Allocation].[All]" dimensionUniqueName="[new_supply_status3]" displayFolder="" count="0" memberValueDatatype="20" unbalanced="0"/>
    <cacheHierarchy uniqueName="[new_supply_status3].[Clusters]" caption="Clusters" attribute="1" defaultMemberUniqueName="[new_supply_status3].[Clusters].[All]" allUniqueName="[new_supply_status3].[Clusters].[All]" dimensionUniqueName="[new_supply_status3]" displayFolder="" count="0" memberValueDatatype="130" unbalanced="0"/>
    <cacheHierarchy uniqueName="[new_supply_status3].[Cycle]" caption="Cycle" attribute="1" defaultMemberUniqueName="[new_supply_status3].[Cycle].[All]" allUniqueName="[new_supply_status3].[Cycle].[All]" dimensionUniqueName="[new_supply_status3]" displayFolder="" count="0" memberValueDatatype="130" unbalanced="0"/>
    <cacheHierarchy uniqueName="[new_supply_status3].[Hierarchy1]" caption="Hierarchy1" defaultMemberUniqueName="[new_supply_status3].[Hierarchy1].[All]" allUniqueName="[new_supply_status3].[Hierarchy1].[All]" dimensionUniqueName="[new_supply_status3]" displayFolder="" count="0" unbalanced="0"/>
    <cacheHierarchy uniqueName="[new_supply_status3].[Last date of supply]" caption="Last date of supply" attribute="1" time="1" defaultMemberUniqueName="[new_supply_status3].[Last date of supply].[All]" allUniqueName="[new_supply_status3].[Last date of supply].[All]" dimensionUniqueName="[new_supply_status3]" displayFolder="" count="0" memberValueDatatype="7" unbalanced="0"/>
    <cacheHierarchy uniqueName="[new_supply_status3].[Last Supply Vendor]" caption="Last Supply Vendor" attribute="1" defaultMemberUniqueName="[new_supply_status3].[Last Supply Vendor].[All]" allUniqueName="[new_supply_status3].[Last Supply Vendor].[All]" dimensionUniqueName="[new_supply_status3]" displayFolder="" count="0" memberValueDatatype="130" unbalanced="0"/>
    <cacheHierarchy uniqueName="[new_supply_status3].[Month]" caption="Month" attribute="1" defaultMemberUniqueName="[new_supply_status3].[Month].[All]" allUniqueName="[new_supply_status3].[Month].[All]" dimensionUniqueName="[new_supply_status3]" displayFolder="" count="0" memberValueDatatype="130" unbalanced="0"/>
    <cacheHierarchy uniqueName="[new_supply_status3].[Site ID]" caption="Site ID" attribute="1" defaultMemberUniqueName="[new_supply_status3].[Site ID].[All]" allUniqueName="[new_supply_status3].[Site ID].[All]" dimensionUniqueName="[new_supply_status3]" displayFolder="" count="0" memberValueDatatype="130" unbalanced="0"/>
    <cacheHierarchy uniqueName="[new_supply_status3].[State]" caption="State" attribute="1" defaultMemberUniqueName="[new_supply_status3].[State].[All]" allUniqueName="[new_supply_status3].[State].[All]" dimensionUniqueName="[new_supply_status3]" displayFolder="" count="0" memberValueDatatype="130" unbalanced="0"/>
    <cacheHierarchy uniqueName="[new_supply_status3].[Supply % complete]" caption="Supply % complete" attribute="1" defaultMemberUniqueName="[new_supply_status3].[Supply % complete].[All]" allUniqueName="[new_supply_status3].[Supply % complete].[All]" dimensionUniqueName="[new_supply_status3]" displayFolder="" count="0" memberValueDatatype="5" unbalanced="0"/>
    <cacheHierarchy uniqueName="[new_supply_status3].[Supply Category]" caption="Supply Category" attribute="1" defaultMemberUniqueName="[new_supply_status3].[Supply Category].[All]" allUniqueName="[new_supply_status3].[Supply Category].[All]" dimensionUniqueName="[new_supply_status3]" displayFolder="" count="0" memberValueDatatype="130" unbalanced="0"/>
    <cacheHierarchy uniqueName="[new_supply_status3].[Total qty supplied]" caption="Total qty supplied" attribute="1" defaultMemberUniqueName="[new_supply_status3].[Total qty supplied].[All]" allUniqueName="[new_supply_status3].[Total qty supplied].[All]" dimensionUniqueName="[new_supply_status3]" displayFolder="" count="0" memberValueDatatype="20" unbalanced="0"/>
    <cacheHierarchy uniqueName="[new_supply_status3].[Vendor-State]" caption="Vendor-State" attribute="1" defaultMemberUniqueName="[new_supply_status3].[Vendor-State].[All]" allUniqueName="[new_supply_status3].[Vendor-State].[All]" dimensionUniqueName="[new_supply_status3]" displayFolder="" count="0" memberValueDatatype="130" unbalanced="0"/>
    <cacheHierarchy uniqueName="[scoring_table].[Average Invoice Haulage Price]" caption="Average Invoice Haulage Price" attribute="1" defaultMemberUniqueName="[scoring_table].[Average Invoice Haulage Price].[All]" allUniqueName="[scoring_table].[Average Invoice Haulage Price].[All]" dimensionUniqueName="[scoring_table]" displayFolder="" count="0" memberValueDatatype="5" unbalanced="0"/>
    <cacheHierarchy uniqueName="[scoring_table].[Category]" caption="Category" attribute="1" defaultMemberUniqueName="[scoring_table].[Category].[All]" allUniqueName="[scoring_table].[Category].[All]" dimensionUniqueName="[scoring_table]" displayFolder="" count="0" memberValueDatatype="130" unbalanced="0"/>
    <cacheHierarchy uniqueName="[scoring_table].[Completed Sites]" caption="Completed Sites" attribute="1" defaultMemberUniqueName="[scoring_table].[Completed Sites].[All]" allUniqueName="[scoring_table].[Completed Sites].[All]" dimensionUniqueName="[scoring_table]" displayFolder="" count="0" memberValueDatatype="20" unbalanced="0"/>
    <cacheHierarchy uniqueName="[scoring_table].[Count of sites supplied]" caption="Count of sites supplied" attribute="1" defaultMemberUniqueName="[scoring_table].[Count of sites supplied].[All]" allUniqueName="[scoring_table].[Count of sites supplied].[All]" dimensionUniqueName="[scoring_table]" displayFolder="" count="0" memberValueDatatype="20" unbalanced="0"/>
    <cacheHierarchy uniqueName="[scoring_table].[Count of States Completed within SLA]" caption="Count of States Completed within SLA" attribute="1" defaultMemberUniqueName="[scoring_table].[Count of States Completed within SLA].[All]" allUniqueName="[scoring_table].[Count of States Completed within SLA].[All]" dimensionUniqueName="[scoring_table]" displayFolder="" count="0" memberValueDatatype="11" unbalanced="0"/>
    <cacheHierarchy uniqueName="[scoring_table].[Count of States supplied]" caption="Count of States supplied" attribute="1" defaultMemberUniqueName="[scoring_table].[Count of States supplied].[All]" allUniqueName="[scoring_table].[Count of States supplied].[All]" dimensionUniqueName="[scoring_table]" displayFolder="" count="0" memberValueDatatype="20" unbalanced="0"/>
    <cacheHierarchy uniqueName="[scoring_table].[Month]" caption="Month" attribute="1" defaultMemberUniqueName="[scoring_table].[Month].[All]" allUniqueName="[scoring_table].[Month].[All]" dimensionUniqueName="[scoring_table]" displayFolder="" count="0" memberValueDatatype="130" unbalanced="0"/>
    <cacheHierarchy uniqueName="[scoring_table].[Number of Completed Assists]" caption="Number of Completed Assists" attribute="1" defaultMemberUniqueName="[scoring_table].[Number of Completed Assists].[All]" allUniqueName="[scoring_table].[Number of Completed Assists].[All]" dimensionUniqueName="[scoring_table]" displayFolder="" count="0" memberValueDatatype="20" unbalanced="0"/>
    <cacheHierarchy uniqueName="[scoring_table].[SCORE for sites supplied/completed in full]" caption="SCORE for sites supplied/completed in full" attribute="1" defaultMemberUniqueName="[scoring_table].[SCORE for sites supplied/completed in full].[All]" allUniqueName="[scoring_table].[SCORE for sites supplied/completed in full].[All]" dimensionUniqueName="[scoring_table]" displayFolder="" count="0" memberValueDatatype="5" unbalanced="0"/>
    <cacheHierarchy uniqueName="[scoring_table].[SCORE for states completed within SLA]" caption="SCORE for states completed within SLA" attribute="1" defaultMemberUniqueName="[scoring_table].[SCORE for states completed within SLA].[All]" allUniqueName="[scoring_table].[SCORE for states completed within SLA].[All]" dimensionUniqueName="[scoring_table]" displayFolder="" count="0" memberValueDatatype="20" unbalanced="0"/>
    <cacheHierarchy uniqueName="[scoring_table].[Score of Price]" caption="Score of Price" attribute="1" defaultMemberUniqueName="[scoring_table].[Score of Price].[All]" allUniqueName="[scoring_table].[Score of Price].[All]" dimensionUniqueName="[scoring_table]" displayFolder="" count="0" memberValueDatatype="20" unbalanced="0"/>
    <cacheHierarchy uniqueName="[scoring_table].[State]" caption="State" attribute="1" defaultMemberUniqueName="[scoring_table].[State].[All]" allUniqueName="[scoring_table].[State].[All]" dimensionUniqueName="[scoring_table]" displayFolder="" count="0" memberValueDatatype="130" unbalanced="0"/>
    <cacheHierarchy uniqueName="[scoring_table].[Sum of Scores]" caption="Sum of Scores" attribute="1" defaultMemberUniqueName="[scoring_table].[Sum of Scores].[All]" allUniqueName="[scoring_table].[Sum of Scores].[All]" dimensionUniqueName="[scoring_table]" displayFolder="" count="0" memberValueDatatype="5" unbalanced="0"/>
    <cacheHierarchy uniqueName="[scoring_table].[Sum of State Percentages of Completed sites]" caption="Sum of State Percentages of Completed sites" attribute="1" defaultMemberUniqueName="[scoring_table].[Sum of State Percentages of Completed sites].[All]" allUniqueName="[scoring_table].[Sum of State Percentages of Completed sites].[All]" dimensionUniqueName="[scoring_table]" displayFolder="" count="0" memberValueDatatype="5" unbalanced="0"/>
    <cacheHierarchy uniqueName="[scoring_table].[Total qty supplied]" caption="Total qty supplied" attribute="1" defaultMemberUniqueName="[scoring_table].[Total qty supplied].[All]" allUniqueName="[scoring_table].[Total qty supplied].[All]" dimensionUniqueName="[scoring_table]" displayFolder="" count="0" memberValueDatatype="5" unbalanced="0"/>
    <cacheHierarchy uniqueName="[scoring_table].[Total weighted score]" caption="Total weighted score" attribute="1" defaultMemberUniqueName="[scoring_table].[Total weighted score].[All]" allUniqueName="[scoring_table].[Total weighted score].[All]" dimensionUniqueName="[scoring_table]" displayFolder="" count="0" memberValueDatatype="5" unbalanced="0"/>
    <cacheHierarchy uniqueName="[scoring_table].[Vendor]" caption="Vendor" attribute="1" defaultMemberUniqueName="[scoring_table].[Vendor].[All]" allUniqueName="[scoring_table].[Vendor].[All]" dimensionUniqueName="[scoring_table]" displayFolder="" count="0" memberValueDatatype="130" unbalanced="0"/>
    <cacheHierarchy uniqueName="[scoring_table].[Vendor-Month]" caption="Vendor-Month" attribute="1" defaultMemberUniqueName="[scoring_table].[Vendor-Month].[All]" allUniqueName="[scoring_table].[Vendor-Month].[All]" dimensionUniqueName="[scoring_table]" displayFolder="" count="0" memberValueDatatype="130" unbalanced="0"/>
    <cacheHierarchy uniqueName="[scoring_table].[Weight Qty supplied]" caption="Weight Qty supplied" attribute="1" defaultMemberUniqueName="[scoring_table].[Weight Qty supplied].[All]" allUniqueName="[scoring_table].[Weight Qty supplied].[All]" dimensionUniqueName="[scoring_table]" displayFolder="" count="0" memberValueDatatype="5" unbalanced="0"/>
    <cacheHierarchy uniqueName="[scoring_table].[Weighted Score of Price]" caption="Weighted Score of Price" attribute="1" defaultMemberUniqueName="[scoring_table].[Weighted Score of Price].[All]" allUniqueName="[scoring_table].[Weighted Score of Price].[All]" dimensionUniqueName="[scoring_table]" displayFolder="" count="0" memberValueDatatype="5" unbalanced="0"/>
    <cacheHierarchy uniqueName="[scoring_table].[Weighted Supply within SLA]" caption="Weighted Supply within SLA" attribute="1" defaultMemberUniqueName="[scoring_table].[Weighted Supply within SLA].[All]" allUniqueName="[scoring_table].[Weighted Supply within SLA].[All]" dimensionUniqueName="[scoring_table]" displayFolder="" count="0" memberValueDatatype="5" unbalanced="0"/>
    <cacheHierarchy uniqueName="[scoring_table].[ZSCORE of Haulage/E2E haulage Price]" caption="ZSCORE of Haulage/E2E haulage Price" attribute="1" defaultMemberUniqueName="[scoring_table].[ZSCORE of Haulage/E2E haulage Price].[All]" allUniqueName="[scoring_table].[ZSCORE of Haulage/E2E haulage Price].[All]" dimensionUniqueName="[scoring_table]" displayFolder="" count="0" memberValueDatatype="5" unbalanced="0"/>
    <cacheHierarchy uniqueName="[date_table].[Date (Month Index)]" caption="Date (Month Index)" attribute="1" defaultMemberUniqueName="[date_table].[Date (Month Index)].[All]" allUniqueName="[date_table].[Date (Month Index)].[All]" dimensionUniqueName="[date_table]" displayFolder="" count="0" memberValueDatatype="20" unbalanced="0" hidden="1"/>
    <cacheHierarchy uniqueName="[Measures].[__XL_Count first_summary]" caption="__XL_Count first_summary" measure="1" displayFolder="" measureGroup="first_summary" count="0" hidden="1"/>
    <cacheHierarchy uniqueName="[Measures].[__XL_Count invoice_sheet]" caption="__XL_Count invoice_sheet" measure="1" displayFolder="" measureGroup="invoice_sheet" count="0" hidden="1"/>
    <cacheHierarchy uniqueName="[Measures].[__XL_Count category_count]" caption="__XL_Count category_count" measure="1" displayFolder="" measureGroup="category_count" count="0" hidden="1"/>
    <cacheHierarchy uniqueName="[Measures].[__XL_Count scoring_table]" caption="__XL_Count scoring_table" measure="1" displayFolder="" measureGroup="scoring_table" count="0" hidden="1"/>
    <cacheHierarchy uniqueName="[Measures].[__XL_Count factor_score]" caption="__XL_Count factor_score" measure="1" displayFolder="" measureGroup="factor_score" count="0" hidden="1"/>
    <cacheHierarchy uniqueName="[Measures].[__XL_Count date_table]" caption="__XL_Count date_table" measure="1" displayFolder="" measureGroup="date_table" count="0" hidden="1"/>
    <cacheHierarchy uniqueName="[Measures].[__XL_Count new_supply_status3]" caption="__XL_Count new_supply_status3" measure="1" displayFolder="" measureGroup="new_supply_status3" count="0" hidden="1"/>
    <cacheHierarchy uniqueName="[Measures].[__No measures defined]" caption="__No measures defined" measure="1" displayFolder="" count="0" hidden="1"/>
    <cacheHierarchy uniqueName="[Measures].[Sum of 1st Supply Total Qty]" caption="Sum of 1st Supply Total Qty" measure="1" displayFolder="" measureGroup="first_summary" count="0" hidden="1">
      <extLst>
        <ext xmlns:x15="http://schemas.microsoft.com/office/spreadsheetml/2010/11/main" uri="{B97F6D7D-B522-45F9-BDA1-12C45D357490}">
          <x15:cacheHierarchy aggregatedColumn="28"/>
        </ext>
      </extLst>
    </cacheHierarchy>
    <cacheHierarchy uniqueName="[Measures].[Sum of 2nd Supply Total Qty]" caption="Sum of 2nd Supply Total Qty" measure="1" displayFolder="" measureGroup="first_summary" count="0" hidden="1">
      <extLst>
        <ext xmlns:x15="http://schemas.microsoft.com/office/spreadsheetml/2010/11/main" uri="{B97F6D7D-B522-45F9-BDA1-12C45D357490}">
          <x15:cacheHierarchy aggregatedColumn="30"/>
        </ext>
      </extLst>
    </cacheHierarchy>
    <cacheHierarchy uniqueName="[Measures].[Sum of 3rd Supply Total Qty]" caption="Sum of 3rd Supply Total Qty" measure="1" displayFolder="" measureGroup="first_summary" count="0" hidden="1">
      <extLst>
        <ext xmlns:x15="http://schemas.microsoft.com/office/spreadsheetml/2010/11/main" uri="{B97F6D7D-B522-45F9-BDA1-12C45D357490}">
          <x15:cacheHierarchy aggregatedColumn="31"/>
        </ext>
      </extLst>
    </cacheHierarchy>
    <cacheHierarchy uniqueName="[Measures].[Sum of 4th Supply Total Qty]" caption="Sum of 4th Supply Total Qty" measure="1" displayFolder="" measureGroup="first_summary" count="0" hidden="1">
      <extLst>
        <ext xmlns:x15="http://schemas.microsoft.com/office/spreadsheetml/2010/11/main" uri="{B97F6D7D-B522-45F9-BDA1-12C45D357490}">
          <x15:cacheHierarchy aggregatedColumn="32"/>
        </ext>
      </extLst>
    </cacheHierarchy>
    <cacheHierarchy uniqueName="[Measures].[Count of Completed within SLA]" caption="Count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Count of Expected Supply End Date]" caption="Count of Expected Supply End Date" measure="1" displayFolder="" measureGroup="first_summary" count="0" hidden="1">
      <extLst>
        <ext xmlns:x15="http://schemas.microsoft.com/office/spreadsheetml/2010/11/main" uri="{B97F6D7D-B522-45F9-BDA1-12C45D357490}">
          <x15:cacheHierarchy aggregatedColumn="35"/>
        </ext>
      </extLst>
    </cacheHierarchy>
    <cacheHierarchy uniqueName="[Measures].[Count of Last Date of 1st Supply]" caption="Count of Last Date of 1st Supply" measure="1" displayFolder="" measureGroup="first_summary" count="0" hidden="1">
      <extLst>
        <ext xmlns:x15="http://schemas.microsoft.com/office/spreadsheetml/2010/11/main" uri="{B97F6D7D-B522-45F9-BDA1-12C45D357490}">
          <x15:cacheHierarchy aggregatedColumn="39"/>
        </ext>
      </extLst>
    </cacheHierarchy>
    <cacheHierarchy uniqueName="[Measures].[Sum of Quantity Programmed]" caption="Sum of Quantity Programmed" measure="1" displayFolder="" measureGroup="first_summary" count="0" hidden="1">
      <extLst>
        <ext xmlns:x15="http://schemas.microsoft.com/office/spreadsheetml/2010/11/main" uri="{B97F6D7D-B522-45F9-BDA1-12C45D357490}">
          <x15:cacheHierarchy aggregatedColumn="44"/>
        </ext>
      </extLst>
    </cacheHierarchy>
    <cacheHierarchy uniqueName="[Measures].[Sum of Total qty supplied]" caption="Sum of Total qty supplied" measure="1" displayFolder="" measureGroup="first_summary" count="0" hidden="1">
      <extLst>
        <ext xmlns:x15="http://schemas.microsoft.com/office/spreadsheetml/2010/11/main" uri="{B97F6D7D-B522-45F9-BDA1-12C45D357490}">
          <x15:cacheHierarchy aggregatedColumn="46"/>
        </ext>
      </extLst>
    </cacheHierarchy>
    <cacheHierarchy uniqueName="[Measures].[Sum of Completed within SLA]" caption="Sum of Completed within SLA" measure="1" displayFolder="" measureGroup="first_summary" count="0" hidden="1">
      <extLst>
        <ext xmlns:x15="http://schemas.microsoft.com/office/spreadsheetml/2010/11/main" uri="{B97F6D7D-B522-45F9-BDA1-12C45D357490}">
          <x15:cacheHierarchy aggregatedColumn="33"/>
        </ext>
      </extLst>
    </cacheHierarchy>
    <cacheHierarchy uniqueName="[Measures].[Sum of QUANTITY SUPPLIED]" caption="Sum of QUANTITY SUPPLIED" measure="1" displayFolder="" measureGroup="invoice_sheet" count="0" hidden="1">
      <extLst>
        <ext xmlns:x15="http://schemas.microsoft.com/office/spreadsheetml/2010/11/main" uri="{B97F6D7D-B522-45F9-BDA1-12C45D357490}">
          <x15:cacheHierarchy aggregatedColumn="52"/>
        </ext>
      </extLst>
    </cacheHierarchy>
    <cacheHierarchy uniqueName="[Measures].[Count of First Date Programmed]" caption="Count of First Date Programmed" measure="1" displayFolder="" measureGroup="first_summary" count="0" hidden="1">
      <extLst>
        <ext xmlns:x15="http://schemas.microsoft.com/office/spreadsheetml/2010/11/main" uri="{B97F6D7D-B522-45F9-BDA1-12C45D357490}">
          <x15:cacheHierarchy aggregatedColumn="37"/>
        </ext>
      </extLst>
    </cacheHierarchy>
    <cacheHierarchy uniqueName="[Measures].[Sum of HAULAGE PRICE]" caption="Sum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Count of State]" caption="Count of State" measure="1" displayFolder="" measureGroup="first_summary" count="0" hidden="1">
      <extLst>
        <ext xmlns:x15="http://schemas.microsoft.com/office/spreadsheetml/2010/11/main" uri="{B97F6D7D-B522-45F9-BDA1-12C45D357490}">
          <x15:cacheHierarchy aggregatedColumn="45"/>
        </ext>
      </extLst>
    </cacheHierarchy>
    <cacheHierarchy uniqueName="[Measures].[Sum of Count of sites supplied]" caption="Sum of Count of sites supplied" measure="1" displayFolder="" measureGroup="first_summary" count="0" hidden="1">
      <extLst>
        <ext xmlns:x15="http://schemas.microsoft.com/office/spreadsheetml/2010/11/main" uri="{B97F6D7D-B522-45F9-BDA1-12C45D357490}">
          <x15:cacheHierarchy aggregatedColumn="34"/>
        </ext>
      </extLst>
    </cacheHierarchy>
    <cacheHierarchy uniqueName="[Measures].[Average of HAULAGE PRICE]" caption="Average of HAULAGE PRICE" measure="1" displayFolder="" measureGroup="invoice_sheet" count="0" hidden="1">
      <extLst>
        <ext xmlns:x15="http://schemas.microsoft.com/office/spreadsheetml/2010/11/main" uri="{B97F6D7D-B522-45F9-BDA1-12C45D357490}">
          <x15:cacheHierarchy aggregatedColumn="50"/>
        </ext>
      </extLst>
    </cacheHierarchy>
    <cacheHierarchy uniqueName="[Measures].[Sum of Completed Sites]" caption="Sum of Completed Sites" measure="1" displayFolder="" measureGroup="category_count" count="0" hidden="1">
      <extLst>
        <ext xmlns:x15="http://schemas.microsoft.com/office/spreadsheetml/2010/11/main" uri="{B97F6D7D-B522-45F9-BDA1-12C45D357490}">
          <x15:cacheHierarchy aggregatedColumn="0"/>
        </ext>
      </extLst>
    </cacheHierarchy>
    <cacheHierarchy uniqueName="[Measures].[Sum of Uncompleted Sites]" caption="Sum of Uncompleted Sites" measure="1" displayFolder="" measureGroup="category_count" count="0" hidden="1">
      <extLst>
        <ext xmlns:x15="http://schemas.microsoft.com/office/spreadsheetml/2010/11/main" uri="{B97F6D7D-B522-45F9-BDA1-12C45D357490}">
          <x15:cacheHierarchy aggregatedColumn="6"/>
        </ext>
      </extLst>
    </cacheHierarchy>
    <cacheHierarchy uniqueName="[Measures].[Sum of Number of Completed assists]" caption="Sum of Number of Completed assists" measure="1" displayFolder="" measureGroup="category_count" count="0" hidden="1">
      <extLst>
        <ext xmlns:x15="http://schemas.microsoft.com/office/spreadsheetml/2010/11/main" uri="{B97F6D7D-B522-45F9-BDA1-12C45D357490}">
          <x15:cacheHierarchy aggregatedColumn="3"/>
        </ext>
      </extLst>
    </cacheHierarchy>
    <cacheHierarchy uniqueName="[Measures].[Sum of Number of Uncompleted assists]" caption="Sum of Number of Uncompleted assists" measure="1" displayFolder="" measureGroup="category_count" count="0" hidden="1">
      <extLst>
        <ext xmlns:x15="http://schemas.microsoft.com/office/spreadsheetml/2010/11/main" uri="{B97F6D7D-B522-45F9-BDA1-12C45D357490}">
          <x15:cacheHierarchy aggregatedColumn="4"/>
        </ext>
      </extLst>
    </cacheHierarchy>
    <cacheHierarchy uniqueName="[Measures].[Sum of Total weighted score]" caption="Sum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Average of Total weighted score]" caption="Average of Total weighted score" measure="1" displayFolder="" measureGroup="scoring_table" count="0" hidden="1">
      <extLst>
        <ext xmlns:x15="http://schemas.microsoft.com/office/spreadsheetml/2010/11/main" uri="{B97F6D7D-B522-45F9-BDA1-12C45D357490}">
          <x15:cacheHierarchy aggregatedColumn="84"/>
        </ext>
      </extLst>
    </cacheHierarchy>
    <cacheHierarchy uniqueName="[Measures].[Sum of Score]" caption="Sum of Score" measure="1" displayFolder="" measureGroup="factor_score" count="0" hidden="1">
      <extLst>
        <ext xmlns:x15="http://schemas.microsoft.com/office/spreadsheetml/2010/11/main" uri="{B97F6D7D-B522-45F9-BDA1-12C45D357490}">
          <x15:cacheHierarchy aggregatedColumn="24"/>
        </ext>
      </extLst>
    </cacheHierarchy>
    <cacheHierarchy uniqueName="[Measures].[Average of Score]" caption="Average of Score" measure="1" displayFolder="" measureGroup="factor_score" count="0" hidden="1">
      <extLst>
        <ext xmlns:x15="http://schemas.microsoft.com/office/spreadsheetml/2010/11/main" uri="{B97F6D7D-B522-45F9-BDA1-12C45D357490}">
          <x15:cacheHierarchy aggregatedColumn="24"/>
        </ext>
      </extLst>
    </cacheHierarchy>
    <cacheHierarchy uniqueName="[Measures].[Sum of Month]" caption="Sum of Month" measure="1" displayFolder="" measureGroup="date_table" count="0" hidden="1">
      <extLst>
        <ext xmlns:x15="http://schemas.microsoft.com/office/spreadsheetml/2010/11/main" uri="{B97F6D7D-B522-45F9-BDA1-12C45D357490}">
          <x15:cacheHierarchy aggregatedColumn="14"/>
        </ext>
      </extLst>
    </cacheHierarchy>
    <cacheHierarchy uniqueName="[Measures].[Sum of Total qty supplied 2]" caption="Sum of Total qty supplied 2" measure="1" displayFolder="" measureGroup="new_supply_status3" count="0" hidden="1">
      <extLst>
        <ext xmlns:x15="http://schemas.microsoft.com/office/spreadsheetml/2010/11/main" uri="{B97F6D7D-B522-45F9-BDA1-12C45D357490}">
          <x15:cacheHierarchy aggregatedColumn="67"/>
        </ext>
      </extLst>
    </cacheHierarchy>
    <cacheHierarchy uniqueName="[Measures].[Sum of Supply % complete]" caption="Sum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Average of Supply % complete]" caption="Average of Supply % complete" measure="1" displayFolder="" measureGroup="new_supply_status3" count="0" hidden="1">
      <extLst>
        <ext xmlns:x15="http://schemas.microsoft.com/office/spreadsheetml/2010/11/main" uri="{B97F6D7D-B522-45F9-BDA1-12C45D357490}">
          <x15:cacheHierarchy aggregatedColumn="65"/>
        </ext>
      </extLst>
    </cacheHierarchy>
    <cacheHierarchy uniqueName="[Measures].[Sum of Haulage Price 2]" caption="Sum of Haulage Price 2" measure="1" displayFolder="" measureGroup="first_summary" count="0" hidden="1">
      <extLst>
        <ext xmlns:x15="http://schemas.microsoft.com/office/spreadsheetml/2010/11/main" uri="{B97F6D7D-B522-45F9-BDA1-12C45D357490}">
          <x15:cacheHierarchy aggregatedColumn="38"/>
        </ext>
      </extLst>
    </cacheHierarchy>
    <cacheHierarchy uniqueName="[Measures].[Average of Haulage Price 2]" caption="Average of Haulage Price 2" measure="1" displayFolder="" measureGroup="first_summary" count="0" hidden="1">
      <extLst>
        <ext xmlns:x15="http://schemas.microsoft.com/office/spreadsheetml/2010/11/main" uri="{B97F6D7D-B522-45F9-BDA1-12C45D357490}">
          <x15:cacheHierarchy aggregatedColumn="38"/>
        </ext>
      </extLst>
    </cacheHierarchy>
  </cacheHierarchies>
  <kpis count="0"/>
  <dimensions count="8">
    <dimension name="category_count" uniqueName="[category_count]" caption="category_count"/>
    <dimension name="date_table" uniqueName="[date_table]" caption="date_table"/>
    <dimension name="factor_score" uniqueName="[factor_score]" caption="factor_score"/>
    <dimension name="first_summary" uniqueName="[first_summary]" caption="first_summary"/>
    <dimension name="invoice_sheet" uniqueName="[invoice_sheet]" caption="invoice_sheet"/>
    <dimension measure="1" name="Measures" uniqueName="[Measures]" caption="Measures"/>
    <dimension name="new_supply_status3" uniqueName="[new_supply_status3]" caption="new_supply_status3"/>
    <dimension name="scoring_table" uniqueName="[scoring_table]" caption="scoring_table"/>
  </dimensions>
  <measureGroups count="7">
    <measureGroup name="category_count" caption="category_count"/>
    <measureGroup name="date_table" caption="date_table"/>
    <measureGroup name="factor_score" caption="factor_score"/>
    <measureGroup name="first_summary" caption="first_summary"/>
    <measureGroup name="invoice_sheet" caption="invoice_sheet"/>
    <measureGroup name="new_supply_status3" caption="new_supply_status3"/>
    <measureGroup name="scoring_table" caption="scoring_table"/>
  </measureGroups>
  <maps count="14">
    <map measureGroup="0" dimension="0"/>
    <map measureGroup="1" dimension="1"/>
    <map measureGroup="2" dimension="0"/>
    <map measureGroup="2" dimension="2"/>
    <map measureGroup="3" dimension="0"/>
    <map measureGroup="3" dimension="3"/>
    <map measureGroup="3" dimension="4"/>
    <map measureGroup="4" dimension="4"/>
    <map measureGroup="5" dimension="0"/>
    <map measureGroup="5" dimension="1"/>
    <map measureGroup="5" dimension="3"/>
    <map measureGroup="5" dimension="4"/>
    <map measureGroup="5" dimension="6"/>
    <map measureGroup="6" dimension="7"/>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tag="f14ea2ea-598f-47aa-b263-394c2164b550" updatedVersion="6" minRefreshableVersion="3" useAutoFormatting="1" itemPrintTitles="1" createdVersion="6" indent="0" outline="1" outlineData="1" multipleFieldFilters="0" chartFormat="3">
  <location ref="A38:E45" firstHeaderRow="1" firstDataRow="2" firstDataCol="1"/>
  <pivotFields count="5">
    <pivotField axis="axisRow" allDrilled="1" showAll="0">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 dataField="1" showAll="0"/>
    <pivotField axis="axisCol" allDrilled="1" showAll="0" dataSourceSort="1" defaultAttributeDrillState="1">
      <items count="4">
        <item x="0"/>
        <item x="1"/>
        <item x="2"/>
        <item t="default"/>
      </items>
    </pivotField>
  </pivotFields>
  <rowFields count="1">
    <field x="0"/>
  </rowFields>
  <rowItems count="6">
    <i>
      <x/>
    </i>
    <i>
      <x v="1"/>
    </i>
    <i>
      <x v="2"/>
    </i>
    <i>
      <x v="3"/>
    </i>
    <i>
      <x v="4"/>
    </i>
    <i t="grand">
      <x/>
    </i>
  </rowItems>
  <colFields count="1">
    <field x="4"/>
  </colFields>
  <colItems count="4">
    <i>
      <x/>
    </i>
    <i>
      <x v="1"/>
    </i>
    <i>
      <x v="2"/>
    </i>
    <i t="grand">
      <x/>
    </i>
  </colItems>
  <dataFields count="1">
    <dataField name="Sum of Total qty supplied" fld="3" baseField="0" baseItem="0" numFmtId="3"/>
  </dataFields>
  <chartFormats count="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2" format="9" series="1">
      <pivotArea type="data" outline="0" fieldPosition="0">
        <references count="2">
          <reference field="4294967294" count="1" selected="0">
            <x v="0"/>
          </reference>
          <reference field="4" count="1" selected="0">
            <x v="0"/>
          </reference>
        </references>
      </pivotArea>
    </chartFormat>
    <chartFormat chart="2" format="10" series="1">
      <pivotArea type="data" outline="0" fieldPosition="0">
        <references count="2">
          <reference field="4294967294" count="1" selected="0">
            <x v="0"/>
          </reference>
          <reference field="4" count="1" selected="0">
            <x v="1"/>
          </reference>
        </references>
      </pivotArea>
    </chartFormat>
    <chartFormat chart="2" format="11" series="1">
      <pivotArea type="data" outline="0" fieldPosition="0">
        <references count="2">
          <reference field="4294967294" count="1" selected="0">
            <x v="0"/>
          </reference>
          <reference field="4" count="1" selected="0">
            <x v="2"/>
          </reference>
        </references>
      </pivotArea>
    </chartFormat>
    <chartFormat chart="2" format="12">
      <pivotArea type="data" outline="0" fieldPosition="0">
        <references count="3">
          <reference field="4294967294" count="1" selected="0">
            <x v="0"/>
          </reference>
          <reference field="0" count="1" selected="0">
            <x v="4"/>
          </reference>
          <reference field="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5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3]"/>
      </x15:pivotTableUISettings>
    </ext>
  </extLst>
</pivotTableDefinition>
</file>

<file path=xl/pivotTables/pivotTable10.xml><?xml version="1.0" encoding="utf-8"?>
<pivotTableDefinition xmlns="http://schemas.openxmlformats.org/spreadsheetml/2006/main" name="PivotTable6" cacheId="13" applyNumberFormats="0" applyBorderFormats="0" applyFontFormats="0" applyPatternFormats="0" applyAlignmentFormats="0" applyWidthHeightFormats="1" dataCaption="Values" tag="5704f4fc-cc7e-4f73-9abe-85956c7e2f47" updatedVersion="6" minRefreshableVersion="3" useAutoFormatting="1" subtotalHiddenItems="1" itemPrintTitles="1" createdVersion="6" indent="0" outline="1" outlineData="1" multipleFieldFilters="0" chartFormat="3">
  <location ref="A18:E22" firstHeaderRow="0" firstDataRow="1" firstDataCol="1"/>
  <pivotFields count="7">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Fields count="1">
    <field x="-2"/>
  </colFields>
  <colItems count="4">
    <i>
      <x/>
    </i>
    <i i="1">
      <x v="1"/>
    </i>
    <i i="2">
      <x v="2"/>
    </i>
    <i i="3">
      <x v="3"/>
    </i>
  </colItems>
  <dataFields count="4">
    <dataField name="Number of Completed Sites" fld="1" baseField="0" baseItem="0"/>
    <dataField name="Number of Uncompleted Sites" fld="2" baseField="0" baseItem="0"/>
    <dataField name="Number of Completed Assists" fld="3" baseField="0" baseItem="0"/>
    <dataField name="Number of Uncompleted assists" fld="4" baseField="0" baseItem="0"/>
  </dataFields>
  <chartFormats count="8">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0" format="7" series="1">
      <pivotArea type="data" outline="0" fieldPosition="0">
        <references count="1">
          <reference field="4294967294" count="1" selected="0">
            <x v="3"/>
          </reference>
        </references>
      </pivotArea>
    </chartFormat>
    <chartFormat chart="2" format="19"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3"/>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_count]"/>
        <x15:activeTabTopLevelEntity name="[first_summary]"/>
      </x15:pivotTableUISettings>
    </ext>
  </extLst>
</pivotTableDefinition>
</file>

<file path=xl/pivotTables/pivotTable11.xml><?xml version="1.0" encoding="utf-8"?>
<pivotTableDefinition xmlns="http://schemas.openxmlformats.org/spreadsheetml/2006/main" name="PivotTable8" cacheId="9" applyNumberFormats="0" applyBorderFormats="0" applyFontFormats="0" applyPatternFormats="0" applyAlignmentFormats="0" applyWidthHeightFormats="1" dataCaption="Values" tag="e03761ec-82e6-4f84-885a-cfe351a788a5" updatedVersion="6" minRefreshableVersion="3" useAutoFormatting="1" itemPrintTitles="1" createdVersion="6" indent="0" outline="1" outlineData="1" multipleFieldFilters="0" chartFormat="3">
  <location ref="A62:E67" firstHeaderRow="1" firstDataRow="2" firstDataCol="1"/>
  <pivotFields count="3">
    <pivotField axis="axisRow" allDrilled="1" showAll="0" dataSourceSort="1" defaultAttributeDrillState="1">
      <items count="4">
        <item x="0"/>
        <item x="1"/>
        <item x="2"/>
        <item t="default"/>
      </items>
    </pivotField>
    <pivotField axis="axisCol" allDrilled="1" showAll="0" dataSourceSort="1" defaultAttributeDrillState="1">
      <items count="4">
        <item x="0"/>
        <item x="1"/>
        <item x="2"/>
        <item t="default"/>
      </items>
    </pivotField>
    <pivotField dataField="1" showAll="0"/>
  </pivotFields>
  <rowFields count="1">
    <field x="0"/>
  </rowFields>
  <rowItems count="4">
    <i>
      <x/>
    </i>
    <i>
      <x v="1"/>
    </i>
    <i>
      <x v="2"/>
    </i>
    <i t="grand">
      <x/>
    </i>
  </rowItems>
  <colFields count="1">
    <field x="1"/>
  </colFields>
  <colItems count="4">
    <i>
      <x/>
    </i>
    <i>
      <x v="1"/>
    </i>
    <i>
      <x v="2"/>
    </i>
    <i t="grand">
      <x/>
    </i>
  </colItems>
  <dataFields count="1">
    <dataField name="Average of HAULAGE PRICE" fld="2" subtotal="average" baseField="0" baseItem="0" numFmtId="44"/>
  </dataFields>
  <chartFormats count="6">
    <chartFormat chart="0" format="9" series="1">
      <pivotArea type="data" outline="0" fieldPosition="0">
        <references count="2">
          <reference field="4294967294" count="1" selected="0">
            <x v="0"/>
          </reference>
          <reference field="1" count="1" selected="0">
            <x v="0"/>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0"/>
          </reference>
        </references>
      </pivotArea>
    </chartFormat>
    <chartFormat chart="2" format="16" series="1">
      <pivotArea type="data" outline="0" fieldPosition="0">
        <references count="2">
          <reference field="4294967294" count="1" selected="0">
            <x v="0"/>
          </reference>
          <reference field="1" count="1" selected="0">
            <x v="1"/>
          </reference>
        </references>
      </pivotArea>
    </chartFormat>
    <chartFormat chart="2" format="17"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1"/>
  </rowHierarchiesUsage>
  <colHierarchiesUsage count="1">
    <colHierarchyUsage hierarchyUsage="5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_sheet]"/>
      </x15:pivotTableUISettings>
    </ext>
  </extLst>
</pivotTableDefinition>
</file>

<file path=xl/pivotTables/pivotTable12.xml><?xml version="1.0" encoding="utf-8"?>
<pivotTableDefinition xmlns="http://schemas.openxmlformats.org/spreadsheetml/2006/main" name="PivotTable16" cacheId="2" applyNumberFormats="0" applyBorderFormats="0" applyFontFormats="0" applyPatternFormats="0" applyAlignmentFormats="0" applyWidthHeightFormats="1" dataCaption="Values" tag="accd232b-bcd8-497c-8e1f-0d325049c2c5" updatedVersion="6" minRefreshableVersion="3" useAutoFormatting="1" itemPrintTitles="1" createdVersion="6" indent="0" outline="1" outlineData="1" multipleFieldFilters="0">
  <location ref="A109:C126"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13.xml><?xml version="1.0" encoding="utf-8"?>
<pivotTableDefinition xmlns="http://schemas.openxmlformats.org/spreadsheetml/2006/main" name="PivotTable10" cacheId="15" applyNumberFormats="0" applyBorderFormats="0" applyFontFormats="0" applyPatternFormats="0" applyAlignmentFormats="0" applyWidthHeightFormats="1" dataCaption="Values" tag="dde45f81-566b-476e-8718-b47575ce216d" updatedVersion="6" minRefreshableVersion="3" useAutoFormatting="1" itemPrintTitles="1" createdVersion="6" indent="0" outline="1" outlineData="1" multipleFieldFilters="0">
  <location ref="A176:E181" firstHeaderRow="1" firstDataRow="2" firstDataCol="1"/>
  <pivotFields count="4">
    <pivotField axis="axisCol" allDrilled="1" showAll="0" dataSourceSort="1" defaultAttributeDrillState="1">
      <items count="4">
        <item x="0"/>
        <item x="1"/>
        <item x="2"/>
        <item t="default"/>
      </items>
    </pivotField>
    <pivotField axis="axisRow" allDrilled="1" showAll="0" dataSourceSort="1" defaultAttributeDrillState="1">
      <items count="4">
        <item x="0"/>
        <item x="1"/>
        <item x="2"/>
        <item t="default"/>
      </items>
    </pivotField>
    <pivotField dataField="1" showAll="0"/>
    <pivotField allDrilled="1" showAll="0" dataSourceSort="1" defaultAttributeDrillState="1"/>
  </pivotFields>
  <rowFields count="1">
    <field x="1"/>
  </rowFields>
  <rowItems count="4">
    <i>
      <x/>
    </i>
    <i>
      <x v="1"/>
    </i>
    <i>
      <x v="2"/>
    </i>
    <i t="grand">
      <x/>
    </i>
  </rowItems>
  <colFields count="1">
    <field x="0"/>
  </colFields>
  <colItems count="4">
    <i>
      <x/>
    </i>
    <i>
      <x v="1"/>
    </i>
    <i>
      <x v="2"/>
    </i>
    <i t="grand">
      <x/>
    </i>
  </colItems>
  <dataFields count="1">
    <dataField name="Average of Haulage Price" fld="2" subtotal="average" baseField="1" baseItem="0"/>
  </dataField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colHierarchiesUsage count="1">
    <colHierarchyUsage hierarchyUsage="2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14.xml><?xml version="1.0" encoding="utf-8"?>
<pivotTableDefinition xmlns="http://schemas.openxmlformats.org/spreadsheetml/2006/main" name="PivotTable3" cacheId="5" applyNumberFormats="0" applyBorderFormats="0" applyFontFormats="0" applyPatternFormats="0" applyAlignmentFormats="0" applyWidthHeightFormats="1" dataCaption="Values" tag="42d022fe-f716-4443-bea1-26f1c8969f93" updatedVersion="6" minRefreshableVersion="3" useAutoFormatting="1" subtotalHiddenItems="1" itemPrintTitles="1" createdVersion="6" indent="0" outline="1" outlineData="1" multipleFieldFilters="0" chartFormat="3">
  <location ref="A1:A7" firstHeaderRow="1" firstDataRow="1" firstDataCol="1"/>
  <pivotFields count="3">
    <pivotField axis="axisRow" allDrilled="1" showAll="0" sortType="descending">
      <items count="6">
        <item c="1" x="4"/>
        <item c="1" x="1"/>
        <item c="1" x="3"/>
        <item c="1" x="0"/>
        <item c="1" x="2"/>
        <item t="default"/>
      </items>
    </pivotField>
    <pivotField axis="axisRow" showAll="0" sortType="descending">
      <items count="1">
        <item t="default"/>
      </items>
    </pivotField>
    <pivotField axis="axisRow" showAll="0" nonAutoSortDefaul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5.xml><?xml version="1.0" encoding="utf-8"?>
<pivotTableDefinition xmlns="http://schemas.openxmlformats.org/spreadsheetml/2006/main" name="PivotTable7" cacheId="8" applyNumberFormats="0" applyBorderFormats="0" applyFontFormats="0" applyPatternFormats="0" applyAlignmentFormats="0" applyWidthHeightFormats="1" dataCaption="Values" tag="e41b2b85-6d32-4f2c-841b-aea7a1288b20" updatedVersion="6" minRefreshableVersion="3" useAutoFormatting="1" itemPrintTitles="1" createdVersion="6" indent="0" outline="1" outlineData="1" multipleFieldFilters="0" chartFormat="3">
  <location ref="A38:A47" firstHeaderRow="1" firstDataRow="1" firstDataCol="1"/>
  <pivotFields count="2">
    <pivotField axis="axisRow" allDrilled="1" showAll="0" nonAutoSortDefault="1" defaultAttributeDrillState="1">
      <items count="9">
        <item x="3"/>
        <item x="2"/>
        <item x="0"/>
        <item x="4"/>
        <item x="6"/>
        <item x="5"/>
        <item x="1"/>
        <item x="7"/>
        <item t="default"/>
      </items>
    </pivotField>
    <pivotField allDrilled="1" showAll="0" dataSourceSort="1" defaultAttributeDrillState="1"/>
  </pivotFields>
  <rowFields count="1">
    <field x="0"/>
  </rowFields>
  <rowItems count="9">
    <i>
      <x/>
    </i>
    <i>
      <x v="1"/>
    </i>
    <i>
      <x v="2"/>
    </i>
    <i>
      <x v="3"/>
    </i>
    <i>
      <x v="4"/>
    </i>
    <i>
      <x v="5"/>
    </i>
    <i>
      <x v="6"/>
    </i>
    <i>
      <x v="7"/>
    </i>
    <i t="grand">
      <x/>
    </i>
  </rowItems>
  <pivotHierarchies count="13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6.xml><?xml version="1.0" encoding="utf-8"?>
<pivotTableDefinition xmlns="http://schemas.openxmlformats.org/spreadsheetml/2006/main" name="PivotTable1" cacheId="7" applyNumberFormats="0" applyBorderFormats="0" applyFontFormats="0" applyPatternFormats="0" applyAlignmentFormats="0" applyWidthHeightFormats="1" dataCaption="Values" tag="635911a6-712b-4185-8a36-70751110257f" updatedVersion="6" minRefreshableVersion="3" useAutoFormatting="1" itemPrintTitles="1" createdVersion="6" indent="0" outline="1" outlineData="1" multipleFieldFilters="0" chartFormat="1">
  <location ref="A61:A67" firstHeaderRow="1" firstDataRow="1" firstDataCol="1"/>
  <pivotFields count="3">
    <pivotField axis="axisRow" allDrilled="1" showAll="0" sortType="descending">
      <items count="6">
        <item c="1" x="4"/>
        <item c="1" x="1"/>
        <item c="1" x="3"/>
        <item c="1" x="0"/>
        <item c="1" x="2"/>
        <item t="default"/>
      </items>
    </pivotField>
    <pivotField axis="axisRow" showAll="0" dataSourceSort="1">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new_supply_status]"/>
      </x15:pivotTableUISettings>
    </ext>
  </extLst>
</pivotTableDefinition>
</file>

<file path=xl/pivotTables/pivotTable17.xml><?xml version="1.0" encoding="utf-8"?>
<pivotTableDefinition xmlns="http://schemas.openxmlformats.org/spreadsheetml/2006/main" name="PivotTable6" cacheId="6" applyNumberFormats="0" applyBorderFormats="0" applyFontFormats="0" applyPatternFormats="0" applyAlignmentFormats="0" applyWidthHeightFormats="1" dataCaption="Values" tag="fd917123-8f37-4a57-8329-3e8a49d0c464" updatedVersion="6" minRefreshableVersion="3" useAutoFormatting="1" itemPrintTitles="1" createdVersion="6" indent="0" outline="1" outlineData="1" multipleFieldFilters="0" chartFormat="5">
  <location ref="A15:A21" firstHeaderRow="1" firstDataRow="1" firstDataCol="1"/>
  <pivotFields count="3">
    <pivotField axis="axisRow" allDrilled="1" showAll="0" sortType="ascending">
      <items count="6">
        <item c="1" x="2"/>
        <item c="1" x="0"/>
        <item c="1" x="3"/>
        <item c="1" x="1"/>
        <item c="1" x="4"/>
        <item t="default"/>
      </items>
    </pivotField>
    <pivotField axis="axisRow" showAll="0" sortType="ascending">
      <items count="1">
        <item t="default"/>
      </items>
    </pivotField>
    <pivotField axis="axisRow" showAll="0" dataSourceSort="1">
      <items count="1">
        <item t="default"/>
      </items>
    </pivotField>
  </pivotFields>
  <rowFields count="1">
    <field x="0"/>
  </rowFields>
  <rowItems count="6">
    <i>
      <x/>
    </i>
    <i>
      <x v="1"/>
    </i>
    <i>
      <x v="2"/>
    </i>
    <i>
      <x v="3"/>
    </i>
    <i>
      <x v="4"/>
    </i>
    <i t="grand">
      <x/>
    </i>
  </rowItem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
        <x15:activeTabTopLevelEntity name="[date_table]"/>
      </x15:pivotTableUISettings>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tag="7322c6ea-9c84-4d06-b3fc-f0ea2ca7a50f" updatedVersion="6" minRefreshableVersion="3" useAutoFormatting="1" itemPrintTitles="1" createdVersion="6" indent="0" outline="1" outlineData="1" multipleFieldFilters="0" chartFormat="4">
  <location ref="A76:B80" firstHeaderRow="1" firstDataRow="1" firstDataCol="1"/>
  <pivotFields count="2">
    <pivotField axis="axisRow" allDrilled="1" showAll="0" defaultAttributeDrillState="1">
      <items count="4">
        <item x="1"/>
        <item x="2"/>
        <item x="0"/>
        <item t="default"/>
      </items>
    </pivotField>
    <pivotField dataField="1" showAll="0"/>
  </pivotFields>
  <rowFields count="1">
    <field x="0"/>
  </rowFields>
  <rowItems count="4">
    <i>
      <x/>
    </i>
    <i>
      <x v="1"/>
    </i>
    <i>
      <x v="2"/>
    </i>
    <i t="grand">
      <x/>
    </i>
  </rowItems>
  <colItems count="1">
    <i/>
  </colItems>
  <dataFields count="1">
    <dataField name="Average of Total weighted score" fld="1"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coring_table]"/>
      </x15:pivotTableUISettings>
    </ext>
  </extLst>
</pivotTableDefinition>
</file>

<file path=xl/pivotTables/pivotTable3.xml><?xml version="1.0" encoding="utf-8"?>
<pivotTableDefinition xmlns="http://schemas.openxmlformats.org/spreadsheetml/2006/main" name="PivotTable7" cacheId="14" applyNumberFormats="0" applyBorderFormats="0" applyFontFormats="0" applyPatternFormats="0" applyAlignmentFormats="0" applyWidthHeightFormats="1" dataCaption="Values" tag="6507fd62-1377-4039-b43a-7de34791687a" updatedVersion="6" minRefreshableVersion="3" useAutoFormatting="1" subtotalHiddenItems="1" itemPrintTitles="1" createdVersion="6" indent="0" outline="1" outlineData="1" multipleFieldFilters="0" chartFormat="15">
  <location ref="A34:B38" firstHeaderRow="1" firstDataRow="1" firstDataCol="1"/>
  <pivotFields count="4">
    <pivotField dataField="1" showAll="0"/>
    <pivotField axis="axisRow" allDrilled="1" showAll="0" dataSourceSort="1" defaultAttributeDrillState="1">
      <items count="4">
        <item x="0"/>
        <item x="1"/>
        <item x="2"/>
        <item t="default"/>
      </items>
    </pivotField>
    <pivotField allDrilled="1" showAll="0" dataSourceSort="1" defaultAttributeDrillState="1"/>
    <pivotField allDrilled="1" showAll="0" dataSourceSort="1" defaultAttributeDrillState="1"/>
  </pivotFields>
  <rowFields count="1">
    <field x="1"/>
  </rowFields>
  <rowItems count="4">
    <i>
      <x/>
    </i>
    <i>
      <x v="1"/>
    </i>
    <i>
      <x v="2"/>
    </i>
    <i t="grand">
      <x/>
    </i>
  </rowItems>
  <colItems count="1">
    <i/>
  </colItems>
  <dataFields count="1">
    <dataField name="Sum of Total qty supplied" fld="0" baseField="0" baseItem="0" numFmtId="3"/>
  </dataFields>
  <chartFormats count="12">
    <chartFormat chart="0" format="2" series="1">
      <pivotArea type="data" outline="0" fieldPosition="0">
        <references count="1">
          <reference field="4294967294" count="1" selected="0">
            <x v="0"/>
          </reference>
        </references>
      </pivotArea>
    </chartFormat>
    <chartFormat chart="0" format="10">
      <pivotArea type="data" outline="0" fieldPosition="0">
        <references count="2">
          <reference field="4294967294" count="1" selected="0">
            <x v="0"/>
          </reference>
          <reference field="1" count="1" selected="0">
            <x v="0"/>
          </reference>
        </references>
      </pivotArea>
    </chartFormat>
    <chartFormat chart="0" format="11">
      <pivotArea type="data" outline="0" fieldPosition="0">
        <references count="2">
          <reference field="4294967294" count="1" selected="0">
            <x v="0"/>
          </reference>
          <reference field="1" count="1" selected="0">
            <x v="1"/>
          </reference>
        </references>
      </pivotArea>
    </chartFormat>
    <chartFormat chart="0" format="12">
      <pivotArea type="data" outline="0" fieldPosition="0">
        <references count="2">
          <reference field="4294967294" count="1" selected="0">
            <x v="0"/>
          </reference>
          <reference field="1" count="1" selected="0">
            <x v="2"/>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1" count="1" selected="0">
            <x v="0"/>
          </reference>
        </references>
      </pivotArea>
    </chartFormat>
    <chartFormat chart="8" format="17">
      <pivotArea type="data" outline="0" fieldPosition="0">
        <references count="2">
          <reference field="4294967294" count="1" selected="0">
            <x v="0"/>
          </reference>
          <reference field="1" count="1" selected="0">
            <x v="1"/>
          </reference>
        </references>
      </pivotArea>
    </chartFormat>
    <chartFormat chart="8" format="18">
      <pivotArea type="data" outline="0" fieldPosition="0">
        <references count="2">
          <reference field="4294967294" count="1" selected="0">
            <x v="0"/>
          </reference>
          <reference field="1" count="1" selected="0">
            <x v="2"/>
          </reference>
        </references>
      </pivotArea>
    </chartFormat>
    <chartFormat chart="9" format="19" series="1">
      <pivotArea type="data" outline="0" fieldPosition="0">
        <references count="1">
          <reference field="4294967294" count="1" selected="0">
            <x v="0"/>
          </reference>
        </references>
      </pivotArea>
    </chartFormat>
    <chartFormat chart="9" format="20">
      <pivotArea type="data" outline="0" fieldPosition="0">
        <references count="2">
          <reference field="4294967294" count="1" selected="0">
            <x v="0"/>
          </reference>
          <reference field="1" count="1" selected="0">
            <x v="0"/>
          </reference>
        </references>
      </pivotArea>
    </chartFormat>
    <chartFormat chart="9" format="21">
      <pivotArea type="data" outline="0" fieldPosition="0">
        <references count="2">
          <reference field="4294967294" count="1" selected="0">
            <x v="0"/>
          </reference>
          <reference field="1" count="1" selected="0">
            <x v="1"/>
          </reference>
        </references>
      </pivotArea>
    </chartFormat>
    <chartFormat chart="9" format="22">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invoice_sheet]"/>
        <x15:activeTabTopLevelEntity name="[category_count]"/>
      </x15:pivotTableUISettings>
    </ext>
  </extLst>
</pivotTableDefinition>
</file>

<file path=xl/pivotTables/pivotTable4.xml><?xml version="1.0" encoding="utf-8"?>
<pivotTableDefinition xmlns="http://schemas.openxmlformats.org/spreadsheetml/2006/main" name="PivotTable9" cacheId="16" applyNumberFormats="0" applyBorderFormats="0" applyFontFormats="0" applyPatternFormats="0" applyAlignmentFormats="0" applyWidthHeightFormats="1" dataCaption="Values" tag="5c78ae5e-e2a6-4475-84d9-539b193d4b3e" updatedVersion="6" minRefreshableVersion="3" useAutoFormatting="1" itemPrintTitles="1" createdVersion="6" indent="0" outline="1" outlineData="1" multipleFieldFilters="0" chartFormat="6">
  <location ref="A90:B99" firstHeaderRow="1" firstDataRow="1" firstDataCol="1"/>
  <pivotFields count="5">
    <pivotField axis="axisRow" hiddenLevel="1" allDrilled="1" showAll="0" dataSourceSort="1">
      <items count="2">
        <item s="1" c="1" x="0"/>
        <item t="default"/>
      </items>
    </pivotField>
    <pivotField axis="axisRow" allDrilled="1" showAll="0" dataSourceSort="1">
      <items count="9">
        <item c="1" x="0"/>
        <item c="1" x="1"/>
        <item c="1" x="2"/>
        <item c="1" x="3"/>
        <item c="1" x="4"/>
        <item c="1" x="5"/>
        <item c="1" x="6"/>
        <item c="1" x="7"/>
        <item t="default"/>
      </items>
    </pivotField>
    <pivotField axis="axisRow" showAll="0" dataSourceSort="1">
      <items count="18">
        <item x="0"/>
        <item x="1"/>
        <item x="2"/>
        <item x="3"/>
        <item x="4"/>
        <item x="5"/>
        <item x="6"/>
        <item x="7"/>
        <item x="8"/>
        <item x="9"/>
        <item x="10"/>
        <item x="11"/>
        <item x="12"/>
        <item x="13"/>
        <item x="14"/>
        <item x="15"/>
        <item x="16"/>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Average of Supply % complete" fld="3"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5" format="4">
      <pivotArea type="data" outline="0" fieldPosition="0">
        <references count="2">
          <reference field="4294967294" count="1" selected="0">
            <x v="0"/>
          </reference>
          <reference field="2" count="1" selected="0">
            <x v="16"/>
          </reference>
        </references>
      </pivotArea>
    </chartFormat>
  </chartFormats>
  <pivotHierarchies count="13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ew_supply_status3]"/>
        <x15:activeTabTopLevelEntity name="[category_count]"/>
      </x15:pivotTableUISettings>
    </ext>
  </extLst>
</pivotTableDefinition>
</file>

<file path=xl/pivotTables/pivotTable5.xml><?xml version="1.0" encoding="utf-8"?>
<pivotTableDefinition xmlns="http://schemas.openxmlformats.org/spreadsheetml/2006/main" name="PivotTable4" cacheId="12" applyNumberFormats="0" applyBorderFormats="0" applyFontFormats="0" applyPatternFormats="0" applyAlignmentFormats="0" applyWidthHeightFormats="1" dataCaption="Values" tag="90dfe7e3-5eef-4b1d-8aac-58d1aad128a4" updatedVersion="6" minRefreshableVersion="3" useAutoFormatting="1" itemPrintTitles="1" createdVersion="6" indent="0" outline="1" outlineData="1" multipleFieldFilters="0" chartFormat="3">
  <location ref="A134:B138" firstHeaderRow="1" firstDataRow="1" firstDataCol="1"/>
  <pivotFields count="5">
    <pivotField axis="axisRow" allDrilled="1" showAll="0" sortType="descending">
      <items count="4">
        <item c="1" x="0"/>
        <item c="1" x="1"/>
        <item c="1" x="2"/>
        <item t="default"/>
      </items>
      <autoSortScope>
        <pivotArea dataOnly="0" outline="0" fieldPosition="0">
          <references count="1">
            <reference field="4294967294" count="1" selected="0">
              <x v="0"/>
            </reference>
          </references>
        </pivotArea>
      </autoSortScope>
    </pivotField>
    <pivotField axis="axisRow" showAll="0" sortType="descending">
      <items count="1">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4">
    <i>
      <x v="1"/>
    </i>
    <i>
      <x/>
    </i>
    <i>
      <x v="2"/>
    </i>
    <i t="grand">
      <x/>
    </i>
  </rowItems>
  <colItems count="1">
    <i/>
  </colItems>
  <dataFields count="1">
    <dataField name="Average of Score" fld="2" subtotal="average" baseField="0" baseItem="0" numFmtId="9"/>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actor_score]"/>
        <x15:activeTabTopLevelEntity name="[category_count]"/>
      </x15:pivotTableUISettings>
    </ext>
  </extLst>
</pivotTableDefinition>
</file>

<file path=xl/pivotTables/pivotTable6.xml><?xml version="1.0" encoding="utf-8"?>
<pivotTableDefinition xmlns="http://schemas.openxmlformats.org/spreadsheetml/2006/main" name="PivotTable12" cacheId="0" applyNumberFormats="0" applyBorderFormats="0" applyFontFormats="0" applyPatternFormats="0" applyAlignmentFormats="0" applyWidthHeightFormats="1" dataCaption="Values" tag="ac38dd42-1859-4d3e-82f1-606f77d060f6" updatedVersion="6" minRefreshableVersion="3" useAutoFormatting="1" itemPrintTitles="1" createdVersion="6" indent="0" outline="1" outlineData="1" multipleFieldFilters="0">
  <location ref="A201:C218"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pivotTables/pivotTable7.xml><?xml version="1.0" encoding="utf-8"?>
<pivotTableDefinition xmlns="http://schemas.openxmlformats.org/spreadsheetml/2006/main" name="PivotTable11" cacheId="4" applyNumberFormats="0" applyBorderFormats="0" applyFontFormats="0" applyPatternFormats="0" applyAlignmentFormats="0" applyWidthHeightFormats="1" dataCaption="Values" tag="c31c9bb6-36d5-4458-9276-f32fb5b0b7c0" updatedVersion="6" minRefreshableVersion="3" useAutoFormatting="1" subtotalHiddenItems="1" itemPrintTitles="1" createdVersion="6" indent="0" outline="1" outlineData="1" multipleFieldFilters="0" chartFormat="3">
  <location ref="A188:B192" firstHeaderRow="1" firstDataRow="1" firstDataCol="1"/>
  <pivotFields count="2">
    <pivotField axis="axisRow" allDrilled="1" showAll="0" nonAutoSortDefault="1" defaultAttributeDrillState="1">
      <items count="4">
        <item x="0"/>
        <item x="2"/>
        <item x="1"/>
        <item t="default"/>
      </items>
    </pivotField>
    <pivotField dataField="1" showAll="0"/>
  </pivotFields>
  <rowFields count="1">
    <field x="0"/>
  </rowFields>
  <rowItems count="4">
    <i>
      <x/>
    </i>
    <i>
      <x v="1"/>
    </i>
    <i>
      <x v="2"/>
    </i>
    <i t="grand">
      <x/>
    </i>
  </rowItems>
  <colItems count="1">
    <i/>
  </colItems>
  <dataFields count="1">
    <dataField name="Average of Haulage Price" fld="1" subtotal="average" baseField="0" baseItem="0"/>
  </dataFields>
  <chartFormats count="2">
    <chartFormat chart="0" format="0"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pivotTableUISettings>
    </ext>
  </extLst>
</pivotTableDefinition>
</file>

<file path=xl/pivotTables/pivotTable8.xml><?xml version="1.0" encoding="utf-8"?>
<pivotTableDefinition xmlns="http://schemas.openxmlformats.org/spreadsheetml/2006/main" name="PivotTable2" cacheId="11" applyNumberFormats="0" applyBorderFormats="0" applyFontFormats="0" applyPatternFormats="0" applyAlignmentFormats="0" applyWidthHeightFormats="1" dataCaption="Values" tag="5d0ec5f0-0d93-4b50-b6d4-06509b712227" updatedVersion="6" minRefreshableVersion="3" useAutoFormatting="1" subtotalHiddenItems="1" itemPrintTitles="1" createdVersion="6" indent="0" outline="1" outlineData="1" multipleFieldFilters="0">
  <location ref="A3:C7" firstHeaderRow="0" firstDataRow="1" firstDataCol="1"/>
  <pivotFields count="5">
    <pivotField axis="axisRow" allDrilled="1" showAll="0" dataSourceSort="1" defaultAttributeDrillState="1">
      <items count="4">
        <item x="0"/>
        <item x="1"/>
        <item x="2"/>
        <item t="default"/>
      </items>
    </pivotField>
    <pivotField dataField="1" showAll="0"/>
    <pivotField dataField="1" showAll="0"/>
    <pivotField allDrilled="1" showAll="0" dataSourceSort="1" defaultAttributeDrillState="1"/>
    <pivotField allDrilled="1" showAll="0" dataSourceSort="1" defaultAttributeDrillState="1"/>
  </pivotFields>
  <rowFields count="1">
    <field x="0"/>
  </rowFields>
  <rowItems count="4">
    <i>
      <x/>
    </i>
    <i>
      <x v="1"/>
    </i>
    <i>
      <x v="2"/>
    </i>
    <i t="grand">
      <x/>
    </i>
  </rowItems>
  <colFields count="1">
    <field x="-2"/>
  </colFields>
  <colItems count="2">
    <i>
      <x/>
    </i>
    <i i="1">
      <x v="1"/>
    </i>
  </colItems>
  <dataFields count="2">
    <dataField name="Sum of Completed within SLA" fld="1" baseField="0" baseItem="0"/>
    <dataField name="Count of State" fld="2" subtotal="count" baseField="0" baseItem="0"/>
  </dataFields>
  <pivotHierarchies count="130">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invoice_sheet].[Cycle].&amp;[May Cycl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first_summary]"/>
        <x15:activeTabTopLevelEntity name="[category_count]"/>
      </x15:pivotTableUISettings>
    </ext>
  </extLst>
</pivotTableDefinition>
</file>

<file path=xl/pivotTables/pivotTable9.xml><?xml version="1.0" encoding="utf-8"?>
<pivotTableDefinition xmlns="http://schemas.openxmlformats.org/spreadsheetml/2006/main" name="PivotTable15" cacheId="1" applyNumberFormats="0" applyBorderFormats="0" applyFontFormats="0" applyPatternFormats="0" applyAlignmentFormats="0" applyWidthHeightFormats="1" dataCaption="Values" tag="d6b3f4b5-fe44-4782-8374-e9a9f5766761" updatedVersion="6" minRefreshableVersion="3" useAutoFormatting="1" itemPrintTitles="1" createdVersion="6" indent="0" outline="1" outlineData="1" multipleFieldFilters="0">
  <location ref="A148:C165" firstHeaderRow="1" firstDataRow="1" firstDataCol="0"/>
  <pivotHierarchies count="1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Vendor" sourceName="[category_count].[Vendor]">
  <pivotTables>
    <pivotTable tabId="9" name="PivotTable2"/>
    <pivotTable tabId="9" name="PivotTable6"/>
    <pivotTable tabId="9" name="PivotTable9"/>
  </pivotTables>
  <data>
    <olap pivotCacheId="98">
      <levels count="2">
        <level uniqueName="[category_count].[Vendor].[(All)]" sourceCaption="(All)" count="0"/>
        <level uniqueName="[category_count].[Vendor].[Vendor]" sourceCaption="Vendor" count="4">
          <ranges>
            <range startItem="0">
              <i n="[category_count].[Vendor].&amp;[CHUMA HILLS]" c="CHUMA HILLS"/>
              <i n="[category_count].[Vendor].&amp;[HARMANS FLOREAT]" c="HARMANS FLOREAT"/>
              <i n="[category_count].[Vendor].&amp;[KEZONIC]" c="KEZONIC"/>
              <i n="[category_count].[Vendor].&amp;" c="(blank)"/>
            </range>
          </ranges>
        </level>
      </levels>
      <selections count="1">
        <selection n="[category_count].[Vendo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ycle" sourceName="[category_count].[Cycle]">
  <pivotTables>
    <pivotTable tabId="9" name="PivotTable2"/>
    <pivotTable tabId="9" name="PivotTable4"/>
    <pivotTable tabId="9" name="PivotTable6"/>
    <pivotTable tabId="9" name="PivotTable7"/>
    <pivotTable tabId="9" name="PivotTable10"/>
    <pivotTable tabId="9" name="PivotTable9"/>
  </pivotTables>
  <data>
    <olap pivotCacheId="98">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ycle1" sourceName="[category_count].[Cycle]">
  <pivotTables>
    <pivotTable tabId="19" name="PivotTable7"/>
  </pivotTables>
  <data>
    <olap pivotCacheId="99">
      <levels count="2">
        <level uniqueName="[category_count].[Cycle].[(All)]" sourceCaption="(All)" count="0"/>
        <level uniqueName="[category_count].[Cycle].[Cycle]" sourceCaption="Cycle" count="4">
          <ranges>
            <range startItem="0">
              <i n="[category_count].[Cycle].&amp;[April Cycle]" c="April Cycle"/>
              <i n="[category_count].[Cycle].&amp;[June Cycle]" c="June Cycle"/>
              <i n="[category_count].[Cycle].&amp;[May Cycle]" c="May Cycle"/>
              <i n="[category_count].[Cycle].&amp;" c="(blank)"/>
            </range>
          </ranges>
        </level>
      </levels>
      <selections count="1">
        <selection n="[category_count].[Cycl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Vendor" cache="Slicer_Vendor" caption="Vendor" level="1" rowHeight="241300"/>
  <slicer name="Cycle" cache="Slicer_Cycle" caption="Cycle" level="1"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Cycle 1" cache="Slicer_Cycle1" caption="Cycle" level="1" rowHeight="241300"/>
</slicers>
</file>

<file path=xl/tables/table1.xml><?xml version="1.0" encoding="utf-8"?>
<table xmlns="http://schemas.openxmlformats.org/spreadsheetml/2006/main" id="1" name="first_summary" displayName="first_summary" ref="A1:T10" totalsRowShown="0" headerRowDxfId="126" dataDxfId="124" headerRowBorderDxfId="125" tableBorderDxfId="123">
  <autoFilter ref="A1:T10"/>
  <tableColumns count="20">
    <tableColumn id="19" name="Month" dataDxfId="122"/>
    <tableColumn id="1" name="1st Supply Vendor" dataDxfId="121"/>
    <tableColumn id="2" name="State" dataDxfId="120"/>
    <tableColumn id="3" name="Vendor-State" dataDxfId="119">
      <calculatedColumnFormula>CONCATENATE(B2,"-",C2,"-",first_summary[[#This Row],[Month]])</calculatedColumnFormula>
    </tableColumn>
    <tableColumn id="4" name="First Date of 1st Supply" dataDxfId="118"/>
    <tableColumn id="5" name="Last Date of 1st Supply" dataDxfId="117"/>
    <tableColumn id="6" name="Last Date of 2nd Supply" dataDxfId="116"/>
    <tableColumn id="7" name="Last Date of 3rd Supply" dataDxfId="115"/>
    <tableColumn id="8" name="Last Date of 4th Supply" dataDxfId="114"/>
    <tableColumn id="9" name="1st Supply Total Qty" dataDxfId="113"/>
    <tableColumn id="10" name="2nd Supply Total Qty" dataDxfId="112"/>
    <tableColumn id="11" name="3rd Supply Total Qty" dataDxfId="111"/>
    <tableColumn id="12" name="4th Supply Total Qty" dataDxfId="110"/>
    <tableColumn id="13" name="First Date Programmed" dataDxfId="109"/>
    <tableColumn id="14" name="Quantity Programmed" dataDxfId="108"/>
    <tableColumn id="15" name="Count of sites supplied" dataDxfId="107"/>
    <tableColumn id="16" name="Total qty supplied" dataDxfId="106"/>
    <tableColumn id="17" name="Expected Supply End Date" dataDxfId="105"/>
    <tableColumn id="18" name="Completed within SLA" dataDxfId="104"/>
    <tableColumn id="20" name="Haulage Price" dataDxfId="103"/>
  </tableColumns>
  <tableStyleInfo showFirstColumn="0" showLastColumn="0" showRowStripes="1" showColumnStripes="0"/>
</table>
</file>

<file path=xl/tables/table2.xml><?xml version="1.0" encoding="utf-8"?>
<table xmlns="http://schemas.openxmlformats.org/spreadsheetml/2006/main" id="7" name="new_supply_status" displayName="new_supply_status" ref="A1:L289" totalsRowShown="0" headerRowDxfId="102" dataDxfId="100" headerRowBorderDxfId="101" tableBorderDxfId="99">
  <autoFilter ref="A1:L289">
    <filterColumn colId="0">
      <filters>
        <filter val="April"/>
      </filters>
    </filterColumn>
  </autoFilter>
  <tableColumns count="12">
    <tableColumn id="1" name="Month" dataDxfId="98"/>
    <tableColumn id="12" name="Cycle" dataDxfId="97">
      <calculatedColumnFormula>CONCATENATE(new_supply_status[[#This Row],[Month]], " ", "cycle")</calculatedColumnFormula>
    </tableColumn>
    <tableColumn id="2" name="Site ID" dataDxfId="96"/>
    <tableColumn id="3" name="State" dataDxfId="95"/>
    <tableColumn id="4" name="Clusters" dataDxfId="94"/>
    <tableColumn id="5" name="Allocation" dataDxfId="93"/>
    <tableColumn id="6" name="1st Date of Supply" dataDxfId="92"/>
    <tableColumn id="7" name="Total qty supplied" dataDxfId="91"/>
    <tableColumn id="13" name="Allocation supply rate" dataDxfId="90">
      <calculatedColumnFormula>new_supply_status[[#This Row],[Total qty supplied]]/new_supply_status[[#This Row],[Allocation]]</calculatedColumnFormula>
    </tableColumn>
    <tableColumn id="9" name="Vendor" dataDxfId="89"/>
    <tableColumn id="10" name="Vendor-State" dataDxfId="88"/>
    <tableColumn id="11" name="Allocation Supply Rate Status" dataDxfId="87"/>
  </tableColumns>
  <tableStyleInfo showFirstColumn="0" showLastColumn="0" showRowStripes="1" showColumnStripes="0"/>
</table>
</file>

<file path=xl/tables/table3.xml><?xml version="1.0" encoding="utf-8"?>
<table xmlns="http://schemas.openxmlformats.org/spreadsheetml/2006/main" id="6" name="factor_score" displayName="factor_score" ref="A1:G28" totalsRowShown="0" headerRowDxfId="86" dataDxfId="84" headerRowBorderDxfId="85" tableBorderDxfId="83">
  <autoFilter ref="A1:G28">
    <filterColumn colId="0">
      <filters>
        <filter val="HARMANS FLOREAT"/>
      </filters>
    </filterColumn>
    <filterColumn colId="5">
      <filters>
        <filter val="Allocation Supply Rate"/>
      </filters>
    </filterColumn>
  </autoFilter>
  <tableColumns count="7">
    <tableColumn id="1" name="Vendor" dataDxfId="82"/>
    <tableColumn id="2" name="Month" dataDxfId="81"/>
    <tableColumn id="3" name="State" dataDxfId="80"/>
    <tableColumn id="7" name="Vendor-State" dataDxfId="79">
      <calculatedColumnFormula>CONCATENATE(factor_score[[#This Row],[Vendor]], "-",factor_score[[#This Row],[State]],"-",factor_score[[#This Row],[Month]])</calculatedColumnFormula>
    </tableColumn>
    <tableColumn id="4" name="Category" dataDxfId="78"/>
    <tableColumn id="5" name="Factor" dataDxfId="77"/>
    <tableColumn id="6" name="Score" dataDxfId="76"/>
  </tableColumns>
  <tableStyleInfo showFirstColumn="0" showLastColumn="0" showRowStripes="1" showColumnStripes="0"/>
</table>
</file>

<file path=xl/tables/table4.xml><?xml version="1.0" encoding="utf-8"?>
<table xmlns="http://schemas.openxmlformats.org/spreadsheetml/2006/main" id="3" name="new_supply_status3" displayName="new_supply_status3" ref="A1:L262" totalsRowShown="0" headerRowDxfId="75" dataDxfId="73" headerRowBorderDxfId="74" tableBorderDxfId="72">
  <autoFilter ref="A1:L262">
    <filterColumn colId="9">
      <filters>
        <filter val="HARMANS FLOREAT"/>
      </filters>
    </filterColumn>
  </autoFilter>
  <tableColumns count="12">
    <tableColumn id="1" name="Month" dataDxfId="71"/>
    <tableColumn id="2" name="Cycle" dataDxfId="70"/>
    <tableColumn id="3" name="Site ID" dataDxfId="69"/>
    <tableColumn id="4" name="State" dataDxfId="68"/>
    <tableColumn id="5" name="Clusters" dataDxfId="67"/>
    <tableColumn id="6" name="Allocation" dataDxfId="66"/>
    <tableColumn id="7" name="Last date of supply" dataDxfId="65"/>
    <tableColumn id="8" name="Total qty supplied" dataDxfId="64"/>
    <tableColumn id="9" name="Supply % complete" dataDxfId="63"/>
    <tableColumn id="10" name="Last Supply Vendor" dataDxfId="62"/>
    <tableColumn id="11" name="Vendor-State" dataDxfId="61">
      <calculatedColumnFormula>CONCATENATE(J2,"-",D2,"-",A2)</calculatedColumnFormula>
    </tableColumn>
    <tableColumn id="12" name="Supply Category" dataDxfId="60"/>
  </tableColumns>
  <tableStyleInfo showFirstColumn="0" showLastColumn="0" showRowStripes="1" showColumnStripes="0"/>
</table>
</file>

<file path=xl/tables/table5.xml><?xml version="1.0" encoding="utf-8"?>
<table xmlns="http://schemas.openxmlformats.org/spreadsheetml/2006/main" id="8" name="date_table" displayName="date_table" ref="A1:H76" totalsRowShown="0" headerRowDxfId="59" dataDxfId="58">
  <autoFilter ref="A1:H76"/>
  <tableColumns count="8">
    <tableColumn id="1" name="Date" dataDxfId="57"/>
    <tableColumn id="2" name="Year" dataDxfId="56">
      <calculatedColumnFormula>YEAR(A2)</calculatedColumnFormula>
    </tableColumn>
    <tableColumn id="3" name="Month" dataDxfId="55">
      <calculatedColumnFormula>MONTH(A2)</calculatedColumnFormula>
    </tableColumn>
    <tableColumn id="4" name="Month name" dataDxfId="54">
      <calculatedColumnFormula>TEXT(A2, "MMM")</calculatedColumnFormula>
    </tableColumn>
    <tableColumn id="5" name="Day" dataDxfId="53">
      <calculatedColumnFormula>DAY(A2)</calculatedColumnFormula>
    </tableColumn>
    <tableColumn id="6" name="Month Week" dataDxfId="52">
      <calculatedColumnFormula>WEEKNUM(A2,1)-WEEKNUM(DATE(YEAR(A2), MONTH(A2),1),2)+1</calculatedColumnFormula>
    </tableColumn>
    <tableColumn id="7" name="Month Week new" dataDxfId="51">
      <calculatedColumnFormula>CONCATENATE("Week"," ",F2)</calculatedColumnFormula>
    </tableColumn>
    <tableColumn id="8" name="Weekday" dataDxfId="50">
      <calculatedColumnFormula>TEXT(A2, "ddd")</calculatedColumnFormula>
    </tableColumn>
  </tableColumns>
  <tableStyleInfo showFirstColumn="0" showLastColumn="0" showRowStripes="1" showColumnStripes="0"/>
</table>
</file>

<file path=xl/tables/table6.xml><?xml version="1.0" encoding="utf-8"?>
<table xmlns="http://schemas.openxmlformats.org/spreadsheetml/2006/main" id="5" name="invoice_sheet" displayName="invoice_sheet" ref="A1:H10" totalsRowShown="0" headerRowDxfId="48" dataDxfId="46" headerRowBorderDxfId="47" tableBorderDxfId="45">
  <tableColumns count="8">
    <tableColumn id="2" name="Month" dataDxfId="44"/>
    <tableColumn id="8" name="Cycle" dataDxfId="43">
      <calculatedColumnFormula>CONCATENATE(invoice_sheet[[#This Row],[Month]], " ", "Cycle")</calculatedColumnFormula>
    </tableColumn>
    <tableColumn id="1" name="VENDOR" dataDxfId="42"/>
    <tableColumn id="3" name="STATE" dataDxfId="41"/>
    <tableColumn id="7" name="VENDOR-STATE" dataDxfId="40">
      <calculatedColumnFormula>CONCATENATE(invoice_sheet[[#This Row],[VENDOR]], "-",invoice_sheet[[#This Row],[STATE]],"-",invoice_sheet[[#This Row],[Month]])</calculatedColumnFormula>
    </tableColumn>
    <tableColumn id="6" name="CATEGORY" dataDxfId="39"/>
    <tableColumn id="4" name="QUANTITY SUPPLIED" dataDxfId="38"/>
    <tableColumn id="5" name="HAULAGE PRICE" dataDxfId="37"/>
  </tableColumns>
  <tableStyleInfo showFirstColumn="0" showLastColumn="0" showRowStripes="1" showColumnStripes="0"/>
</table>
</file>

<file path=xl/tables/table7.xml><?xml version="1.0" encoding="utf-8"?>
<table xmlns="http://schemas.openxmlformats.org/spreadsheetml/2006/main" id="4" name="scoring_table" displayName="scoring_table" ref="A1:V10" totalsRowShown="0" headerRowDxfId="36" dataDxfId="34" headerRowBorderDxfId="35">
  <tableColumns count="22">
    <tableColumn id="1" name="Vendor" dataDxfId="33"/>
    <tableColumn id="2" name="Month" dataDxfId="32"/>
    <tableColumn id="3" name="State" dataDxfId="31"/>
    <tableColumn id="4" name="Category" dataDxfId="30"/>
    <tableColumn id="5" name="Vendor-Month" dataDxfId="29">
      <calculatedColumnFormula>CONCATENATE(A2,"-",C2,"-",B2)</calculatedColumnFormula>
    </tableColumn>
    <tableColumn id="6" name="Total qty supplied" dataDxfId="28"/>
    <tableColumn id="7" name="Count of sites supplied" dataDxfId="27"/>
    <tableColumn id="8" name="Completed Sites" dataDxfId="26"/>
    <tableColumn id="22" name="Number of Completed Assists" dataDxfId="25"/>
    <tableColumn id="9" name="Count of States supplied" dataDxfId="24"/>
    <tableColumn id="10" name="Sum of State Percentages of Completed sites" dataDxfId="23"/>
    <tableColumn id="11" name="Count of States Completed within SLA" dataDxfId="22"/>
    <tableColumn id="12" name="Average Invoice Haulage Price" dataDxfId="21"/>
    <tableColumn id="13" name="ZSCORE of Haulage/E2E haulage Price" dataDxfId="20"/>
    <tableColumn id="14" name="SCORE for sites supplied/completed in full" dataDxfId="19">
      <calculatedColumnFormula>SUM(scoring_table[[#This Row],[Completed Sites]],scoring_table[[#This Row],[Number of Completed Assists]])/scoring_table[[#This Row],[Count of sites supplied]]</calculatedColumnFormula>
    </tableColumn>
    <tableColumn id="15" name="SCORE for states completed within SLA" dataDxfId="18"/>
    <tableColumn id="16" name="Score of Price" dataDxfId="17"/>
    <tableColumn id="17" name="Sum of Scores" dataDxfId="16"/>
    <tableColumn id="18" name="Weight Qty supplied" dataDxfId="15">
      <calculatedColumnFormula>O2*0.4</calculatedColumnFormula>
    </tableColumn>
    <tableColumn id="19" name="Weighted Supply within SLA" dataDxfId="14">
      <calculatedColumnFormula>P2*0.4</calculatedColumnFormula>
    </tableColumn>
    <tableColumn id="20" name="Weighted Score of Price" dataDxfId="13">
      <calculatedColumnFormula>Q2*0.2</calculatedColumnFormula>
    </tableColumn>
    <tableColumn id="21" name="Total weighted score" dataDxfId="12">
      <calculatedColumnFormula>SUM(S2:U2)</calculatedColumnFormula>
    </tableColumn>
  </tableColumns>
  <tableStyleInfo showFirstColumn="0" showLastColumn="0" showRowStripes="1" showColumnStripes="0"/>
</table>
</file>

<file path=xl/tables/table8.xml><?xml version="1.0" encoding="utf-8"?>
<table xmlns="http://schemas.openxmlformats.org/spreadsheetml/2006/main" id="2" name="category_count" displayName="category_count" ref="A1:I10" totalsRowShown="0" headerRowDxfId="10" dataDxfId="9">
  <autoFilter ref="A1:I10"/>
  <tableColumns count="9">
    <tableColumn id="1" name="Month" dataDxfId="8"/>
    <tableColumn id="9" name="Cycle" dataDxfId="7">
      <calculatedColumnFormula>CONCATENATE(category_count[[#This Row],[Month]], " ", "Cycle")</calculatedColumnFormula>
    </tableColumn>
    <tableColumn id="2" name="Vendor" dataDxfId="6"/>
    <tableColumn id="3" name="State" dataDxfId="5"/>
    <tableColumn id="4" name="Vendor-State" dataDxfId="4">
      <calculatedColumnFormula>CONCATENATE(C2,"-",D2,"-",A2)</calculatedColumnFormula>
    </tableColumn>
    <tableColumn id="5" name="Completed Sites" dataDxfId="3"/>
    <tableColumn id="6" name="Uncompleted Sites" dataDxfId="2"/>
    <tableColumn id="7" name="Number of Completed assists" dataDxfId="1"/>
    <tableColumn id="8" name="Number of Uncompleted assis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9.xml"/><Relationship Id="rId13" Type="http://schemas.openxmlformats.org/officeDocument/2006/relationships/printerSettings" Target="../printerSettings/printerSettings2.bin"/><Relationship Id="rId3" Type="http://schemas.openxmlformats.org/officeDocument/2006/relationships/pivotTable" Target="../pivotTables/pivotTable4.xml"/><Relationship Id="rId7" Type="http://schemas.openxmlformats.org/officeDocument/2006/relationships/pivotTable" Target="../pivotTables/pivotTable8.xml"/><Relationship Id="rId12" Type="http://schemas.openxmlformats.org/officeDocument/2006/relationships/pivotTable" Target="../pivotTables/pivotTable13.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11" Type="http://schemas.openxmlformats.org/officeDocument/2006/relationships/pivotTable" Target="../pivotTables/pivotTable12.xml"/><Relationship Id="rId5" Type="http://schemas.openxmlformats.org/officeDocument/2006/relationships/pivotTable" Target="../pivotTables/pivotTable6.xml"/><Relationship Id="rId10" Type="http://schemas.openxmlformats.org/officeDocument/2006/relationships/pivotTable" Target="../pivotTables/pivotTable11.xml"/><Relationship Id="rId4" Type="http://schemas.openxmlformats.org/officeDocument/2006/relationships/pivotTable" Target="../pivotTables/pivotTable5.xml"/><Relationship Id="rId9" Type="http://schemas.openxmlformats.org/officeDocument/2006/relationships/pivotTable" Target="../pivotTables/pivotTable10.xml"/><Relationship Id="rId14"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6" Type="http://schemas.openxmlformats.org/officeDocument/2006/relationships/drawing" Target="../drawings/drawing4.xml"/><Relationship Id="rId5" Type="http://schemas.openxmlformats.org/officeDocument/2006/relationships/printerSettings" Target="../printerSettings/printerSettings3.bin"/><Relationship Id="rId4"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2"/>
  <sheetViews>
    <sheetView tabSelected="1" topLeftCell="A36" zoomScale="80" zoomScaleNormal="80" workbookViewId="0">
      <selection activeCell="A52" sqref="A52"/>
    </sheetView>
  </sheetViews>
  <sheetFormatPr defaultRowHeight="14.5" x14ac:dyDescent="0.35"/>
  <sheetData>
    <row r="52" spans="1:1" x14ac:dyDescent="0.35">
      <c r="A52" t="s">
        <v>232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F16" sqref="F16"/>
    </sheetView>
  </sheetViews>
  <sheetFormatPr defaultRowHeight="14.5" x14ac:dyDescent="0.35"/>
  <cols>
    <col min="2" max="2" width="12.54296875" customWidth="1"/>
    <col min="3" max="3" width="16.453125" customWidth="1"/>
    <col min="4" max="4" width="12.453125" customWidth="1"/>
    <col min="5" max="5" width="33.453125" customWidth="1"/>
    <col min="6" max="6" width="16.26953125" customWidth="1"/>
    <col min="7" max="7" width="17.81640625" customWidth="1"/>
    <col min="8" max="8" width="26.1796875" customWidth="1"/>
    <col min="9" max="9" width="28" customWidth="1"/>
  </cols>
  <sheetData>
    <row r="1" spans="1:9" x14ac:dyDescent="0.35">
      <c r="A1" t="s">
        <v>146</v>
      </c>
      <c r="B1" t="s">
        <v>200</v>
      </c>
      <c r="C1" s="1" t="s">
        <v>24</v>
      </c>
      <c r="D1" s="1" t="s">
        <v>1</v>
      </c>
      <c r="E1" s="1" t="s">
        <v>130</v>
      </c>
      <c r="F1" s="1" t="s">
        <v>155</v>
      </c>
      <c r="G1" s="1" t="s">
        <v>156</v>
      </c>
      <c r="H1" s="1" t="s">
        <v>144</v>
      </c>
      <c r="I1" s="1" t="s">
        <v>145</v>
      </c>
    </row>
    <row r="2" spans="1:9" x14ac:dyDescent="0.35">
      <c r="A2" s="2" t="s">
        <v>147</v>
      </c>
      <c r="B2" s="2" t="str">
        <f>CONCATENATE(category_count[[#This Row],[Month]], " ", "Cycle")</f>
        <v>April Cycle</v>
      </c>
      <c r="C2" s="2" t="s">
        <v>17</v>
      </c>
      <c r="D2" s="2" t="s">
        <v>18</v>
      </c>
      <c r="E2" s="2" t="str">
        <f t="shared" ref="E2:E10" si="0">CONCATENATE(C2,"-",D2,"-",A2)</f>
        <v>CHUMA HILLS-CROSS RIVER-April</v>
      </c>
      <c r="F2" s="2">
        <v>28</v>
      </c>
      <c r="G2" s="2">
        <v>14</v>
      </c>
      <c r="H2" s="2">
        <v>1</v>
      </c>
      <c r="I2" s="2">
        <v>2</v>
      </c>
    </row>
    <row r="3" spans="1:9" x14ac:dyDescent="0.35">
      <c r="A3" s="2" t="s">
        <v>147</v>
      </c>
      <c r="B3" s="2" t="str">
        <f>CONCATENATE(category_count[[#This Row],[Month]], " ", "Cycle")</f>
        <v>April Cycle</v>
      </c>
      <c r="C3" s="2" t="s">
        <v>19</v>
      </c>
      <c r="D3" s="2" t="s">
        <v>18</v>
      </c>
      <c r="E3" s="2" t="str">
        <f t="shared" si="0"/>
        <v>HARMANS FLOREAT-CROSS RIVER-April</v>
      </c>
      <c r="F3" s="2">
        <v>14</v>
      </c>
      <c r="G3" s="2">
        <v>15</v>
      </c>
      <c r="H3" s="2">
        <v>3</v>
      </c>
      <c r="I3" s="2"/>
    </row>
    <row r="4" spans="1:9" x14ac:dyDescent="0.35">
      <c r="A4" s="2" t="s">
        <v>147</v>
      </c>
      <c r="B4" s="2" t="str">
        <f>CONCATENATE(category_count[[#This Row],[Month]], " ", "Cycle")</f>
        <v>April Cycle</v>
      </c>
      <c r="C4" s="2" t="s">
        <v>20</v>
      </c>
      <c r="D4" s="2" t="s">
        <v>18</v>
      </c>
      <c r="E4" s="2" t="str">
        <f t="shared" si="0"/>
        <v>KEZONIC-CROSS RIVER-April</v>
      </c>
      <c r="F4" s="2">
        <v>9</v>
      </c>
      <c r="G4" s="2">
        <v>5</v>
      </c>
      <c r="H4" s="2"/>
      <c r="I4" s="2"/>
    </row>
    <row r="5" spans="1:9" x14ac:dyDescent="0.35">
      <c r="A5" s="2" t="s">
        <v>148</v>
      </c>
      <c r="B5" s="2" t="str">
        <f>CONCATENATE(category_count[[#This Row],[Month]], " ", "Cycle")</f>
        <v>May Cycle</v>
      </c>
      <c r="C5" s="2" t="s">
        <v>17</v>
      </c>
      <c r="D5" s="2" t="s">
        <v>18</v>
      </c>
      <c r="E5" s="2" t="str">
        <f t="shared" si="0"/>
        <v>CHUMA HILLS-CROSS RIVER-May</v>
      </c>
      <c r="F5" s="2">
        <v>16</v>
      </c>
      <c r="G5" s="2">
        <v>5</v>
      </c>
      <c r="H5" s="2"/>
      <c r="I5" s="2"/>
    </row>
    <row r="6" spans="1:9" x14ac:dyDescent="0.35">
      <c r="A6" s="2" t="s">
        <v>148</v>
      </c>
      <c r="B6" s="2" t="str">
        <f>CONCATENATE(category_count[[#This Row],[Month]], " ", "Cycle")</f>
        <v>May Cycle</v>
      </c>
      <c r="C6" s="2" t="s">
        <v>19</v>
      </c>
      <c r="D6" s="2" t="s">
        <v>18</v>
      </c>
      <c r="E6" s="2" t="str">
        <f t="shared" si="0"/>
        <v>HARMANS FLOREAT-CROSS RIVER-May</v>
      </c>
      <c r="F6" s="2">
        <v>31</v>
      </c>
      <c r="G6" s="2">
        <v>11</v>
      </c>
      <c r="H6" s="2"/>
      <c r="I6" s="2"/>
    </row>
    <row r="7" spans="1:9" x14ac:dyDescent="0.35">
      <c r="A7" s="2" t="s">
        <v>148</v>
      </c>
      <c r="B7" s="2" t="str">
        <f>CONCATENATE(category_count[[#This Row],[Month]], " ", "Cycle")</f>
        <v>May Cycle</v>
      </c>
      <c r="C7" s="2" t="s">
        <v>20</v>
      </c>
      <c r="D7" s="2" t="s">
        <v>18</v>
      </c>
      <c r="E7" s="2" t="str">
        <f t="shared" si="0"/>
        <v>KEZONIC-CROSS RIVER-May</v>
      </c>
      <c r="F7" s="2">
        <v>12</v>
      </c>
      <c r="G7" s="2">
        <v>6</v>
      </c>
      <c r="H7" s="2"/>
      <c r="I7" s="2"/>
    </row>
    <row r="8" spans="1:9" x14ac:dyDescent="0.35">
      <c r="A8" t="s">
        <v>208</v>
      </c>
      <c r="B8" s="2" t="str">
        <f>CONCATENATE(category_count[[#This Row],[Month]], " ", "Cycle")</f>
        <v>June Cycle</v>
      </c>
      <c r="C8" s="2" t="s">
        <v>17</v>
      </c>
      <c r="D8" s="2" t="s">
        <v>18</v>
      </c>
      <c r="E8" s="2" t="str">
        <f t="shared" si="0"/>
        <v>CHUMA HILLS-CROSS RIVER-June</v>
      </c>
      <c r="F8" s="2">
        <v>18</v>
      </c>
      <c r="G8" s="2">
        <v>8</v>
      </c>
      <c r="H8" s="2"/>
      <c r="I8" s="2"/>
    </row>
    <row r="9" spans="1:9" x14ac:dyDescent="0.35">
      <c r="A9" t="s">
        <v>208</v>
      </c>
      <c r="B9" s="2" t="str">
        <f>CONCATENATE(category_count[[#This Row],[Month]], " ", "Cycle")</f>
        <v>June Cycle</v>
      </c>
      <c r="C9" s="2" t="s">
        <v>19</v>
      </c>
      <c r="D9" s="2" t="s">
        <v>18</v>
      </c>
      <c r="E9" s="2" t="str">
        <f t="shared" si="0"/>
        <v>HARMANS FLOREAT-CROSS RIVER-June</v>
      </c>
      <c r="F9" s="2">
        <v>20</v>
      </c>
      <c r="G9" s="2">
        <v>20</v>
      </c>
      <c r="H9" s="2"/>
      <c r="I9" s="2"/>
    </row>
    <row r="10" spans="1:9" x14ac:dyDescent="0.35">
      <c r="A10" t="s">
        <v>208</v>
      </c>
      <c r="B10" s="2" t="str">
        <f>CONCATENATE(category_count[[#This Row],[Month]], " ", "Cycle")</f>
        <v>June Cycle</v>
      </c>
      <c r="C10" s="2" t="s">
        <v>20</v>
      </c>
      <c r="D10" s="2" t="s">
        <v>18</v>
      </c>
      <c r="E10" s="2" t="str">
        <f t="shared" si="0"/>
        <v>KEZONIC-CROSS RIVER-June</v>
      </c>
      <c r="F10" s="2">
        <v>7</v>
      </c>
      <c r="G10" s="2">
        <v>6</v>
      </c>
      <c r="H10" s="2"/>
      <c r="I10" s="2"/>
    </row>
    <row r="12" spans="1:9" x14ac:dyDescent="0.35">
      <c r="H12" s="2"/>
      <c r="I12" s="2"/>
    </row>
    <row r="13" spans="1:9" x14ac:dyDescent="0.35">
      <c r="H13" s="2"/>
      <c r="I13" s="2"/>
    </row>
    <row r="14" spans="1:9" x14ac:dyDescent="0.35">
      <c r="H14" s="2"/>
      <c r="I14" s="2"/>
    </row>
  </sheetData>
  <conditionalFormatting sqref="E18:E1048576 G8:G10 E1:E11">
    <cfRule type="duplicateValues" dxfId="11" priority="1"/>
  </conditionalFormatting>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18"/>
  <sheetViews>
    <sheetView topLeftCell="A88" workbookViewId="0">
      <selection activeCell="A92" sqref="A92"/>
    </sheetView>
  </sheetViews>
  <sheetFormatPr defaultRowHeight="14.5" x14ac:dyDescent="0.35"/>
  <cols>
    <col min="1" max="1" width="14.1796875" customWidth="1"/>
    <col min="2" max="2" width="26.26953125" customWidth="1"/>
    <col min="3" max="3" width="17.453125" customWidth="1"/>
    <col min="4" max="4" width="8.1796875" customWidth="1"/>
    <col min="5" max="5" width="10.7265625" customWidth="1"/>
    <col min="6" max="6" width="11.26953125" customWidth="1"/>
    <col min="7" max="7" width="13.26953125" customWidth="1"/>
    <col min="8" max="8" width="6" customWidth="1"/>
    <col min="9" max="9" width="5.7265625" customWidth="1"/>
    <col min="10" max="10" width="11.26953125" customWidth="1"/>
    <col min="11" max="11" width="32.453125" customWidth="1"/>
    <col min="12" max="12" width="31" customWidth="1"/>
    <col min="13" max="13" width="14.81640625" customWidth="1"/>
    <col min="14" max="14" width="31" customWidth="1"/>
    <col min="15" max="15" width="14.81640625" customWidth="1"/>
    <col min="16" max="16" width="31" customWidth="1"/>
    <col min="17" max="17" width="14.81640625" customWidth="1"/>
    <col min="18" max="18" width="36" bestFit="1" customWidth="1"/>
    <col min="19" max="19" width="19.81640625" customWidth="1"/>
  </cols>
  <sheetData>
    <row r="3" spans="1:3" x14ac:dyDescent="0.35">
      <c r="A3" s="5" t="s">
        <v>138</v>
      </c>
      <c r="B3" t="s">
        <v>141</v>
      </c>
      <c r="C3" t="s">
        <v>142</v>
      </c>
    </row>
    <row r="4" spans="1:3" x14ac:dyDescent="0.35">
      <c r="A4" s="6" t="s">
        <v>17</v>
      </c>
      <c r="B4" s="7">
        <v>2</v>
      </c>
      <c r="C4" s="7">
        <v>3</v>
      </c>
    </row>
    <row r="5" spans="1:3" x14ac:dyDescent="0.35">
      <c r="A5" s="6" t="s">
        <v>19</v>
      </c>
      <c r="B5" s="7">
        <v>0</v>
      </c>
      <c r="C5" s="7">
        <v>3</v>
      </c>
    </row>
    <row r="6" spans="1:3" x14ac:dyDescent="0.35">
      <c r="A6" s="6" t="s">
        <v>20</v>
      </c>
      <c r="B6" s="7">
        <v>1</v>
      </c>
      <c r="C6" s="7">
        <v>3</v>
      </c>
    </row>
    <row r="7" spans="1:3" x14ac:dyDescent="0.35">
      <c r="A7" s="6" t="s">
        <v>139</v>
      </c>
      <c r="B7" s="7">
        <v>3</v>
      </c>
      <c r="C7" s="7">
        <v>9</v>
      </c>
    </row>
    <row r="9" spans="1:3" x14ac:dyDescent="0.35">
      <c r="B9">
        <f>GETPIVOTDATA("[Measures].[Sum of Completed within SLA]",$A$3)</f>
        <v>3</v>
      </c>
      <c r="C9">
        <f>GETPIVOTDATA("[Measures].[Count of State]",$A$3)</f>
        <v>9</v>
      </c>
    </row>
    <row r="18" spans="1:5" x14ac:dyDescent="0.35">
      <c r="A18" s="5" t="s">
        <v>138</v>
      </c>
      <c r="B18" t="s">
        <v>175</v>
      </c>
      <c r="C18" t="s">
        <v>176</v>
      </c>
      <c r="D18" t="s">
        <v>177</v>
      </c>
      <c r="E18" t="s">
        <v>145</v>
      </c>
    </row>
    <row r="19" spans="1:5" x14ac:dyDescent="0.35">
      <c r="A19" s="6" t="s">
        <v>19</v>
      </c>
      <c r="B19" s="7">
        <v>65</v>
      </c>
      <c r="C19" s="7">
        <v>46</v>
      </c>
      <c r="D19" s="7">
        <v>3</v>
      </c>
      <c r="E19" s="7"/>
    </row>
    <row r="20" spans="1:5" x14ac:dyDescent="0.35">
      <c r="A20" s="6" t="s">
        <v>17</v>
      </c>
      <c r="B20" s="7">
        <v>62</v>
      </c>
      <c r="C20" s="7">
        <v>27</v>
      </c>
      <c r="D20" s="7">
        <v>1</v>
      </c>
      <c r="E20" s="7">
        <v>2</v>
      </c>
    </row>
    <row r="21" spans="1:5" x14ac:dyDescent="0.35">
      <c r="A21" s="6" t="s">
        <v>20</v>
      </c>
      <c r="B21" s="7">
        <v>28</v>
      </c>
      <c r="C21" s="7">
        <v>17</v>
      </c>
      <c r="D21" s="7"/>
      <c r="E21" s="7"/>
    </row>
    <row r="22" spans="1:5" x14ac:dyDescent="0.35">
      <c r="A22" s="6" t="s">
        <v>139</v>
      </c>
      <c r="B22" s="7">
        <v>155</v>
      </c>
      <c r="C22" s="7">
        <v>90</v>
      </c>
      <c r="D22" s="7">
        <v>4</v>
      </c>
      <c r="E22" s="7">
        <v>2</v>
      </c>
    </row>
    <row r="34" spans="1:2" x14ac:dyDescent="0.35">
      <c r="A34" s="5" t="s">
        <v>138</v>
      </c>
      <c r="B34" t="s">
        <v>143</v>
      </c>
    </row>
    <row r="35" spans="1:2" x14ac:dyDescent="0.35">
      <c r="A35" s="6" t="s">
        <v>17</v>
      </c>
      <c r="B35" s="10">
        <v>100399.6</v>
      </c>
    </row>
    <row r="36" spans="1:2" x14ac:dyDescent="0.35">
      <c r="A36" s="6" t="s">
        <v>19</v>
      </c>
      <c r="B36" s="10">
        <v>127587.1</v>
      </c>
    </row>
    <row r="37" spans="1:2" x14ac:dyDescent="0.35">
      <c r="A37" s="6" t="s">
        <v>20</v>
      </c>
      <c r="B37" s="10">
        <v>73272.759999999995</v>
      </c>
    </row>
    <row r="38" spans="1:2" x14ac:dyDescent="0.35">
      <c r="A38" s="6" t="s">
        <v>139</v>
      </c>
      <c r="B38" s="10">
        <v>301259.46000000002</v>
      </c>
    </row>
    <row r="40" spans="1:2" x14ac:dyDescent="0.35">
      <c r="B40" s="16">
        <f>GETPIVOTDATA("[Measures].[Sum of Total qty supplied]",$A$34)</f>
        <v>301259.46000000002</v>
      </c>
    </row>
    <row r="62" spans="1:5" x14ac:dyDescent="0.35">
      <c r="A62" s="5" t="s">
        <v>157</v>
      </c>
      <c r="B62" s="5" t="s">
        <v>140</v>
      </c>
    </row>
    <row r="63" spans="1:5" x14ac:dyDescent="0.35">
      <c r="A63" s="5" t="s">
        <v>138</v>
      </c>
      <c r="B63" t="s">
        <v>17</v>
      </c>
      <c r="C63" t="s">
        <v>19</v>
      </c>
      <c r="D63" t="s">
        <v>20</v>
      </c>
      <c r="E63" t="s">
        <v>139</v>
      </c>
    </row>
    <row r="64" spans="1:5" x14ac:dyDescent="0.35">
      <c r="A64" s="6" t="s">
        <v>147</v>
      </c>
      <c r="B64" s="11">
        <v>14</v>
      </c>
      <c r="C64" s="11">
        <v>13.5</v>
      </c>
      <c r="D64" s="11">
        <v>13</v>
      </c>
      <c r="E64" s="11">
        <v>13.5</v>
      </c>
    </row>
    <row r="65" spans="1:5" x14ac:dyDescent="0.35">
      <c r="A65" s="6" t="s">
        <v>208</v>
      </c>
      <c r="B65" s="11">
        <v>14</v>
      </c>
      <c r="C65" s="11">
        <v>13.5</v>
      </c>
      <c r="D65" s="11">
        <v>13</v>
      </c>
      <c r="E65" s="11">
        <v>13.5</v>
      </c>
    </row>
    <row r="66" spans="1:5" x14ac:dyDescent="0.35">
      <c r="A66" s="6" t="s">
        <v>148</v>
      </c>
      <c r="B66" s="11">
        <v>14</v>
      </c>
      <c r="C66" s="11">
        <v>13.5</v>
      </c>
      <c r="D66" s="11">
        <v>13</v>
      </c>
      <c r="E66" s="11">
        <v>13.5</v>
      </c>
    </row>
    <row r="67" spans="1:5" x14ac:dyDescent="0.35">
      <c r="A67" s="6" t="s">
        <v>139</v>
      </c>
      <c r="B67" s="11">
        <v>14</v>
      </c>
      <c r="C67" s="11">
        <v>13.5</v>
      </c>
      <c r="D67" s="11">
        <v>13</v>
      </c>
      <c r="E67" s="11">
        <v>13.5</v>
      </c>
    </row>
    <row r="76" spans="1:5" x14ac:dyDescent="0.35">
      <c r="A76" s="5" t="s">
        <v>138</v>
      </c>
      <c r="B76" t="s">
        <v>174</v>
      </c>
    </row>
    <row r="77" spans="1:5" x14ac:dyDescent="0.35">
      <c r="A77" s="6" t="s">
        <v>19</v>
      </c>
      <c r="B77" s="8">
        <v>0.43591269841269842</v>
      </c>
    </row>
    <row r="78" spans="1:5" x14ac:dyDescent="0.35">
      <c r="A78" s="6" t="s">
        <v>20</v>
      </c>
      <c r="B78" s="8">
        <v>0.56388888888888899</v>
      </c>
    </row>
    <row r="79" spans="1:5" x14ac:dyDescent="0.35">
      <c r="A79" s="6" t="s">
        <v>17</v>
      </c>
      <c r="B79" s="8">
        <v>0.75150978220745668</v>
      </c>
    </row>
    <row r="80" spans="1:5" x14ac:dyDescent="0.35">
      <c r="A80" s="6" t="s">
        <v>139</v>
      </c>
      <c r="B80" s="8">
        <v>0.58377045650301485</v>
      </c>
    </row>
    <row r="90" spans="1:6" x14ac:dyDescent="0.35">
      <c r="A90" s="5" t="s">
        <v>138</v>
      </c>
      <c r="B90" t="s">
        <v>229</v>
      </c>
    </row>
    <row r="91" spans="1:6" x14ac:dyDescent="0.35">
      <c r="A91" s="6" t="s">
        <v>61</v>
      </c>
      <c r="B91" s="8">
        <v>0.88686865979093155</v>
      </c>
    </row>
    <row r="92" spans="1:6" x14ac:dyDescent="0.35">
      <c r="A92" s="6" t="s">
        <v>71</v>
      </c>
      <c r="B92" s="8">
        <v>0.89320272287285929</v>
      </c>
    </row>
    <row r="93" spans="1:6" x14ac:dyDescent="0.35">
      <c r="A93" s="6" t="s">
        <v>59</v>
      </c>
      <c r="B93" s="8">
        <v>0.93802219808914855</v>
      </c>
      <c r="F93" s="8"/>
    </row>
    <row r="94" spans="1:6" x14ac:dyDescent="0.35">
      <c r="A94" s="6" t="s">
        <v>40</v>
      </c>
      <c r="B94" s="8">
        <v>0.88711034188034188</v>
      </c>
      <c r="F94" s="8"/>
    </row>
    <row r="95" spans="1:6" x14ac:dyDescent="0.35">
      <c r="A95" s="6" t="s">
        <v>28</v>
      </c>
      <c r="B95" s="8">
        <v>0.90900855109934431</v>
      </c>
    </row>
    <row r="96" spans="1:6" x14ac:dyDescent="0.35">
      <c r="A96" s="6" t="s">
        <v>76</v>
      </c>
      <c r="B96" s="8">
        <v>0.86427122336027584</v>
      </c>
    </row>
    <row r="97" spans="1:3" x14ac:dyDescent="0.35">
      <c r="A97" s="6" t="s">
        <v>26</v>
      </c>
      <c r="B97" s="8">
        <v>0.99058992279472458</v>
      </c>
    </row>
    <row r="98" spans="1:3" x14ac:dyDescent="0.35">
      <c r="A98" s="6" t="s">
        <v>31</v>
      </c>
      <c r="B98" s="8">
        <v>0.93568723617848826</v>
      </c>
    </row>
    <row r="99" spans="1:3" x14ac:dyDescent="0.35">
      <c r="A99" s="6" t="s">
        <v>139</v>
      </c>
      <c r="B99" s="8">
        <v>0.91347072682413377</v>
      </c>
    </row>
    <row r="109" spans="1:3" x14ac:dyDescent="0.35">
      <c r="A109" s="18"/>
      <c r="B109" s="19"/>
      <c r="C109" s="20"/>
    </row>
    <row r="110" spans="1:3" x14ac:dyDescent="0.35">
      <c r="A110" s="21"/>
      <c r="B110" s="22"/>
      <c r="C110" s="23"/>
    </row>
    <row r="111" spans="1:3" x14ac:dyDescent="0.35">
      <c r="A111" s="21"/>
      <c r="B111" s="22"/>
      <c r="C111" s="23"/>
    </row>
    <row r="112" spans="1:3" x14ac:dyDescent="0.35">
      <c r="A112" s="21"/>
      <c r="B112" s="22"/>
      <c r="C112" s="23"/>
    </row>
    <row r="113" spans="1:3" x14ac:dyDescent="0.35">
      <c r="A113" s="21"/>
      <c r="B113" s="22"/>
      <c r="C113" s="23"/>
    </row>
    <row r="114" spans="1:3" x14ac:dyDescent="0.35">
      <c r="A114" s="21"/>
      <c r="B114" s="22"/>
      <c r="C114" s="23"/>
    </row>
    <row r="115" spans="1:3" x14ac:dyDescent="0.35">
      <c r="A115" s="21"/>
      <c r="B115" s="22"/>
      <c r="C115" s="23"/>
    </row>
    <row r="116" spans="1:3" x14ac:dyDescent="0.35">
      <c r="A116" s="21"/>
      <c r="B116" s="22"/>
      <c r="C116" s="23"/>
    </row>
    <row r="117" spans="1:3" x14ac:dyDescent="0.35">
      <c r="A117" s="21"/>
      <c r="B117" s="22"/>
      <c r="C117" s="23"/>
    </row>
    <row r="118" spans="1:3" x14ac:dyDescent="0.35">
      <c r="A118" s="21"/>
      <c r="B118" s="22"/>
      <c r="C118" s="23"/>
    </row>
    <row r="119" spans="1:3" x14ac:dyDescent="0.35">
      <c r="A119" s="21"/>
      <c r="B119" s="22"/>
      <c r="C119" s="23"/>
    </row>
    <row r="120" spans="1:3" x14ac:dyDescent="0.35">
      <c r="A120" s="21"/>
      <c r="B120" s="22"/>
      <c r="C120" s="23"/>
    </row>
    <row r="121" spans="1:3" x14ac:dyDescent="0.35">
      <c r="A121" s="21"/>
      <c r="B121" s="22"/>
      <c r="C121" s="23"/>
    </row>
    <row r="122" spans="1:3" x14ac:dyDescent="0.35">
      <c r="A122" s="21"/>
      <c r="B122" s="22"/>
      <c r="C122" s="23"/>
    </row>
    <row r="123" spans="1:3" x14ac:dyDescent="0.35">
      <c r="A123" s="21"/>
      <c r="B123" s="22"/>
      <c r="C123" s="23"/>
    </row>
    <row r="124" spans="1:3" x14ac:dyDescent="0.35">
      <c r="A124" s="21"/>
      <c r="B124" s="22"/>
      <c r="C124" s="23"/>
    </row>
    <row r="125" spans="1:3" x14ac:dyDescent="0.35">
      <c r="A125" s="21"/>
      <c r="B125" s="22"/>
      <c r="C125" s="23"/>
    </row>
    <row r="126" spans="1:3" x14ac:dyDescent="0.35">
      <c r="A126" s="24"/>
      <c r="B126" s="25"/>
      <c r="C126" s="26"/>
    </row>
    <row r="134" spans="1:2" x14ac:dyDescent="0.35">
      <c r="A134" s="5" t="s">
        <v>138</v>
      </c>
      <c r="B134" t="s">
        <v>180</v>
      </c>
    </row>
    <row r="135" spans="1:2" x14ac:dyDescent="0.35">
      <c r="A135" s="6" t="s">
        <v>183</v>
      </c>
      <c r="B135" s="8">
        <v>1</v>
      </c>
    </row>
    <row r="136" spans="1:2" x14ac:dyDescent="0.35">
      <c r="A136" s="6" t="s">
        <v>181</v>
      </c>
      <c r="B136" s="8">
        <v>0.6333333333333333</v>
      </c>
    </row>
    <row r="137" spans="1:2" x14ac:dyDescent="0.35">
      <c r="A137" s="6" t="s">
        <v>182</v>
      </c>
      <c r="B137" s="8">
        <v>0.33333333333333331</v>
      </c>
    </row>
    <row r="138" spans="1:2" x14ac:dyDescent="0.35">
      <c r="A138" s="6" t="s">
        <v>139</v>
      </c>
      <c r="B138" s="8">
        <v>0.65555555555555556</v>
      </c>
    </row>
    <row r="148" spans="1:3" x14ac:dyDescent="0.35">
      <c r="A148" s="18"/>
      <c r="B148" s="19"/>
      <c r="C148" s="20"/>
    </row>
    <row r="149" spans="1:3" x14ac:dyDescent="0.35">
      <c r="A149" s="21"/>
      <c r="B149" s="22"/>
      <c r="C149" s="23"/>
    </row>
    <row r="150" spans="1:3" x14ac:dyDescent="0.35">
      <c r="A150" s="21"/>
      <c r="B150" s="22"/>
      <c r="C150" s="23"/>
    </row>
    <row r="151" spans="1:3" x14ac:dyDescent="0.35">
      <c r="A151" s="21"/>
      <c r="B151" s="22"/>
      <c r="C151" s="23"/>
    </row>
    <row r="152" spans="1:3" x14ac:dyDescent="0.35">
      <c r="A152" s="21"/>
      <c r="B152" s="22"/>
      <c r="C152" s="23"/>
    </row>
    <row r="153" spans="1:3" x14ac:dyDescent="0.35">
      <c r="A153" s="21"/>
      <c r="B153" s="22"/>
      <c r="C153" s="23"/>
    </row>
    <row r="154" spans="1:3" x14ac:dyDescent="0.35">
      <c r="A154" s="21"/>
      <c r="B154" s="22"/>
      <c r="C154" s="23"/>
    </row>
    <row r="155" spans="1:3" x14ac:dyDescent="0.35">
      <c r="A155" s="21"/>
      <c r="B155" s="22"/>
      <c r="C155" s="23"/>
    </row>
    <row r="156" spans="1:3" x14ac:dyDescent="0.35">
      <c r="A156" s="21"/>
      <c r="B156" s="22"/>
      <c r="C156" s="23"/>
    </row>
    <row r="157" spans="1:3" x14ac:dyDescent="0.35">
      <c r="A157" s="21"/>
      <c r="B157" s="22"/>
      <c r="C157" s="23"/>
    </row>
    <row r="158" spans="1:3" x14ac:dyDescent="0.35">
      <c r="A158" s="21"/>
      <c r="B158" s="22"/>
      <c r="C158" s="23"/>
    </row>
    <row r="159" spans="1:3" x14ac:dyDescent="0.35">
      <c r="A159" s="21"/>
      <c r="B159" s="22"/>
      <c r="C159" s="23"/>
    </row>
    <row r="160" spans="1:3" x14ac:dyDescent="0.35">
      <c r="A160" s="21"/>
      <c r="B160" s="22"/>
      <c r="C160" s="23"/>
    </row>
    <row r="161" spans="1:3" x14ac:dyDescent="0.35">
      <c r="A161" s="21"/>
      <c r="B161" s="22"/>
      <c r="C161" s="23"/>
    </row>
    <row r="162" spans="1:3" x14ac:dyDescent="0.35">
      <c r="A162" s="21"/>
      <c r="B162" s="22"/>
      <c r="C162" s="23"/>
    </row>
    <row r="163" spans="1:3" x14ac:dyDescent="0.35">
      <c r="A163" s="21"/>
      <c r="B163" s="22"/>
      <c r="C163" s="23"/>
    </row>
    <row r="164" spans="1:3" x14ac:dyDescent="0.35">
      <c r="A164" s="21"/>
      <c r="B164" s="22"/>
      <c r="C164" s="23"/>
    </row>
    <row r="165" spans="1:3" x14ac:dyDescent="0.35">
      <c r="A165" s="24"/>
      <c r="B165" s="25"/>
      <c r="C165" s="26"/>
    </row>
    <row r="176" spans="1:3" x14ac:dyDescent="0.35">
      <c r="A176" s="5" t="s">
        <v>231</v>
      </c>
      <c r="B176" s="5" t="s">
        <v>140</v>
      </c>
    </row>
    <row r="177" spans="1:5" x14ac:dyDescent="0.35">
      <c r="A177" s="5" t="s">
        <v>138</v>
      </c>
      <c r="B177" t="s">
        <v>17</v>
      </c>
      <c r="C177" t="s">
        <v>19</v>
      </c>
      <c r="D177" t="s">
        <v>20</v>
      </c>
      <c r="E177" t="s">
        <v>139</v>
      </c>
    </row>
    <row r="178" spans="1:5" x14ac:dyDescent="0.35">
      <c r="A178" s="6" t="s">
        <v>147</v>
      </c>
      <c r="B178" s="7">
        <v>14</v>
      </c>
      <c r="C178" s="7">
        <v>13.5</v>
      </c>
      <c r="D178" s="7">
        <v>13</v>
      </c>
      <c r="E178" s="7">
        <v>13.5</v>
      </c>
    </row>
    <row r="179" spans="1:5" x14ac:dyDescent="0.35">
      <c r="A179" s="6" t="s">
        <v>208</v>
      </c>
      <c r="B179" s="7">
        <v>14</v>
      </c>
      <c r="C179" s="7">
        <v>13.5</v>
      </c>
      <c r="D179" s="7">
        <v>13</v>
      </c>
      <c r="E179" s="7">
        <v>13.5</v>
      </c>
    </row>
    <row r="180" spans="1:5" x14ac:dyDescent="0.35">
      <c r="A180" s="6" t="s">
        <v>148</v>
      </c>
      <c r="B180" s="7">
        <v>14</v>
      </c>
      <c r="C180" s="7">
        <v>13.5</v>
      </c>
      <c r="D180" s="7">
        <v>13</v>
      </c>
      <c r="E180" s="7">
        <v>13.5</v>
      </c>
    </row>
    <row r="181" spans="1:5" x14ac:dyDescent="0.35">
      <c r="A181" s="6" t="s">
        <v>139</v>
      </c>
      <c r="B181" s="7">
        <v>14</v>
      </c>
      <c r="C181" s="7">
        <v>13.5</v>
      </c>
      <c r="D181" s="7">
        <v>13</v>
      </c>
      <c r="E181" s="7">
        <v>13.5</v>
      </c>
    </row>
    <row r="184" spans="1:5" x14ac:dyDescent="0.35">
      <c r="E184" s="27">
        <f>GETPIVOTDATA("[Measures].[Average of Haulage Price 2]",$A$176)</f>
        <v>13.5</v>
      </c>
    </row>
    <row r="188" spans="1:5" x14ac:dyDescent="0.35">
      <c r="A188" s="5" t="s">
        <v>138</v>
      </c>
      <c r="B188" t="s">
        <v>231</v>
      </c>
    </row>
    <row r="189" spans="1:5" x14ac:dyDescent="0.35">
      <c r="A189" s="6" t="s">
        <v>147</v>
      </c>
      <c r="B189" s="7">
        <v>13.5</v>
      </c>
    </row>
    <row r="190" spans="1:5" x14ac:dyDescent="0.35">
      <c r="A190" s="6" t="s">
        <v>148</v>
      </c>
      <c r="B190" s="7">
        <v>13.5</v>
      </c>
    </row>
    <row r="191" spans="1:5" x14ac:dyDescent="0.35">
      <c r="A191" s="6" t="s">
        <v>208</v>
      </c>
      <c r="B191" s="7">
        <v>13.5</v>
      </c>
    </row>
    <row r="192" spans="1:5" x14ac:dyDescent="0.35">
      <c r="A192" s="6" t="s">
        <v>139</v>
      </c>
      <c r="B192" s="7">
        <v>13.5</v>
      </c>
    </row>
    <row r="201" spans="1:3" x14ac:dyDescent="0.35">
      <c r="A201" s="18"/>
      <c r="B201" s="19"/>
      <c r="C201" s="20"/>
    </row>
    <row r="202" spans="1:3" x14ac:dyDescent="0.35">
      <c r="A202" s="21"/>
      <c r="B202" s="22"/>
      <c r="C202" s="23"/>
    </row>
    <row r="203" spans="1:3" x14ac:dyDescent="0.35">
      <c r="A203" s="21"/>
      <c r="B203" s="22"/>
      <c r="C203" s="23"/>
    </row>
    <row r="204" spans="1:3" x14ac:dyDescent="0.35">
      <c r="A204" s="21"/>
      <c r="B204" s="22"/>
      <c r="C204" s="23"/>
    </row>
    <row r="205" spans="1:3" x14ac:dyDescent="0.35">
      <c r="A205" s="21"/>
      <c r="B205" s="22"/>
      <c r="C205" s="23"/>
    </row>
    <row r="206" spans="1:3" x14ac:dyDescent="0.35">
      <c r="A206" s="21"/>
      <c r="B206" s="22"/>
      <c r="C206" s="23"/>
    </row>
    <row r="207" spans="1:3" x14ac:dyDescent="0.35">
      <c r="A207" s="21"/>
      <c r="B207" s="22"/>
      <c r="C207" s="23"/>
    </row>
    <row r="208" spans="1:3" x14ac:dyDescent="0.35">
      <c r="A208" s="21"/>
      <c r="B208" s="22"/>
      <c r="C208" s="23"/>
    </row>
    <row r="209" spans="1:3" x14ac:dyDescent="0.35">
      <c r="A209" s="21"/>
      <c r="B209" s="22"/>
      <c r="C209" s="23"/>
    </row>
    <row r="210" spans="1:3" x14ac:dyDescent="0.35">
      <c r="A210" s="21"/>
      <c r="B210" s="22"/>
      <c r="C210" s="23"/>
    </row>
    <row r="211" spans="1:3" x14ac:dyDescent="0.35">
      <c r="A211" s="21"/>
      <c r="B211" s="22"/>
      <c r="C211" s="23"/>
    </row>
    <row r="212" spans="1:3" x14ac:dyDescent="0.35">
      <c r="A212" s="21"/>
      <c r="B212" s="22"/>
      <c r="C212" s="23"/>
    </row>
    <row r="213" spans="1:3" x14ac:dyDescent="0.35">
      <c r="A213" s="21"/>
      <c r="B213" s="22"/>
      <c r="C213" s="23"/>
    </row>
    <row r="214" spans="1:3" x14ac:dyDescent="0.35">
      <c r="A214" s="21"/>
      <c r="B214" s="22"/>
      <c r="C214" s="23"/>
    </row>
    <row r="215" spans="1:3" x14ac:dyDescent="0.35">
      <c r="A215" s="21"/>
      <c r="B215" s="22"/>
      <c r="C215" s="23"/>
    </row>
    <row r="216" spans="1:3" x14ac:dyDescent="0.35">
      <c r="A216" s="21"/>
      <c r="B216" s="22"/>
      <c r="C216" s="23"/>
    </row>
    <row r="217" spans="1:3" x14ac:dyDescent="0.35">
      <c r="A217" s="21"/>
      <c r="B217" s="22"/>
      <c r="C217" s="23"/>
    </row>
    <row r="218" spans="1:3" x14ac:dyDescent="0.35">
      <c r="A218" s="24"/>
      <c r="B218" s="25"/>
      <c r="C218" s="26"/>
    </row>
  </sheetData>
  <sortState ref="A150:B154">
    <sortCondition ref="A151" customList="Jan,Feb,Mar,Apr,May,Jun,Jul,Aug,Sep,Oct,Nov,Dec"/>
  </sortState>
  <pageMargins left="0.7" right="0.7" top="0.75" bottom="0.75" header="0.3" footer="0.3"/>
  <pageSetup paperSize="9" orientation="portrait" horizontalDpi="0" verticalDpi="0" r:id="rId13"/>
  <drawing r:id="rId1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7"/>
  <sheetViews>
    <sheetView topLeftCell="A49" workbookViewId="0">
      <selection activeCell="B75" sqref="B75"/>
    </sheetView>
  </sheetViews>
  <sheetFormatPr defaultRowHeight="14.5" x14ac:dyDescent="0.35"/>
  <cols>
    <col min="1" max="1" width="13.1796875" customWidth="1"/>
    <col min="2" max="2" width="16.26953125" customWidth="1"/>
    <col min="3" max="3" width="10" customWidth="1"/>
    <col min="4" max="4" width="9.7265625" customWidth="1"/>
    <col min="5" max="5" width="11.26953125" customWidth="1"/>
    <col min="6" max="6" width="13.26953125" customWidth="1"/>
    <col min="7" max="7" width="11.26953125" customWidth="1"/>
    <col min="8" max="47" width="16.26953125" customWidth="1"/>
    <col min="48" max="48" width="11.26953125" customWidth="1"/>
    <col min="49" max="49" width="10.7265625" bestFit="1" customWidth="1"/>
    <col min="50" max="50" width="9.7265625" bestFit="1" customWidth="1"/>
    <col min="51" max="51" width="11.26953125" bestFit="1" customWidth="1"/>
  </cols>
  <sheetData>
    <row r="1" spans="1:1" x14ac:dyDescent="0.35">
      <c r="A1" s="5" t="s">
        <v>138</v>
      </c>
    </row>
    <row r="2" spans="1:1" x14ac:dyDescent="0.35">
      <c r="A2" s="6" t="s">
        <v>228</v>
      </c>
    </row>
    <row r="3" spans="1:1" x14ac:dyDescent="0.35">
      <c r="A3" s="6" t="s">
        <v>216</v>
      </c>
    </row>
    <row r="4" spans="1:1" x14ac:dyDescent="0.35">
      <c r="A4" s="6" t="s">
        <v>148</v>
      </c>
    </row>
    <row r="5" spans="1:1" x14ac:dyDescent="0.35">
      <c r="A5" s="6" t="s">
        <v>199</v>
      </c>
    </row>
    <row r="6" spans="1:1" x14ac:dyDescent="0.35">
      <c r="A6" s="6" t="s">
        <v>198</v>
      </c>
    </row>
    <row r="7" spans="1:1" x14ac:dyDescent="0.35">
      <c r="A7" s="6" t="s">
        <v>139</v>
      </c>
    </row>
    <row r="15" spans="1:1" x14ac:dyDescent="0.35">
      <c r="A15" s="5" t="s">
        <v>138</v>
      </c>
    </row>
    <row r="16" spans="1:1" x14ac:dyDescent="0.35">
      <c r="A16" s="6" t="s">
        <v>198</v>
      </c>
    </row>
    <row r="17" spans="1:1" x14ac:dyDescent="0.35">
      <c r="A17" s="6" t="s">
        <v>199</v>
      </c>
    </row>
    <row r="18" spans="1:1" x14ac:dyDescent="0.35">
      <c r="A18" s="6" t="s">
        <v>148</v>
      </c>
    </row>
    <row r="19" spans="1:1" x14ac:dyDescent="0.35">
      <c r="A19" s="6" t="s">
        <v>216</v>
      </c>
    </row>
    <row r="20" spans="1:1" x14ac:dyDescent="0.35">
      <c r="A20" s="6" t="s">
        <v>228</v>
      </c>
    </row>
    <row r="21" spans="1:1" x14ac:dyDescent="0.35">
      <c r="A21" s="6" t="s">
        <v>139</v>
      </c>
    </row>
    <row r="38" spans="1:1" x14ac:dyDescent="0.35">
      <c r="A38" s="5" t="s">
        <v>138</v>
      </c>
    </row>
    <row r="39" spans="1:1" x14ac:dyDescent="0.35">
      <c r="A39" s="6" t="s">
        <v>206</v>
      </c>
    </row>
    <row r="40" spans="1:1" x14ac:dyDescent="0.35">
      <c r="A40" s="6" t="s">
        <v>202</v>
      </c>
    </row>
    <row r="41" spans="1:1" x14ac:dyDescent="0.35">
      <c r="A41" s="6" t="s">
        <v>201</v>
      </c>
    </row>
    <row r="42" spans="1:1" x14ac:dyDescent="0.35">
      <c r="A42" s="6" t="s">
        <v>203</v>
      </c>
    </row>
    <row r="43" spans="1:1" x14ac:dyDescent="0.35">
      <c r="A43" s="6" t="s">
        <v>205</v>
      </c>
    </row>
    <row r="44" spans="1:1" x14ac:dyDescent="0.35">
      <c r="A44" s="6" t="s">
        <v>207</v>
      </c>
    </row>
    <row r="45" spans="1:1" x14ac:dyDescent="0.35">
      <c r="A45" s="6" t="s">
        <v>204</v>
      </c>
    </row>
    <row r="46" spans="1:1" x14ac:dyDescent="0.35">
      <c r="A46" s="6" t="s">
        <v>228</v>
      </c>
    </row>
    <row r="47" spans="1:1" x14ac:dyDescent="0.35">
      <c r="A47" s="6" t="s">
        <v>139</v>
      </c>
    </row>
    <row r="61" spans="1:1" x14ac:dyDescent="0.35">
      <c r="A61" s="5" t="s">
        <v>138</v>
      </c>
    </row>
    <row r="62" spans="1:1" x14ac:dyDescent="0.35">
      <c r="A62" s="6" t="s">
        <v>228</v>
      </c>
    </row>
    <row r="63" spans="1:1" x14ac:dyDescent="0.35">
      <c r="A63" s="6" t="s">
        <v>216</v>
      </c>
    </row>
    <row r="64" spans="1:1" x14ac:dyDescent="0.35">
      <c r="A64" s="6" t="s">
        <v>148</v>
      </c>
    </row>
    <row r="65" spans="1:1" x14ac:dyDescent="0.35">
      <c r="A65" s="6" t="s">
        <v>199</v>
      </c>
    </row>
    <row r="66" spans="1:1" x14ac:dyDescent="0.35">
      <c r="A66" s="6" t="s">
        <v>198</v>
      </c>
    </row>
    <row r="67" spans="1:1" x14ac:dyDescent="0.35">
      <c r="A67" s="6" t="s">
        <v>139</v>
      </c>
    </row>
  </sheetData>
  <pageMargins left="0.7" right="0.7" top="0.75" bottom="0.75" header="0.3" footer="0.3"/>
  <pageSetup paperSize="9" orientation="portrait" horizontalDpi="0"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E45"/>
  <sheetViews>
    <sheetView topLeftCell="A19" workbookViewId="0">
      <selection activeCell="C41" sqref="C41"/>
    </sheetView>
  </sheetViews>
  <sheetFormatPr defaultRowHeight="14.5" x14ac:dyDescent="0.35"/>
  <cols>
    <col min="1" max="1" width="23.81640625" bestFit="1" customWidth="1"/>
    <col min="2" max="2" width="16.26953125" customWidth="1"/>
    <col min="3" max="3" width="10.26953125" bestFit="1" customWidth="1"/>
    <col min="4" max="4" width="10" bestFit="1" customWidth="1"/>
    <col min="5" max="5" width="11.26953125" bestFit="1" customWidth="1"/>
  </cols>
  <sheetData>
    <row r="38" spans="1:5" x14ac:dyDescent="0.35">
      <c r="A38" s="5" t="s">
        <v>143</v>
      </c>
      <c r="B38" s="5" t="s">
        <v>140</v>
      </c>
    </row>
    <row r="39" spans="1:5" x14ac:dyDescent="0.35">
      <c r="A39" s="5" t="s">
        <v>138</v>
      </c>
      <c r="B39" t="s">
        <v>221</v>
      </c>
      <c r="C39" t="s">
        <v>227</v>
      </c>
      <c r="D39" t="s">
        <v>223</v>
      </c>
      <c r="E39" t="s">
        <v>139</v>
      </c>
    </row>
    <row r="40" spans="1:5" x14ac:dyDescent="0.35">
      <c r="A40" s="6" t="s">
        <v>228</v>
      </c>
      <c r="B40" s="10"/>
      <c r="C40" s="10"/>
      <c r="D40" s="10">
        <v>0</v>
      </c>
      <c r="E40" s="10">
        <v>0</v>
      </c>
    </row>
    <row r="41" spans="1:5" x14ac:dyDescent="0.35">
      <c r="A41" s="6" t="s">
        <v>216</v>
      </c>
      <c r="B41" s="10"/>
      <c r="C41" s="10">
        <v>78983</v>
      </c>
      <c r="D41" s="10"/>
      <c r="E41" s="10">
        <v>78983</v>
      </c>
    </row>
    <row r="42" spans="1:5" x14ac:dyDescent="0.35">
      <c r="A42" s="6" t="s">
        <v>148</v>
      </c>
      <c r="B42" s="10"/>
      <c r="C42" s="10">
        <v>19835</v>
      </c>
      <c r="D42" s="10">
        <v>76054</v>
      </c>
      <c r="E42" s="10">
        <v>95889</v>
      </c>
    </row>
    <row r="43" spans="1:5" x14ac:dyDescent="0.35">
      <c r="A43" s="6" t="s">
        <v>199</v>
      </c>
      <c r="B43" s="10">
        <v>80344</v>
      </c>
      <c r="C43" s="10"/>
      <c r="D43" s="10">
        <v>23532</v>
      </c>
      <c r="E43" s="10">
        <v>103876</v>
      </c>
    </row>
    <row r="44" spans="1:5" x14ac:dyDescent="0.35">
      <c r="A44" s="6" t="s">
        <v>198</v>
      </c>
      <c r="B44" s="10">
        <v>20888</v>
      </c>
      <c r="C44" s="10"/>
      <c r="D44" s="10"/>
      <c r="E44" s="10">
        <v>20888</v>
      </c>
    </row>
    <row r="45" spans="1:5" x14ac:dyDescent="0.35">
      <c r="A45" s="6" t="s">
        <v>139</v>
      </c>
      <c r="B45" s="10">
        <v>101232</v>
      </c>
      <c r="C45" s="10">
        <v>98818</v>
      </c>
      <c r="D45" s="10">
        <v>99586</v>
      </c>
      <c r="E45" s="10">
        <v>299636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0"/>
  <sheetViews>
    <sheetView workbookViewId="0">
      <selection activeCell="D17" sqref="D17"/>
    </sheetView>
  </sheetViews>
  <sheetFormatPr defaultRowHeight="14.5" x14ac:dyDescent="0.35"/>
  <cols>
    <col min="1" max="1" width="12" customWidth="1"/>
    <col min="2" max="2" width="17.26953125" customWidth="1"/>
    <col min="3" max="3" width="12.81640625" customWidth="1"/>
    <col min="4" max="4" width="32" customWidth="1"/>
    <col min="5" max="5" width="20.81640625" customWidth="1"/>
    <col min="6" max="6" width="21.453125" customWidth="1"/>
    <col min="7" max="8" width="21.1796875" customWidth="1"/>
    <col min="9" max="9" width="18.7265625" customWidth="1"/>
    <col min="10" max="10" width="19.26953125" customWidth="1"/>
    <col min="11" max="12" width="19" customWidth="1"/>
    <col min="13" max="13" width="21.453125" customWidth="1"/>
    <col min="14" max="14" width="20.7265625" customWidth="1"/>
    <col min="15" max="15" width="20.81640625" customWidth="1"/>
    <col min="16" max="16" width="17" customWidth="1"/>
    <col min="17" max="17" width="23.26953125" customWidth="1"/>
    <col min="18" max="18" width="31.26953125" customWidth="1"/>
    <col min="19" max="19" width="25.54296875" customWidth="1"/>
    <col min="20" max="20" width="12" customWidth="1"/>
  </cols>
  <sheetData>
    <row r="1" spans="1:20" x14ac:dyDescent="0.35">
      <c r="A1" s="4" t="s">
        <v>146</v>
      </c>
      <c r="B1" s="4" t="s">
        <v>0</v>
      </c>
      <c r="C1" s="4" t="s">
        <v>1</v>
      </c>
      <c r="D1" s="4" t="s">
        <v>130</v>
      </c>
      <c r="E1" s="4" t="s">
        <v>2</v>
      </c>
      <c r="F1" s="4" t="s">
        <v>3</v>
      </c>
      <c r="G1" s="4" t="s">
        <v>4</v>
      </c>
      <c r="H1" s="4" t="s">
        <v>5</v>
      </c>
      <c r="I1" s="4" t="s">
        <v>6</v>
      </c>
      <c r="J1" s="4" t="s">
        <v>7</v>
      </c>
      <c r="K1" s="4" t="s">
        <v>8</v>
      </c>
      <c r="L1" s="4" t="s">
        <v>9</v>
      </c>
      <c r="M1" s="4" t="s">
        <v>10</v>
      </c>
      <c r="N1" s="4" t="s">
        <v>11</v>
      </c>
      <c r="O1" s="4" t="s">
        <v>12</v>
      </c>
      <c r="P1" s="4" t="s">
        <v>13</v>
      </c>
      <c r="Q1" s="4" t="s">
        <v>14</v>
      </c>
      <c r="R1" s="4" t="s">
        <v>15</v>
      </c>
      <c r="S1" s="4" t="s">
        <v>16</v>
      </c>
      <c r="T1" s="4" t="s">
        <v>230</v>
      </c>
    </row>
    <row r="2" spans="1:20" x14ac:dyDescent="0.35">
      <c r="A2" s="2" t="s">
        <v>147</v>
      </c>
      <c r="B2" s="2" t="s">
        <v>17</v>
      </c>
      <c r="C2" s="2" t="s">
        <v>18</v>
      </c>
      <c r="D2" s="2" t="str">
        <f>CONCATENATE(B2,"-",C2,"-",first_summary[[#This Row],[Month]])</f>
        <v>CHUMA HILLS-CROSS RIVER-April</v>
      </c>
      <c r="E2" s="3">
        <v>44286</v>
      </c>
      <c r="F2" s="3">
        <v>44309</v>
      </c>
      <c r="G2" s="3">
        <v>44308</v>
      </c>
      <c r="H2" s="2"/>
      <c r="I2" s="2"/>
      <c r="J2" s="2">
        <v>41162.699999999997</v>
      </c>
      <c r="K2" s="2">
        <v>2100</v>
      </c>
      <c r="L2" s="2">
        <v>0</v>
      </c>
      <c r="M2" s="2">
        <v>0</v>
      </c>
      <c r="N2" s="3">
        <v>44278</v>
      </c>
      <c r="O2" s="2">
        <v>33000</v>
      </c>
      <c r="P2" s="2">
        <v>43</v>
      </c>
      <c r="Q2" s="2">
        <v>43262.7</v>
      </c>
      <c r="R2" s="3">
        <v>44297</v>
      </c>
      <c r="S2" s="2">
        <v>0</v>
      </c>
      <c r="T2" s="2">
        <v>14</v>
      </c>
    </row>
    <row r="3" spans="1:20" x14ac:dyDescent="0.35">
      <c r="A3" s="2" t="s">
        <v>147</v>
      </c>
      <c r="B3" s="2" t="s">
        <v>19</v>
      </c>
      <c r="C3" s="2" t="s">
        <v>18</v>
      </c>
      <c r="D3" s="2" t="str">
        <f>CONCATENATE(B3,"-",C3,"-",first_summary[[#This Row],[Month]])</f>
        <v>HARMANS FLOREAT-CROSS RIVER-April</v>
      </c>
      <c r="E3" s="3">
        <v>44286</v>
      </c>
      <c r="F3" s="3">
        <v>44307</v>
      </c>
      <c r="G3" s="3">
        <v>44302</v>
      </c>
      <c r="H3" s="3">
        <v>44307</v>
      </c>
      <c r="I3" s="2"/>
      <c r="J3" s="2">
        <v>27043</v>
      </c>
      <c r="K3" s="2">
        <v>5618</v>
      </c>
      <c r="L3" s="2">
        <v>3675</v>
      </c>
      <c r="M3" s="2">
        <v>0</v>
      </c>
      <c r="N3" s="3">
        <v>44286</v>
      </c>
      <c r="O3" s="2">
        <v>45000</v>
      </c>
      <c r="P3" s="2">
        <v>32</v>
      </c>
      <c r="Q3" s="2">
        <v>36336</v>
      </c>
      <c r="R3" s="3">
        <v>44297</v>
      </c>
      <c r="S3" s="2">
        <v>0</v>
      </c>
      <c r="T3" s="2">
        <v>13.5</v>
      </c>
    </row>
    <row r="4" spans="1:20" x14ac:dyDescent="0.35">
      <c r="A4" s="2" t="s">
        <v>147</v>
      </c>
      <c r="B4" s="2" t="s">
        <v>20</v>
      </c>
      <c r="C4" s="2" t="s">
        <v>18</v>
      </c>
      <c r="D4" s="2" t="str">
        <f>CONCATENATE(B4,"-",C4,"-",first_summary[[#This Row],[Month]])</f>
        <v>KEZONIC-CROSS RIVER-April</v>
      </c>
      <c r="E4" s="3">
        <v>44285</v>
      </c>
      <c r="F4" s="3">
        <v>44288</v>
      </c>
      <c r="G4" s="3">
        <v>44302</v>
      </c>
      <c r="H4" s="2"/>
      <c r="I4" s="2"/>
      <c r="J4" s="2">
        <v>21876</v>
      </c>
      <c r="K4" s="2">
        <v>1380</v>
      </c>
      <c r="L4" s="2">
        <v>0</v>
      </c>
      <c r="M4" s="2">
        <v>0</v>
      </c>
      <c r="N4" s="3">
        <v>44279</v>
      </c>
      <c r="O4" s="2">
        <v>24000</v>
      </c>
      <c r="P4" s="2">
        <v>16</v>
      </c>
      <c r="Q4" s="2">
        <v>23256</v>
      </c>
      <c r="R4" s="3">
        <v>44297</v>
      </c>
      <c r="S4" s="2">
        <v>0</v>
      </c>
      <c r="T4" s="2">
        <v>13</v>
      </c>
    </row>
    <row r="5" spans="1:20" x14ac:dyDescent="0.35">
      <c r="A5" s="2" t="s">
        <v>148</v>
      </c>
      <c r="B5" s="2" t="s">
        <v>17</v>
      </c>
      <c r="C5" s="2" t="s">
        <v>18</v>
      </c>
      <c r="D5" s="2" t="str">
        <f>CONCATENATE(B5,"-",C5,"-",first_summary[[#This Row],[Month]])</f>
        <v>CHUMA HILLS-CROSS RIVER-May</v>
      </c>
      <c r="E5" s="3">
        <v>44316</v>
      </c>
      <c r="F5" s="3">
        <v>44320</v>
      </c>
      <c r="G5" s="2"/>
      <c r="H5" s="2"/>
      <c r="I5" s="2"/>
      <c r="J5" s="2">
        <v>24016.799999999999</v>
      </c>
      <c r="K5" s="2">
        <v>0</v>
      </c>
      <c r="L5" s="2">
        <v>0</v>
      </c>
      <c r="M5" s="2">
        <v>0</v>
      </c>
      <c r="N5" s="3">
        <v>44309</v>
      </c>
      <c r="O5" s="2">
        <v>45000</v>
      </c>
      <c r="P5" s="2">
        <v>21</v>
      </c>
      <c r="Q5" s="2">
        <v>24016.799999999999</v>
      </c>
      <c r="R5" s="3">
        <v>44327</v>
      </c>
      <c r="S5" s="2">
        <v>1</v>
      </c>
      <c r="T5" s="2">
        <v>14</v>
      </c>
    </row>
    <row r="6" spans="1:20" x14ac:dyDescent="0.35">
      <c r="A6" s="2" t="s">
        <v>148</v>
      </c>
      <c r="B6" s="2" t="s">
        <v>19</v>
      </c>
      <c r="C6" s="2" t="s">
        <v>18</v>
      </c>
      <c r="D6" s="2" t="str">
        <f>CONCATENATE(B6,"-",C6,"-",first_summary[[#This Row],[Month]])</f>
        <v>HARMANS FLOREAT-CROSS RIVER-May</v>
      </c>
      <c r="E6" s="3">
        <v>44316</v>
      </c>
      <c r="F6" s="3">
        <v>44331</v>
      </c>
      <c r="G6" s="3">
        <v>44335</v>
      </c>
      <c r="H6" s="2"/>
      <c r="I6" s="2"/>
      <c r="J6" s="2">
        <v>47094.1</v>
      </c>
      <c r="K6" s="2">
        <v>830</v>
      </c>
      <c r="L6" s="2">
        <v>0</v>
      </c>
      <c r="M6" s="2">
        <v>0</v>
      </c>
      <c r="N6" s="3">
        <v>44316</v>
      </c>
      <c r="O6" s="2">
        <v>40000</v>
      </c>
      <c r="P6" s="2">
        <v>42</v>
      </c>
      <c r="Q6" s="2">
        <v>47924.1</v>
      </c>
      <c r="R6" s="3">
        <v>44327</v>
      </c>
      <c r="S6" s="2">
        <v>0</v>
      </c>
      <c r="T6" s="2">
        <v>13.5</v>
      </c>
    </row>
    <row r="7" spans="1:20" x14ac:dyDescent="0.35">
      <c r="A7" s="2" t="s">
        <v>148</v>
      </c>
      <c r="B7" s="2" t="s">
        <v>20</v>
      </c>
      <c r="C7" s="2" t="s">
        <v>18</v>
      </c>
      <c r="D7" s="2" t="str">
        <f>CONCATENATE(B7,"-",C7,"-",first_summary[[#This Row],[Month]])</f>
        <v>KEZONIC-CROSS RIVER-May</v>
      </c>
      <c r="E7" s="3">
        <v>44316</v>
      </c>
      <c r="F7" s="3">
        <v>44326</v>
      </c>
      <c r="G7" s="2"/>
      <c r="H7" s="2"/>
      <c r="I7" s="2"/>
      <c r="J7" s="2">
        <v>27645.86</v>
      </c>
      <c r="K7" s="2">
        <v>0</v>
      </c>
      <c r="L7" s="2">
        <v>0</v>
      </c>
      <c r="M7" s="2">
        <v>0</v>
      </c>
      <c r="N7" s="3">
        <v>44312</v>
      </c>
      <c r="O7" s="2">
        <v>29000</v>
      </c>
      <c r="P7" s="2">
        <v>18</v>
      </c>
      <c r="Q7" s="2">
        <v>27645.86</v>
      </c>
      <c r="R7" s="3">
        <v>44327</v>
      </c>
      <c r="S7" s="2">
        <v>1</v>
      </c>
      <c r="T7" s="2">
        <v>13</v>
      </c>
    </row>
    <row r="8" spans="1:20" x14ac:dyDescent="0.35">
      <c r="A8" s="2" t="s">
        <v>208</v>
      </c>
      <c r="B8" s="2" t="s">
        <v>17</v>
      </c>
      <c r="C8" s="2" t="s">
        <v>18</v>
      </c>
      <c r="D8" s="2" t="str">
        <f>CONCATENATE(B8,"-",C8,"-",first_summary[[#This Row],[Month]])</f>
        <v>CHUMA HILLS-CROSS RIVER-June</v>
      </c>
      <c r="E8" s="3">
        <v>44349</v>
      </c>
      <c r="F8" s="3">
        <v>44358</v>
      </c>
      <c r="G8" s="2"/>
      <c r="H8" s="2"/>
      <c r="I8" s="2"/>
      <c r="J8" s="2">
        <v>33120.1</v>
      </c>
      <c r="K8" s="2">
        <v>0</v>
      </c>
      <c r="L8" s="2">
        <v>0</v>
      </c>
      <c r="M8" s="2">
        <v>0</v>
      </c>
      <c r="N8" s="3">
        <v>44341</v>
      </c>
      <c r="O8" s="2">
        <v>33000</v>
      </c>
      <c r="P8" s="2">
        <v>26</v>
      </c>
      <c r="Q8" s="2">
        <v>33120.1</v>
      </c>
      <c r="R8" s="3">
        <v>44358</v>
      </c>
      <c r="S8" s="2">
        <v>1</v>
      </c>
      <c r="T8" s="2">
        <v>14</v>
      </c>
    </row>
    <row r="9" spans="1:20" x14ac:dyDescent="0.35">
      <c r="A9" s="2" t="s">
        <v>208</v>
      </c>
      <c r="B9" s="2" t="s">
        <v>19</v>
      </c>
      <c r="C9" s="2" t="s">
        <v>18</v>
      </c>
      <c r="D9" s="2" t="str">
        <f>CONCATENATE(B9,"-",C9,"-",first_summary[[#This Row],[Month]])</f>
        <v>HARMANS FLOREAT-CROSS RIVER-June</v>
      </c>
      <c r="E9" s="3">
        <v>44347</v>
      </c>
      <c r="F9" s="3">
        <v>44359</v>
      </c>
      <c r="G9" s="3">
        <v>44359</v>
      </c>
      <c r="H9" s="2"/>
      <c r="I9" s="2"/>
      <c r="J9" s="2">
        <v>39836</v>
      </c>
      <c r="K9" s="2">
        <v>3491</v>
      </c>
      <c r="L9" s="2">
        <v>0</v>
      </c>
      <c r="M9" s="2">
        <v>0</v>
      </c>
      <c r="N9" s="3">
        <v>44350</v>
      </c>
      <c r="O9" s="2">
        <v>50000</v>
      </c>
      <c r="P9" s="2">
        <v>40</v>
      </c>
      <c r="Q9" s="2">
        <v>43327</v>
      </c>
      <c r="R9" s="3">
        <v>44358</v>
      </c>
      <c r="S9" s="2">
        <v>0</v>
      </c>
      <c r="T9" s="2">
        <v>13.5</v>
      </c>
    </row>
    <row r="10" spans="1:20" x14ac:dyDescent="0.35">
      <c r="A10" s="2" t="s">
        <v>208</v>
      </c>
      <c r="B10" s="2" t="s">
        <v>20</v>
      </c>
      <c r="C10" s="2" t="s">
        <v>18</v>
      </c>
      <c r="D10" s="2" t="str">
        <f>CONCATENATE(B10,"-",C10,"-",first_summary[[#This Row],[Month]])</f>
        <v>KEZONIC-CROSS RIVER-June</v>
      </c>
      <c r="E10" s="3">
        <v>44346</v>
      </c>
      <c r="F10" s="3">
        <v>44359</v>
      </c>
      <c r="G10" s="3">
        <v>44347</v>
      </c>
      <c r="H10" s="2"/>
      <c r="I10" s="2"/>
      <c r="J10" s="2">
        <v>21342.9</v>
      </c>
      <c r="K10" s="2">
        <v>1028</v>
      </c>
      <c r="L10" s="2">
        <v>0</v>
      </c>
      <c r="M10" s="2">
        <v>0</v>
      </c>
      <c r="N10" s="3">
        <v>44343</v>
      </c>
      <c r="O10" s="2">
        <v>27000</v>
      </c>
      <c r="P10" s="2">
        <v>13</v>
      </c>
      <c r="Q10" s="2">
        <v>22370.9</v>
      </c>
      <c r="R10" s="3">
        <v>44358</v>
      </c>
      <c r="S10" s="2">
        <v>0</v>
      </c>
      <c r="T10" s="2">
        <v>13</v>
      </c>
    </row>
    <row r="11" spans="1:20" x14ac:dyDescent="0.35">
      <c r="B11" s="2"/>
      <c r="C11" s="2"/>
      <c r="D11" s="2"/>
      <c r="E11" s="3"/>
      <c r="F11" s="3"/>
      <c r="G11" s="2"/>
      <c r="H11" s="2"/>
      <c r="I11" s="2"/>
      <c r="J11" s="2"/>
      <c r="K11" s="2"/>
      <c r="L11" s="2"/>
      <c r="M11" s="2"/>
      <c r="N11" s="3"/>
      <c r="O11" s="2"/>
      <c r="P11" s="2"/>
      <c r="Q11" s="2"/>
      <c r="R11" s="3"/>
      <c r="S11" s="2"/>
    </row>
    <row r="12" spans="1:20" x14ac:dyDescent="0.35">
      <c r="B12" s="2"/>
      <c r="C12" s="2"/>
      <c r="D12" s="2"/>
      <c r="E12" s="3"/>
      <c r="F12" s="3"/>
      <c r="G12" s="2"/>
      <c r="H12" s="2"/>
      <c r="I12" s="2"/>
      <c r="J12" s="2"/>
      <c r="K12" s="2"/>
      <c r="L12" s="2"/>
      <c r="M12" s="2"/>
      <c r="N12" s="3"/>
      <c r="O12" s="2"/>
      <c r="P12" s="2"/>
      <c r="Q12" s="2"/>
      <c r="R12" s="3"/>
      <c r="S12" s="2"/>
    </row>
    <row r="13" spans="1:20" x14ac:dyDescent="0.35">
      <c r="B13" s="2"/>
      <c r="C13" s="2"/>
      <c r="D13" s="2"/>
      <c r="E13" s="3"/>
      <c r="F13" s="3"/>
      <c r="G13" s="2"/>
      <c r="H13" s="2"/>
      <c r="I13" s="2"/>
      <c r="J13" s="2"/>
      <c r="K13" s="2"/>
      <c r="L13" s="2"/>
      <c r="M13" s="2"/>
      <c r="N13" s="3"/>
      <c r="O13" s="2"/>
      <c r="P13" s="2"/>
      <c r="Q13" s="2"/>
      <c r="R13" s="3"/>
      <c r="S13" s="2"/>
    </row>
    <row r="14" spans="1:20" x14ac:dyDescent="0.35">
      <c r="B14" s="2"/>
      <c r="C14" s="2"/>
      <c r="D14" s="2"/>
      <c r="E14" s="3"/>
      <c r="F14" s="3"/>
      <c r="G14" s="2"/>
      <c r="H14" s="2"/>
      <c r="I14" s="2"/>
      <c r="J14" s="2"/>
      <c r="K14" s="2"/>
      <c r="L14" s="2"/>
      <c r="M14" s="2"/>
      <c r="N14" s="3"/>
      <c r="O14" s="2"/>
      <c r="P14" s="2"/>
      <c r="Q14" s="2"/>
      <c r="R14" s="3"/>
      <c r="S14" s="2"/>
    </row>
    <row r="15" spans="1:20" x14ac:dyDescent="0.35">
      <c r="B15" s="2"/>
      <c r="C15" s="2"/>
      <c r="D15" s="2"/>
      <c r="E15" s="3"/>
      <c r="F15" s="3"/>
      <c r="G15" s="2"/>
      <c r="H15" s="2"/>
      <c r="I15" s="2"/>
      <c r="J15" s="2"/>
      <c r="K15" s="2"/>
      <c r="L15" s="2"/>
      <c r="M15" s="2"/>
      <c r="N15" s="3"/>
      <c r="O15" s="2"/>
      <c r="P15" s="2"/>
      <c r="Q15" s="2"/>
      <c r="R15" s="3"/>
      <c r="S15" s="2"/>
    </row>
    <row r="16" spans="1:20" x14ac:dyDescent="0.35">
      <c r="B16" s="2"/>
      <c r="C16" s="2"/>
      <c r="D16" s="2"/>
      <c r="E16" s="3"/>
      <c r="F16" s="3"/>
      <c r="G16" s="2"/>
      <c r="H16" s="2"/>
      <c r="I16" s="2"/>
      <c r="J16" s="2"/>
      <c r="K16" s="2"/>
      <c r="L16" s="2"/>
      <c r="M16" s="2"/>
      <c r="N16" s="3"/>
      <c r="O16" s="2"/>
      <c r="P16" s="2"/>
      <c r="Q16" s="2"/>
      <c r="R16" s="3"/>
      <c r="S16" s="2"/>
    </row>
    <row r="17" spans="1:19" x14ac:dyDescent="0.35">
      <c r="B17" s="2"/>
      <c r="C17" s="2"/>
      <c r="D17" s="2"/>
      <c r="E17" s="3"/>
      <c r="F17" s="3"/>
      <c r="G17" s="2"/>
      <c r="H17" s="2"/>
      <c r="I17" s="2"/>
      <c r="J17" s="2"/>
      <c r="K17" s="2"/>
      <c r="L17" s="2"/>
      <c r="M17" s="2"/>
      <c r="N17" s="3"/>
      <c r="O17" s="2"/>
      <c r="P17" s="2"/>
      <c r="Q17" s="2"/>
      <c r="R17" s="3"/>
      <c r="S17" s="2"/>
    </row>
    <row r="18" spans="1:19" x14ac:dyDescent="0.35">
      <c r="B18" s="2"/>
      <c r="C18" s="2"/>
      <c r="D18" s="2"/>
      <c r="E18" s="3"/>
      <c r="F18" s="3"/>
      <c r="G18" s="2"/>
      <c r="H18" s="2"/>
      <c r="I18" s="2"/>
      <c r="J18" s="2"/>
      <c r="K18" s="2"/>
      <c r="L18" s="2"/>
      <c r="M18" s="2"/>
      <c r="N18" s="3"/>
      <c r="O18" s="2"/>
      <c r="P18" s="2"/>
      <c r="Q18" s="2"/>
      <c r="R18" s="3"/>
      <c r="S18" s="2"/>
    </row>
    <row r="19" spans="1:19" x14ac:dyDescent="0.35">
      <c r="A19" s="2"/>
      <c r="B19" s="2"/>
      <c r="C19" s="2"/>
      <c r="D19" s="2"/>
      <c r="E19" s="3"/>
      <c r="F19" s="3"/>
      <c r="G19" s="3"/>
      <c r="H19" s="2"/>
      <c r="I19" s="2"/>
      <c r="J19" s="2"/>
      <c r="K19" s="2"/>
      <c r="L19" s="2"/>
      <c r="M19" s="2"/>
      <c r="N19" s="3"/>
      <c r="O19" s="2"/>
      <c r="P19" s="2"/>
      <c r="Q19" s="2"/>
      <c r="R19" s="3"/>
      <c r="S19" s="2"/>
    </row>
    <row r="20" spans="1:19" x14ac:dyDescent="0.35">
      <c r="A20" s="2"/>
      <c r="B20" s="2"/>
      <c r="C20" s="2"/>
      <c r="D20" s="2"/>
      <c r="E20" s="3"/>
      <c r="F20" s="3"/>
      <c r="G20" s="3"/>
      <c r="H20" s="2"/>
      <c r="I20" s="2"/>
      <c r="J20" s="2"/>
      <c r="K20" s="2"/>
      <c r="L20" s="2"/>
      <c r="M20" s="2"/>
      <c r="N20" s="3"/>
      <c r="O20" s="2"/>
      <c r="P20" s="2"/>
      <c r="Q20" s="2"/>
      <c r="R20" s="3"/>
      <c r="S20" s="2"/>
    </row>
  </sheetData>
  <conditionalFormatting sqref="D25:D1048576 F8 D1:D21">
    <cfRule type="duplicateValues" dxfId="128" priority="1"/>
    <cfRule type="duplicateValues" dxfId="127" priority="2"/>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9"/>
  <sheetViews>
    <sheetView zoomScale="90" zoomScaleNormal="90" workbookViewId="0">
      <selection activeCell="L6" sqref="L6"/>
    </sheetView>
  </sheetViews>
  <sheetFormatPr defaultRowHeight="14.5" x14ac:dyDescent="0.35"/>
  <cols>
    <col min="2" max="2" width="13" customWidth="1"/>
    <col min="3" max="3" width="12.7265625" customWidth="1"/>
    <col min="4" max="4" width="15.7265625" customWidth="1"/>
    <col min="5" max="5" width="12.54296875" customWidth="1"/>
    <col min="6" max="6" width="14" customWidth="1"/>
    <col min="7" max="8" width="20" customWidth="1"/>
    <col min="9" max="9" width="23.7265625" customWidth="1"/>
    <col min="10" max="10" width="14.26953125" customWidth="1"/>
    <col min="11" max="11" width="31" customWidth="1"/>
    <col min="12" max="12" width="28.1796875" customWidth="1"/>
  </cols>
  <sheetData>
    <row r="1" spans="1:12" x14ac:dyDescent="0.35">
      <c r="A1" s="4" t="s">
        <v>146</v>
      </c>
      <c r="B1" s="4" t="s">
        <v>200</v>
      </c>
      <c r="C1" s="4" t="s">
        <v>21</v>
      </c>
      <c r="D1" s="4" t="s">
        <v>1</v>
      </c>
      <c r="E1" s="4" t="s">
        <v>22</v>
      </c>
      <c r="F1" s="4" t="s">
        <v>23</v>
      </c>
      <c r="G1" s="4" t="s">
        <v>184</v>
      </c>
      <c r="H1" s="4" t="s">
        <v>14</v>
      </c>
      <c r="I1" s="4" t="s">
        <v>137</v>
      </c>
      <c r="J1" s="4" t="s">
        <v>24</v>
      </c>
      <c r="K1" s="4" t="s">
        <v>130</v>
      </c>
      <c r="L1" s="4" t="s">
        <v>132</v>
      </c>
    </row>
    <row r="2" spans="1:12" x14ac:dyDescent="0.35">
      <c r="A2" s="2" t="s">
        <v>147</v>
      </c>
      <c r="B2" s="2" t="str">
        <f>CONCATENATE(new_supply_status[[#This Row],[Month]], " ", "cycle")</f>
        <v>April cycle</v>
      </c>
      <c r="C2" s="2" t="s">
        <v>25</v>
      </c>
      <c r="D2" s="2" t="s">
        <v>18</v>
      </c>
      <c r="E2" s="2" t="s">
        <v>26</v>
      </c>
      <c r="F2" s="2">
        <v>1700</v>
      </c>
      <c r="G2" s="3">
        <v>44288</v>
      </c>
      <c r="H2" s="2">
        <v>1757</v>
      </c>
      <c r="I2" s="2">
        <f>new_supply_status[[#This Row],[Total qty supplied]]/new_supply_status[[#This Row],[Allocation]]</f>
        <v>1.0335294117647058</v>
      </c>
      <c r="J2" s="2" t="s">
        <v>17</v>
      </c>
      <c r="K2" s="2" t="s">
        <v>185</v>
      </c>
      <c r="L2" s="2" t="s">
        <v>133</v>
      </c>
    </row>
    <row r="3" spans="1:12" x14ac:dyDescent="0.35">
      <c r="A3" s="2" t="s">
        <v>147</v>
      </c>
      <c r="B3" s="2" t="str">
        <f>CONCATENATE(new_supply_status[[#This Row],[Month]], " ", "cycle")</f>
        <v>April cycle</v>
      </c>
      <c r="C3" s="2" t="s">
        <v>27</v>
      </c>
      <c r="D3" s="2" t="s">
        <v>18</v>
      </c>
      <c r="E3" s="2" t="s">
        <v>28</v>
      </c>
      <c r="F3" s="2">
        <v>800</v>
      </c>
      <c r="G3" s="3">
        <v>44295</v>
      </c>
      <c r="H3" s="2">
        <v>787</v>
      </c>
      <c r="I3" s="2">
        <f>new_supply_status[[#This Row],[Total qty supplied]]/new_supply_status[[#This Row],[Allocation]]</f>
        <v>0.98375000000000001</v>
      </c>
      <c r="J3" s="2" t="s">
        <v>17</v>
      </c>
      <c r="K3" s="2" t="s">
        <v>185</v>
      </c>
      <c r="L3" s="2" t="s">
        <v>133</v>
      </c>
    </row>
    <row r="4" spans="1:12" x14ac:dyDescent="0.35">
      <c r="A4" s="2" t="s">
        <v>147</v>
      </c>
      <c r="B4" s="2" t="str">
        <f>CONCATENATE(new_supply_status[[#This Row],[Month]], " ", "cycle")</f>
        <v>April cycle</v>
      </c>
      <c r="C4" s="2" t="s">
        <v>29</v>
      </c>
      <c r="D4" s="2" t="s">
        <v>18</v>
      </c>
      <c r="E4" s="2" t="s">
        <v>26</v>
      </c>
      <c r="F4" s="2">
        <v>800</v>
      </c>
      <c r="G4" s="3">
        <v>44288</v>
      </c>
      <c r="H4" s="2">
        <v>789</v>
      </c>
      <c r="I4" s="2">
        <f>new_supply_status[[#This Row],[Total qty supplied]]/new_supply_status[[#This Row],[Allocation]]</f>
        <v>0.98624999999999996</v>
      </c>
      <c r="J4" s="2" t="s">
        <v>17</v>
      </c>
      <c r="K4" s="2" t="s">
        <v>185</v>
      </c>
      <c r="L4" s="2" t="s">
        <v>133</v>
      </c>
    </row>
    <row r="5" spans="1:12" x14ac:dyDescent="0.35">
      <c r="A5" s="2" t="s">
        <v>147</v>
      </c>
      <c r="B5" s="2" t="str">
        <f>CONCATENATE(new_supply_status[[#This Row],[Month]], " ", "cycle")</f>
        <v>April cycle</v>
      </c>
      <c r="C5" s="2" t="s">
        <v>30</v>
      </c>
      <c r="D5" s="2" t="s">
        <v>18</v>
      </c>
      <c r="E5" s="2" t="s">
        <v>31</v>
      </c>
      <c r="F5" s="2">
        <v>900</v>
      </c>
      <c r="G5" s="3">
        <v>44286</v>
      </c>
      <c r="H5" s="2">
        <v>878</v>
      </c>
      <c r="I5" s="2">
        <f>new_supply_status[[#This Row],[Total qty supplied]]/new_supply_status[[#This Row],[Allocation]]</f>
        <v>0.97555555555555551</v>
      </c>
      <c r="J5" s="2" t="s">
        <v>17</v>
      </c>
      <c r="K5" s="2" t="s">
        <v>185</v>
      </c>
      <c r="L5" s="2" t="s">
        <v>133</v>
      </c>
    </row>
    <row r="6" spans="1:12" x14ac:dyDescent="0.35">
      <c r="A6" s="2" t="s">
        <v>147</v>
      </c>
      <c r="B6" s="2" t="str">
        <f>CONCATENATE(new_supply_status[[#This Row],[Month]], " ", "cycle")</f>
        <v>April cycle</v>
      </c>
      <c r="C6" s="2" t="s">
        <v>32</v>
      </c>
      <c r="D6" s="2" t="s">
        <v>18</v>
      </c>
      <c r="E6" s="2" t="s">
        <v>28</v>
      </c>
      <c r="F6" s="2">
        <v>800</v>
      </c>
      <c r="G6" s="3">
        <v>44296</v>
      </c>
      <c r="H6" s="2">
        <v>764</v>
      </c>
      <c r="I6" s="2">
        <f>new_supply_status[[#This Row],[Total qty supplied]]/new_supply_status[[#This Row],[Allocation]]</f>
        <v>0.95499999999999996</v>
      </c>
      <c r="J6" s="2" t="s">
        <v>17</v>
      </c>
      <c r="K6" s="2" t="s">
        <v>185</v>
      </c>
      <c r="L6" s="2" t="s">
        <v>133</v>
      </c>
    </row>
    <row r="7" spans="1:12" x14ac:dyDescent="0.35">
      <c r="A7" s="2" t="s">
        <v>147</v>
      </c>
      <c r="B7" s="2" t="str">
        <f>CONCATENATE(new_supply_status[[#This Row],[Month]], " ", "cycle")</f>
        <v>April cycle</v>
      </c>
      <c r="C7" s="2" t="s">
        <v>33</v>
      </c>
      <c r="D7" s="2" t="s">
        <v>18</v>
      </c>
      <c r="E7" s="2" t="s">
        <v>26</v>
      </c>
      <c r="F7" s="2">
        <v>2300</v>
      </c>
      <c r="G7" s="3">
        <v>44287</v>
      </c>
      <c r="H7" s="2">
        <v>2162</v>
      </c>
      <c r="I7" s="2">
        <f>new_supply_status[[#This Row],[Total qty supplied]]/new_supply_status[[#This Row],[Allocation]]</f>
        <v>0.94</v>
      </c>
      <c r="J7" s="2" t="s">
        <v>17</v>
      </c>
      <c r="K7" s="2" t="s">
        <v>185</v>
      </c>
      <c r="L7" s="2" t="s">
        <v>133</v>
      </c>
    </row>
    <row r="8" spans="1:12" x14ac:dyDescent="0.35">
      <c r="A8" s="2" t="s">
        <v>147</v>
      </c>
      <c r="B8" s="2" t="str">
        <f>CONCATENATE(new_supply_status[[#This Row],[Month]], " ", "cycle")</f>
        <v>April cycle</v>
      </c>
      <c r="C8" s="2" t="s">
        <v>34</v>
      </c>
      <c r="D8" s="2" t="s">
        <v>18</v>
      </c>
      <c r="E8" s="2" t="s">
        <v>31</v>
      </c>
      <c r="F8" s="2">
        <v>1000</v>
      </c>
      <c r="G8" s="3">
        <v>44309</v>
      </c>
      <c r="H8" s="2">
        <v>1651</v>
      </c>
      <c r="I8" s="2">
        <f>new_supply_status[[#This Row],[Total qty supplied]]/new_supply_status[[#This Row],[Allocation]]</f>
        <v>1.651</v>
      </c>
      <c r="J8" s="2" t="s">
        <v>17</v>
      </c>
      <c r="K8" s="2" t="s">
        <v>185</v>
      </c>
      <c r="L8" s="2" t="s">
        <v>133</v>
      </c>
    </row>
    <row r="9" spans="1:12" x14ac:dyDescent="0.35">
      <c r="A9" s="2" t="s">
        <v>147</v>
      </c>
      <c r="B9" s="2" t="str">
        <f>CONCATENATE(new_supply_status[[#This Row],[Month]], " ", "cycle")</f>
        <v>April cycle</v>
      </c>
      <c r="C9" s="2" t="s">
        <v>35</v>
      </c>
      <c r="D9" s="2" t="s">
        <v>18</v>
      </c>
      <c r="E9" s="2" t="s">
        <v>26</v>
      </c>
      <c r="F9" s="2">
        <v>800</v>
      </c>
      <c r="G9" s="3">
        <v>44288</v>
      </c>
      <c r="H9" s="2">
        <v>800</v>
      </c>
      <c r="I9" s="2">
        <f>new_supply_status[[#This Row],[Total qty supplied]]/new_supply_status[[#This Row],[Allocation]]</f>
        <v>1</v>
      </c>
      <c r="J9" s="2" t="s">
        <v>17</v>
      </c>
      <c r="K9" s="2" t="s">
        <v>185</v>
      </c>
      <c r="L9" s="2" t="s">
        <v>133</v>
      </c>
    </row>
    <row r="10" spans="1:12" x14ac:dyDescent="0.35">
      <c r="A10" s="2" t="s">
        <v>147</v>
      </c>
      <c r="B10" s="2" t="str">
        <f>CONCATENATE(new_supply_status[[#This Row],[Month]], " ", "cycle")</f>
        <v>April cycle</v>
      </c>
      <c r="C10" s="2" t="s">
        <v>36</v>
      </c>
      <c r="D10" s="2" t="s">
        <v>18</v>
      </c>
      <c r="E10" s="2" t="s">
        <v>26</v>
      </c>
      <c r="F10" s="2">
        <v>800</v>
      </c>
      <c r="G10" s="3">
        <v>44289</v>
      </c>
      <c r="H10" s="2">
        <v>800</v>
      </c>
      <c r="I10" s="2">
        <f>new_supply_status[[#This Row],[Total qty supplied]]/new_supply_status[[#This Row],[Allocation]]</f>
        <v>1</v>
      </c>
      <c r="J10" s="2" t="s">
        <v>17</v>
      </c>
      <c r="K10" s="2" t="s">
        <v>185</v>
      </c>
      <c r="L10" s="2" t="s">
        <v>133</v>
      </c>
    </row>
    <row r="11" spans="1:12" x14ac:dyDescent="0.35">
      <c r="A11" s="2" t="s">
        <v>147</v>
      </c>
      <c r="B11" s="2" t="str">
        <f>CONCATENATE(new_supply_status[[#This Row],[Month]], " ", "cycle")</f>
        <v>April cycle</v>
      </c>
      <c r="C11" s="2" t="s">
        <v>37</v>
      </c>
      <c r="D11" s="2" t="s">
        <v>18</v>
      </c>
      <c r="E11" s="2" t="s">
        <v>28</v>
      </c>
      <c r="F11" s="2">
        <v>500</v>
      </c>
      <c r="G11" s="3">
        <v>44297</v>
      </c>
      <c r="H11" s="2">
        <v>483</v>
      </c>
      <c r="I11" s="2">
        <f>new_supply_status[[#This Row],[Total qty supplied]]/new_supply_status[[#This Row],[Allocation]]</f>
        <v>0.96599999999999997</v>
      </c>
      <c r="J11" s="2" t="s">
        <v>17</v>
      </c>
      <c r="K11" s="2" t="s">
        <v>185</v>
      </c>
      <c r="L11" s="2" t="s">
        <v>133</v>
      </c>
    </row>
    <row r="12" spans="1:12" x14ac:dyDescent="0.35">
      <c r="A12" s="2" t="s">
        <v>147</v>
      </c>
      <c r="B12" s="2" t="str">
        <f>CONCATENATE(new_supply_status[[#This Row],[Month]], " ", "cycle")</f>
        <v>April cycle</v>
      </c>
      <c r="C12" s="2" t="s">
        <v>38</v>
      </c>
      <c r="D12" s="2" t="s">
        <v>18</v>
      </c>
      <c r="E12" s="2" t="s">
        <v>31</v>
      </c>
      <c r="F12" s="2">
        <v>1000</v>
      </c>
      <c r="G12" s="3">
        <v>44287</v>
      </c>
      <c r="H12" s="2">
        <v>984</v>
      </c>
      <c r="I12" s="2">
        <f>new_supply_status[[#This Row],[Total qty supplied]]/new_supply_status[[#This Row],[Allocation]]</f>
        <v>0.98399999999999999</v>
      </c>
      <c r="J12" s="2" t="s">
        <v>17</v>
      </c>
      <c r="K12" s="2" t="s">
        <v>185</v>
      </c>
      <c r="L12" s="2" t="s">
        <v>133</v>
      </c>
    </row>
    <row r="13" spans="1:12" x14ac:dyDescent="0.35">
      <c r="A13" s="2" t="s">
        <v>147</v>
      </c>
      <c r="B13" s="2" t="str">
        <f>CONCATENATE(new_supply_status[[#This Row],[Month]], " ", "cycle")</f>
        <v>April cycle</v>
      </c>
      <c r="C13" s="2" t="s">
        <v>39</v>
      </c>
      <c r="D13" s="2" t="s">
        <v>18</v>
      </c>
      <c r="E13" s="2" t="s">
        <v>40</v>
      </c>
      <c r="F13" s="2">
        <v>1000</v>
      </c>
      <c r="G13" s="3">
        <v>44308</v>
      </c>
      <c r="H13" s="2">
        <v>1000</v>
      </c>
      <c r="I13" s="2">
        <f>new_supply_status[[#This Row],[Total qty supplied]]/new_supply_status[[#This Row],[Allocation]]</f>
        <v>1</v>
      </c>
      <c r="J13" s="2" t="s">
        <v>17</v>
      </c>
      <c r="K13" s="2" t="s">
        <v>185</v>
      </c>
      <c r="L13" s="2" t="s">
        <v>133</v>
      </c>
    </row>
    <row r="14" spans="1:12" x14ac:dyDescent="0.35">
      <c r="A14" s="2" t="s">
        <v>147</v>
      </c>
      <c r="B14" s="2" t="str">
        <f>CONCATENATE(new_supply_status[[#This Row],[Month]], " ", "cycle")</f>
        <v>April cycle</v>
      </c>
      <c r="C14" s="2" t="s">
        <v>41</v>
      </c>
      <c r="D14" s="2" t="s">
        <v>18</v>
      </c>
      <c r="E14" s="2" t="s">
        <v>31</v>
      </c>
      <c r="F14" s="2">
        <v>800</v>
      </c>
      <c r="G14" s="3">
        <v>44286</v>
      </c>
      <c r="H14" s="2">
        <v>787</v>
      </c>
      <c r="I14" s="2">
        <f>new_supply_status[[#This Row],[Total qty supplied]]/new_supply_status[[#This Row],[Allocation]]</f>
        <v>0.98375000000000001</v>
      </c>
      <c r="J14" s="2" t="s">
        <v>17</v>
      </c>
      <c r="K14" s="2" t="s">
        <v>185</v>
      </c>
      <c r="L14" s="2" t="s">
        <v>133</v>
      </c>
    </row>
    <row r="15" spans="1:12" x14ac:dyDescent="0.35">
      <c r="A15" s="2" t="s">
        <v>147</v>
      </c>
      <c r="B15" s="2" t="str">
        <f>CONCATENATE(new_supply_status[[#This Row],[Month]], " ", "cycle")</f>
        <v>April cycle</v>
      </c>
      <c r="C15" s="2" t="s">
        <v>42</v>
      </c>
      <c r="D15" s="2" t="s">
        <v>18</v>
      </c>
      <c r="E15" s="2" t="s">
        <v>31</v>
      </c>
      <c r="F15" s="2">
        <v>2200</v>
      </c>
      <c r="G15" s="3">
        <v>44287</v>
      </c>
      <c r="H15" s="2">
        <v>2250</v>
      </c>
      <c r="I15" s="2">
        <f>new_supply_status[[#This Row],[Total qty supplied]]/new_supply_status[[#This Row],[Allocation]]</f>
        <v>1.0227272727272727</v>
      </c>
      <c r="J15" s="2" t="s">
        <v>17</v>
      </c>
      <c r="K15" s="2" t="s">
        <v>185</v>
      </c>
      <c r="L15" s="2" t="s">
        <v>133</v>
      </c>
    </row>
    <row r="16" spans="1:12" x14ac:dyDescent="0.35">
      <c r="A16" s="2" t="s">
        <v>147</v>
      </c>
      <c r="B16" s="2" t="str">
        <f>CONCATENATE(new_supply_status[[#This Row],[Month]], " ", "cycle")</f>
        <v>April cycle</v>
      </c>
      <c r="C16" s="2" t="s">
        <v>43</v>
      </c>
      <c r="D16" s="2" t="s">
        <v>18</v>
      </c>
      <c r="E16" s="2" t="s">
        <v>31</v>
      </c>
      <c r="F16" s="2">
        <v>1000</v>
      </c>
      <c r="G16" s="3">
        <v>44287</v>
      </c>
      <c r="H16" s="2">
        <v>1008</v>
      </c>
      <c r="I16" s="2">
        <f>new_supply_status[[#This Row],[Total qty supplied]]/new_supply_status[[#This Row],[Allocation]]</f>
        <v>1.008</v>
      </c>
      <c r="J16" s="2" t="s">
        <v>17</v>
      </c>
      <c r="K16" s="2" t="s">
        <v>185</v>
      </c>
      <c r="L16" s="2" t="s">
        <v>133</v>
      </c>
    </row>
    <row r="17" spans="1:12" x14ac:dyDescent="0.35">
      <c r="A17" s="2" t="s">
        <v>147</v>
      </c>
      <c r="B17" s="2" t="str">
        <f>CONCATENATE(new_supply_status[[#This Row],[Month]], " ", "cycle")</f>
        <v>April cycle</v>
      </c>
      <c r="C17" s="2" t="s">
        <v>44</v>
      </c>
      <c r="D17" s="2" t="s">
        <v>18</v>
      </c>
      <c r="E17" s="2" t="s">
        <v>31</v>
      </c>
      <c r="F17" s="2">
        <v>1000</v>
      </c>
      <c r="G17" s="3">
        <v>44287</v>
      </c>
      <c r="H17" s="2">
        <v>965</v>
      </c>
      <c r="I17" s="2">
        <f>new_supply_status[[#This Row],[Total qty supplied]]/new_supply_status[[#This Row],[Allocation]]</f>
        <v>0.96499999999999997</v>
      </c>
      <c r="J17" s="2" t="s">
        <v>17</v>
      </c>
      <c r="K17" s="2" t="s">
        <v>185</v>
      </c>
      <c r="L17" s="2" t="s">
        <v>133</v>
      </c>
    </row>
    <row r="18" spans="1:12" x14ac:dyDescent="0.35">
      <c r="A18" s="2" t="s">
        <v>147</v>
      </c>
      <c r="B18" s="2" t="str">
        <f>CONCATENATE(new_supply_status[[#This Row],[Month]], " ", "cycle")</f>
        <v>April cycle</v>
      </c>
      <c r="C18" s="2" t="s">
        <v>45</v>
      </c>
      <c r="D18" s="2" t="s">
        <v>18</v>
      </c>
      <c r="E18" s="2" t="s">
        <v>40</v>
      </c>
      <c r="F18" s="2">
        <v>1000</v>
      </c>
      <c r="G18" s="3">
        <v>44309</v>
      </c>
      <c r="H18" s="2">
        <v>1005</v>
      </c>
      <c r="I18" s="2">
        <f>new_supply_status[[#This Row],[Total qty supplied]]/new_supply_status[[#This Row],[Allocation]]</f>
        <v>1.0049999999999999</v>
      </c>
      <c r="J18" s="2" t="s">
        <v>17</v>
      </c>
      <c r="K18" s="2" t="s">
        <v>185</v>
      </c>
      <c r="L18" s="2" t="s">
        <v>133</v>
      </c>
    </row>
    <row r="19" spans="1:12" x14ac:dyDescent="0.35">
      <c r="A19" s="2" t="s">
        <v>147</v>
      </c>
      <c r="B19" s="2" t="str">
        <f>CONCATENATE(new_supply_status[[#This Row],[Month]], " ", "cycle")</f>
        <v>April cycle</v>
      </c>
      <c r="C19" s="2" t="s">
        <v>46</v>
      </c>
      <c r="D19" s="2" t="s">
        <v>18</v>
      </c>
      <c r="E19" s="2" t="s">
        <v>28</v>
      </c>
      <c r="F19" s="2">
        <v>800</v>
      </c>
      <c r="G19" s="3">
        <v>44297</v>
      </c>
      <c r="H19" s="2">
        <v>773</v>
      </c>
      <c r="I19" s="2">
        <f>new_supply_status[[#This Row],[Total qty supplied]]/new_supply_status[[#This Row],[Allocation]]</f>
        <v>0.96625000000000005</v>
      </c>
      <c r="J19" s="2" t="s">
        <v>17</v>
      </c>
      <c r="K19" s="2" t="s">
        <v>185</v>
      </c>
      <c r="L19" s="2" t="s">
        <v>133</v>
      </c>
    </row>
    <row r="20" spans="1:12" x14ac:dyDescent="0.35">
      <c r="A20" s="2" t="s">
        <v>147</v>
      </c>
      <c r="B20" s="2" t="str">
        <f>CONCATENATE(new_supply_status[[#This Row],[Month]], " ", "cycle")</f>
        <v>April cycle</v>
      </c>
      <c r="C20" s="2" t="s">
        <v>47</v>
      </c>
      <c r="D20" s="2" t="s">
        <v>18</v>
      </c>
      <c r="E20" s="2" t="s">
        <v>26</v>
      </c>
      <c r="F20" s="2">
        <v>600</v>
      </c>
      <c r="G20" s="3">
        <v>44287</v>
      </c>
      <c r="H20" s="2">
        <v>601</v>
      </c>
      <c r="I20" s="2">
        <f>new_supply_status[[#This Row],[Total qty supplied]]/new_supply_status[[#This Row],[Allocation]]</f>
        <v>1.0016666666666667</v>
      </c>
      <c r="J20" s="2" t="s">
        <v>17</v>
      </c>
      <c r="K20" s="2" t="s">
        <v>185</v>
      </c>
      <c r="L20" s="2" t="s">
        <v>133</v>
      </c>
    </row>
    <row r="21" spans="1:12" x14ac:dyDescent="0.35">
      <c r="A21" s="2" t="s">
        <v>147</v>
      </c>
      <c r="B21" s="2" t="str">
        <f>CONCATENATE(new_supply_status[[#This Row],[Month]], " ", "cycle")</f>
        <v>April cycle</v>
      </c>
      <c r="C21" s="2" t="s">
        <v>48</v>
      </c>
      <c r="D21" s="2" t="s">
        <v>18</v>
      </c>
      <c r="E21" s="2" t="s">
        <v>26</v>
      </c>
      <c r="F21" s="2">
        <v>1000</v>
      </c>
      <c r="G21" s="3">
        <v>44288</v>
      </c>
      <c r="H21" s="2">
        <v>965</v>
      </c>
      <c r="I21" s="2">
        <f>new_supply_status[[#This Row],[Total qty supplied]]/new_supply_status[[#This Row],[Allocation]]</f>
        <v>0.96499999999999997</v>
      </c>
      <c r="J21" s="2" t="s">
        <v>17</v>
      </c>
      <c r="K21" s="2" t="s">
        <v>185</v>
      </c>
      <c r="L21" s="2" t="s">
        <v>133</v>
      </c>
    </row>
    <row r="22" spans="1:12" x14ac:dyDescent="0.35">
      <c r="A22" s="2" t="s">
        <v>147</v>
      </c>
      <c r="B22" s="2" t="str">
        <f>CONCATENATE(new_supply_status[[#This Row],[Month]], " ", "cycle")</f>
        <v>April cycle</v>
      </c>
      <c r="C22" s="2" t="s">
        <v>49</v>
      </c>
      <c r="D22" s="2" t="s">
        <v>18</v>
      </c>
      <c r="E22" s="2" t="s">
        <v>40</v>
      </c>
      <c r="F22" s="2">
        <v>800</v>
      </c>
      <c r="G22" s="3">
        <v>44308</v>
      </c>
      <c r="H22" s="2">
        <v>816</v>
      </c>
      <c r="I22" s="2">
        <f>new_supply_status[[#This Row],[Total qty supplied]]/new_supply_status[[#This Row],[Allocation]]</f>
        <v>1.02</v>
      </c>
      <c r="J22" s="2" t="s">
        <v>17</v>
      </c>
      <c r="K22" s="2" t="s">
        <v>185</v>
      </c>
      <c r="L22" s="2" t="s">
        <v>133</v>
      </c>
    </row>
    <row r="23" spans="1:12" x14ac:dyDescent="0.35">
      <c r="A23" s="2" t="s">
        <v>147</v>
      </c>
      <c r="B23" s="2" t="str">
        <f>CONCATENATE(new_supply_status[[#This Row],[Month]], " ", "cycle")</f>
        <v>April cycle</v>
      </c>
      <c r="C23" s="2" t="s">
        <v>50</v>
      </c>
      <c r="D23" s="2" t="s">
        <v>18</v>
      </c>
      <c r="E23" s="2" t="s">
        <v>28</v>
      </c>
      <c r="F23" s="2">
        <v>1000</v>
      </c>
      <c r="G23" s="3">
        <v>44296</v>
      </c>
      <c r="H23" s="2">
        <v>953</v>
      </c>
      <c r="I23" s="2">
        <f>new_supply_status[[#This Row],[Total qty supplied]]/new_supply_status[[#This Row],[Allocation]]</f>
        <v>0.95299999999999996</v>
      </c>
      <c r="J23" s="2" t="s">
        <v>17</v>
      </c>
      <c r="K23" s="2" t="s">
        <v>185</v>
      </c>
      <c r="L23" s="2" t="s">
        <v>133</v>
      </c>
    </row>
    <row r="24" spans="1:12" x14ac:dyDescent="0.35">
      <c r="A24" s="2" t="s">
        <v>147</v>
      </c>
      <c r="B24" s="2" t="str">
        <f>CONCATENATE(new_supply_status[[#This Row],[Month]], " ", "cycle")</f>
        <v>April cycle</v>
      </c>
      <c r="C24" s="2" t="s">
        <v>51</v>
      </c>
      <c r="D24" s="2" t="s">
        <v>18</v>
      </c>
      <c r="E24" s="2" t="s">
        <v>31</v>
      </c>
      <c r="F24" s="2">
        <v>500</v>
      </c>
      <c r="G24" s="3">
        <v>44287</v>
      </c>
      <c r="H24" s="2">
        <v>500</v>
      </c>
      <c r="I24" s="2">
        <f>new_supply_status[[#This Row],[Total qty supplied]]/new_supply_status[[#This Row],[Allocation]]</f>
        <v>1</v>
      </c>
      <c r="J24" s="2" t="s">
        <v>17</v>
      </c>
      <c r="K24" s="2" t="s">
        <v>185</v>
      </c>
      <c r="L24" s="2" t="s">
        <v>133</v>
      </c>
    </row>
    <row r="25" spans="1:12" x14ac:dyDescent="0.35">
      <c r="A25" s="2" t="s">
        <v>147</v>
      </c>
      <c r="B25" s="2" t="str">
        <f>CONCATENATE(new_supply_status[[#This Row],[Month]], " ", "cycle")</f>
        <v>April cycle</v>
      </c>
      <c r="C25" s="2" t="s">
        <v>52</v>
      </c>
      <c r="D25" s="2" t="s">
        <v>18</v>
      </c>
      <c r="E25" s="2" t="s">
        <v>28</v>
      </c>
      <c r="F25" s="2">
        <v>500</v>
      </c>
      <c r="G25" s="3">
        <v>44296</v>
      </c>
      <c r="H25" s="2">
        <v>492</v>
      </c>
      <c r="I25" s="2">
        <f>new_supply_status[[#This Row],[Total qty supplied]]/new_supply_status[[#This Row],[Allocation]]</f>
        <v>0.98399999999999999</v>
      </c>
      <c r="J25" s="2" t="s">
        <v>17</v>
      </c>
      <c r="K25" s="2" t="s">
        <v>185</v>
      </c>
      <c r="L25" s="2" t="s">
        <v>133</v>
      </c>
    </row>
    <row r="26" spans="1:12" x14ac:dyDescent="0.35">
      <c r="A26" s="2" t="s">
        <v>147</v>
      </c>
      <c r="B26" s="2" t="str">
        <f>CONCATENATE(new_supply_status[[#This Row],[Month]], " ", "cycle")</f>
        <v>April cycle</v>
      </c>
      <c r="C26" s="2" t="s">
        <v>53</v>
      </c>
      <c r="D26" s="2" t="s">
        <v>18</v>
      </c>
      <c r="E26" s="2" t="s">
        <v>28</v>
      </c>
      <c r="F26" s="2">
        <v>800</v>
      </c>
      <c r="G26" s="3">
        <v>44297</v>
      </c>
      <c r="H26" s="2">
        <v>774</v>
      </c>
      <c r="I26" s="2">
        <f>new_supply_status[[#This Row],[Total qty supplied]]/new_supply_status[[#This Row],[Allocation]]</f>
        <v>0.96750000000000003</v>
      </c>
      <c r="J26" s="2" t="s">
        <v>17</v>
      </c>
      <c r="K26" s="2" t="s">
        <v>185</v>
      </c>
      <c r="L26" s="2" t="s">
        <v>133</v>
      </c>
    </row>
    <row r="27" spans="1:12" x14ac:dyDescent="0.35">
      <c r="A27" s="2" t="s">
        <v>147</v>
      </c>
      <c r="B27" s="2" t="str">
        <f>CONCATENATE(new_supply_status[[#This Row],[Month]], " ", "cycle")</f>
        <v>April cycle</v>
      </c>
      <c r="C27" s="2" t="s">
        <v>54</v>
      </c>
      <c r="D27" s="2" t="s">
        <v>18</v>
      </c>
      <c r="E27" s="2" t="s">
        <v>28</v>
      </c>
      <c r="F27" s="2">
        <v>1000</v>
      </c>
      <c r="G27" s="3">
        <v>44296</v>
      </c>
      <c r="H27" s="2">
        <v>970</v>
      </c>
      <c r="I27" s="2">
        <f>new_supply_status[[#This Row],[Total qty supplied]]/new_supply_status[[#This Row],[Allocation]]</f>
        <v>0.97</v>
      </c>
      <c r="J27" s="2" t="s">
        <v>17</v>
      </c>
      <c r="K27" s="2" t="s">
        <v>185</v>
      </c>
      <c r="L27" s="2" t="s">
        <v>133</v>
      </c>
    </row>
    <row r="28" spans="1:12" x14ac:dyDescent="0.35">
      <c r="A28" s="2" t="s">
        <v>147</v>
      </c>
      <c r="B28" s="2" t="str">
        <f>CONCATENATE(new_supply_status[[#This Row],[Month]], " ", "cycle")</f>
        <v>April cycle</v>
      </c>
      <c r="C28" s="2" t="s">
        <v>55</v>
      </c>
      <c r="D28" s="2" t="s">
        <v>18</v>
      </c>
      <c r="E28" s="2" t="s">
        <v>28</v>
      </c>
      <c r="F28" s="2">
        <v>2300</v>
      </c>
      <c r="G28" s="3">
        <v>44293</v>
      </c>
      <c r="H28" s="2">
        <v>2194</v>
      </c>
      <c r="I28" s="2">
        <f>new_supply_status[[#This Row],[Total qty supplied]]/new_supply_status[[#This Row],[Allocation]]</f>
        <v>0.95391304347826089</v>
      </c>
      <c r="J28" s="2" t="s">
        <v>17</v>
      </c>
      <c r="K28" s="2" t="s">
        <v>185</v>
      </c>
      <c r="L28" s="2" t="s">
        <v>133</v>
      </c>
    </row>
    <row r="29" spans="1:12" x14ac:dyDescent="0.35">
      <c r="A29" s="2" t="s">
        <v>147</v>
      </c>
      <c r="B29" s="2" t="str">
        <f>CONCATENATE(new_supply_status[[#This Row],[Month]], " ", "cycle")</f>
        <v>April cycle</v>
      </c>
      <c r="C29" s="2" t="s">
        <v>56</v>
      </c>
      <c r="D29" s="2" t="s">
        <v>18</v>
      </c>
      <c r="E29" s="2" t="s">
        <v>26</v>
      </c>
      <c r="F29" s="2">
        <v>1700</v>
      </c>
      <c r="G29" s="3">
        <v>44288</v>
      </c>
      <c r="H29" s="2">
        <v>1649</v>
      </c>
      <c r="I29" s="2">
        <f>new_supply_status[[#This Row],[Total qty supplied]]/new_supply_status[[#This Row],[Allocation]]</f>
        <v>0.97</v>
      </c>
      <c r="J29" s="2" t="s">
        <v>17</v>
      </c>
      <c r="K29" s="2" t="s">
        <v>185</v>
      </c>
      <c r="L29" s="2" t="s">
        <v>133</v>
      </c>
    </row>
    <row r="30" spans="1:12" x14ac:dyDescent="0.35">
      <c r="A30" s="2" t="s">
        <v>147</v>
      </c>
      <c r="B30" s="2" t="str">
        <f>CONCATENATE(new_supply_status[[#This Row],[Month]], " ", "cycle")</f>
        <v>April cycle</v>
      </c>
      <c r="C30" s="2" t="s">
        <v>57</v>
      </c>
      <c r="D30" s="2" t="s">
        <v>18</v>
      </c>
      <c r="E30" s="2" t="s">
        <v>26</v>
      </c>
      <c r="F30" s="2">
        <v>800</v>
      </c>
      <c r="G30" s="3">
        <v>44307</v>
      </c>
      <c r="H30" s="2">
        <v>791</v>
      </c>
      <c r="I30" s="2">
        <f>new_supply_status[[#This Row],[Total qty supplied]]/new_supply_status[[#This Row],[Allocation]]</f>
        <v>0.98875000000000002</v>
      </c>
      <c r="J30" s="2" t="s">
        <v>19</v>
      </c>
      <c r="K30" s="2" t="s">
        <v>186</v>
      </c>
      <c r="L30" s="2" t="s">
        <v>133</v>
      </c>
    </row>
    <row r="31" spans="1:12" x14ac:dyDescent="0.35">
      <c r="A31" s="2" t="s">
        <v>147</v>
      </c>
      <c r="B31" s="2" t="str">
        <f>CONCATENATE(new_supply_status[[#This Row],[Month]], " ", "cycle")</f>
        <v>April cycle</v>
      </c>
      <c r="C31" s="2" t="s">
        <v>58</v>
      </c>
      <c r="D31" s="2" t="s">
        <v>18</v>
      </c>
      <c r="E31" s="2" t="s">
        <v>59</v>
      </c>
      <c r="F31" s="2">
        <v>900</v>
      </c>
      <c r="G31" s="3">
        <v>44305</v>
      </c>
      <c r="H31" s="2">
        <v>868</v>
      </c>
      <c r="I31" s="2">
        <f>new_supply_status[[#This Row],[Total qty supplied]]/new_supply_status[[#This Row],[Allocation]]</f>
        <v>0.96444444444444444</v>
      </c>
      <c r="J31" s="2" t="s">
        <v>19</v>
      </c>
      <c r="K31" s="2" t="s">
        <v>186</v>
      </c>
      <c r="L31" s="2" t="s">
        <v>133</v>
      </c>
    </row>
    <row r="32" spans="1:12" x14ac:dyDescent="0.35">
      <c r="A32" s="2" t="s">
        <v>147</v>
      </c>
      <c r="B32" s="2" t="str">
        <f>CONCATENATE(new_supply_status[[#This Row],[Month]], " ", "cycle")</f>
        <v>April cycle</v>
      </c>
      <c r="C32" s="2" t="s">
        <v>60</v>
      </c>
      <c r="D32" s="2" t="s">
        <v>18</v>
      </c>
      <c r="E32" s="2" t="s">
        <v>61</v>
      </c>
      <c r="F32" s="2">
        <v>800</v>
      </c>
      <c r="G32" s="3">
        <v>44287</v>
      </c>
      <c r="H32" s="2">
        <v>816</v>
      </c>
      <c r="I32" s="2">
        <f>new_supply_status[[#This Row],[Total qty supplied]]/new_supply_status[[#This Row],[Allocation]]</f>
        <v>1.02</v>
      </c>
      <c r="J32" s="2" t="s">
        <v>19</v>
      </c>
      <c r="K32" s="2" t="s">
        <v>186</v>
      </c>
      <c r="L32" s="2" t="s">
        <v>133</v>
      </c>
    </row>
    <row r="33" spans="1:12" x14ac:dyDescent="0.35">
      <c r="A33" s="2" t="s">
        <v>147</v>
      </c>
      <c r="B33" s="2" t="str">
        <f>CONCATENATE(new_supply_status[[#This Row],[Month]], " ", "cycle")</f>
        <v>April cycle</v>
      </c>
      <c r="C33" s="2" t="s">
        <v>62</v>
      </c>
      <c r="D33" s="2" t="s">
        <v>18</v>
      </c>
      <c r="E33" s="2" t="s">
        <v>61</v>
      </c>
      <c r="F33" s="2">
        <v>1900</v>
      </c>
      <c r="G33" s="3">
        <v>44286</v>
      </c>
      <c r="H33" s="2">
        <v>1790</v>
      </c>
      <c r="I33" s="2">
        <f>new_supply_status[[#This Row],[Total qty supplied]]/new_supply_status[[#This Row],[Allocation]]</f>
        <v>0.94210526315789478</v>
      </c>
      <c r="J33" s="2" t="s">
        <v>19</v>
      </c>
      <c r="K33" s="2" t="s">
        <v>186</v>
      </c>
      <c r="L33" s="2" t="s">
        <v>133</v>
      </c>
    </row>
    <row r="34" spans="1:12" x14ac:dyDescent="0.35">
      <c r="A34" s="2" t="s">
        <v>147</v>
      </c>
      <c r="B34" s="2" t="str">
        <f>CONCATENATE(new_supply_status[[#This Row],[Month]], " ", "cycle")</f>
        <v>April cycle</v>
      </c>
      <c r="C34" s="2" t="s">
        <v>63</v>
      </c>
      <c r="D34" s="2" t="s">
        <v>18</v>
      </c>
      <c r="E34" s="2" t="s">
        <v>59</v>
      </c>
      <c r="F34" s="2">
        <v>2200</v>
      </c>
      <c r="G34" s="3">
        <v>44293</v>
      </c>
      <c r="H34" s="2">
        <v>2131</v>
      </c>
      <c r="I34" s="2">
        <f>new_supply_status[[#This Row],[Total qty supplied]]/new_supply_status[[#This Row],[Allocation]]</f>
        <v>0.96863636363636363</v>
      </c>
      <c r="J34" s="2" t="s">
        <v>19</v>
      </c>
      <c r="K34" s="2" t="s">
        <v>186</v>
      </c>
      <c r="L34" s="2" t="s">
        <v>133</v>
      </c>
    </row>
    <row r="35" spans="1:12" x14ac:dyDescent="0.35">
      <c r="A35" s="2" t="s">
        <v>147</v>
      </c>
      <c r="B35" s="2" t="str">
        <f>CONCATENATE(new_supply_status[[#This Row],[Month]], " ", "cycle")</f>
        <v>April cycle</v>
      </c>
      <c r="C35" s="2" t="s">
        <v>64</v>
      </c>
      <c r="D35" s="2" t="s">
        <v>18</v>
      </c>
      <c r="E35" s="2" t="s">
        <v>59</v>
      </c>
      <c r="F35" s="2">
        <v>800</v>
      </c>
      <c r="G35" s="3">
        <v>44305</v>
      </c>
      <c r="H35" s="2">
        <v>810</v>
      </c>
      <c r="I35" s="2">
        <f>new_supply_status[[#This Row],[Total qty supplied]]/new_supply_status[[#This Row],[Allocation]]</f>
        <v>1.0125</v>
      </c>
      <c r="J35" s="2" t="s">
        <v>19</v>
      </c>
      <c r="K35" s="2" t="s">
        <v>186</v>
      </c>
      <c r="L35" s="2" t="s">
        <v>133</v>
      </c>
    </row>
    <row r="36" spans="1:12" x14ac:dyDescent="0.35">
      <c r="A36" s="2" t="s">
        <v>147</v>
      </c>
      <c r="B36" s="2" t="str">
        <f>CONCATENATE(new_supply_status[[#This Row],[Month]], " ", "cycle")</f>
        <v>April cycle</v>
      </c>
      <c r="C36" s="2" t="s">
        <v>65</v>
      </c>
      <c r="D36" s="2" t="s">
        <v>18</v>
      </c>
      <c r="E36" s="2" t="s">
        <v>59</v>
      </c>
      <c r="F36" s="2">
        <v>1000</v>
      </c>
      <c r="G36" s="3">
        <v>44306</v>
      </c>
      <c r="H36" s="2">
        <v>938</v>
      </c>
      <c r="I36" s="2">
        <f>new_supply_status[[#This Row],[Total qty supplied]]/new_supply_status[[#This Row],[Allocation]]</f>
        <v>0.93799999999999994</v>
      </c>
      <c r="J36" s="2" t="s">
        <v>19</v>
      </c>
      <c r="K36" s="2" t="s">
        <v>186</v>
      </c>
      <c r="L36" s="2" t="s">
        <v>133</v>
      </c>
    </row>
    <row r="37" spans="1:12" x14ac:dyDescent="0.35">
      <c r="A37" s="2" t="s">
        <v>147</v>
      </c>
      <c r="B37" s="2" t="str">
        <f>CONCATENATE(new_supply_status[[#This Row],[Month]], " ", "cycle")</f>
        <v>April cycle</v>
      </c>
      <c r="C37" s="2" t="s">
        <v>66</v>
      </c>
      <c r="D37" s="2" t="s">
        <v>18</v>
      </c>
      <c r="E37" s="2" t="s">
        <v>59</v>
      </c>
      <c r="F37" s="2">
        <v>800</v>
      </c>
      <c r="G37" s="3">
        <v>44304</v>
      </c>
      <c r="H37" s="2">
        <v>835</v>
      </c>
      <c r="I37" s="2">
        <f>new_supply_status[[#This Row],[Total qty supplied]]/new_supply_status[[#This Row],[Allocation]]</f>
        <v>1.04375</v>
      </c>
      <c r="J37" s="2" t="s">
        <v>19</v>
      </c>
      <c r="K37" s="2" t="s">
        <v>186</v>
      </c>
      <c r="L37" s="2" t="s">
        <v>133</v>
      </c>
    </row>
    <row r="38" spans="1:12" x14ac:dyDescent="0.35">
      <c r="A38" s="2" t="s">
        <v>147</v>
      </c>
      <c r="B38" s="2" t="str">
        <f>CONCATENATE(new_supply_status[[#This Row],[Month]], " ", "cycle")</f>
        <v>April cycle</v>
      </c>
      <c r="C38" s="2" t="s">
        <v>67</v>
      </c>
      <c r="D38" s="2" t="s">
        <v>18</v>
      </c>
      <c r="E38" s="2" t="s">
        <v>59</v>
      </c>
      <c r="F38" s="2">
        <v>1800</v>
      </c>
      <c r="G38" s="3">
        <v>44294</v>
      </c>
      <c r="H38" s="2">
        <v>2016</v>
      </c>
      <c r="I38" s="2">
        <f>new_supply_status[[#This Row],[Total qty supplied]]/new_supply_status[[#This Row],[Allocation]]</f>
        <v>1.1200000000000001</v>
      </c>
      <c r="J38" s="2" t="s">
        <v>19</v>
      </c>
      <c r="K38" s="2" t="s">
        <v>186</v>
      </c>
      <c r="L38" s="2" t="s">
        <v>133</v>
      </c>
    </row>
    <row r="39" spans="1:12" x14ac:dyDescent="0.35">
      <c r="A39" s="2" t="s">
        <v>147</v>
      </c>
      <c r="B39" s="2" t="str">
        <f>CONCATENATE(new_supply_status[[#This Row],[Month]], " ", "cycle")</f>
        <v>April cycle</v>
      </c>
      <c r="C39" s="2" t="s">
        <v>68</v>
      </c>
      <c r="D39" s="2" t="s">
        <v>18</v>
      </c>
      <c r="E39" s="2" t="s">
        <v>61</v>
      </c>
      <c r="F39" s="2">
        <v>1000</v>
      </c>
      <c r="G39" s="3">
        <v>44301</v>
      </c>
      <c r="H39" s="2">
        <v>989</v>
      </c>
      <c r="I39" s="2">
        <f>new_supply_status[[#This Row],[Total qty supplied]]/new_supply_status[[#This Row],[Allocation]]</f>
        <v>0.98899999999999999</v>
      </c>
      <c r="J39" s="2" t="s">
        <v>19</v>
      </c>
      <c r="K39" s="2" t="s">
        <v>186</v>
      </c>
      <c r="L39" s="2" t="s">
        <v>133</v>
      </c>
    </row>
    <row r="40" spans="1:12" x14ac:dyDescent="0.35">
      <c r="A40" s="2" t="s">
        <v>147</v>
      </c>
      <c r="B40" s="2" t="str">
        <f>CONCATENATE(new_supply_status[[#This Row],[Month]], " ", "cycle")</f>
        <v>April cycle</v>
      </c>
      <c r="C40" s="2" t="s">
        <v>69</v>
      </c>
      <c r="D40" s="2" t="s">
        <v>18</v>
      </c>
      <c r="E40" s="2" t="s">
        <v>61</v>
      </c>
      <c r="F40" s="2">
        <v>1000</v>
      </c>
      <c r="G40" s="3">
        <v>44287</v>
      </c>
      <c r="H40" s="2">
        <v>944</v>
      </c>
      <c r="I40" s="2">
        <f>new_supply_status[[#This Row],[Total qty supplied]]/new_supply_status[[#This Row],[Allocation]]</f>
        <v>0.94399999999999995</v>
      </c>
      <c r="J40" s="2" t="s">
        <v>19</v>
      </c>
      <c r="K40" s="2" t="s">
        <v>186</v>
      </c>
      <c r="L40" s="2" t="s">
        <v>133</v>
      </c>
    </row>
    <row r="41" spans="1:12" x14ac:dyDescent="0.35">
      <c r="A41" s="2" t="s">
        <v>147</v>
      </c>
      <c r="B41" s="2" t="str">
        <f>CONCATENATE(new_supply_status[[#This Row],[Month]], " ", "cycle")</f>
        <v>April cycle</v>
      </c>
      <c r="C41" s="2" t="s">
        <v>70</v>
      </c>
      <c r="D41" s="2" t="s">
        <v>18</v>
      </c>
      <c r="E41" s="2" t="s">
        <v>71</v>
      </c>
      <c r="F41" s="2">
        <v>1000</v>
      </c>
      <c r="G41" s="3">
        <v>44291</v>
      </c>
      <c r="H41" s="2">
        <v>1008</v>
      </c>
      <c r="I41" s="2">
        <f>new_supply_status[[#This Row],[Total qty supplied]]/new_supply_status[[#This Row],[Allocation]]</f>
        <v>1.008</v>
      </c>
      <c r="J41" s="2" t="s">
        <v>19</v>
      </c>
      <c r="K41" s="2" t="s">
        <v>186</v>
      </c>
      <c r="L41" s="2" t="s">
        <v>133</v>
      </c>
    </row>
    <row r="42" spans="1:12" x14ac:dyDescent="0.35">
      <c r="A42" s="2" t="s">
        <v>147</v>
      </c>
      <c r="B42" s="2" t="str">
        <f>CONCATENATE(new_supply_status[[#This Row],[Month]], " ", "cycle")</f>
        <v>April cycle</v>
      </c>
      <c r="C42" s="2" t="s">
        <v>72</v>
      </c>
      <c r="D42" s="2" t="s">
        <v>18</v>
      </c>
      <c r="E42" s="2" t="s">
        <v>71</v>
      </c>
      <c r="F42" s="2">
        <v>2400</v>
      </c>
      <c r="G42" s="3">
        <v>44291</v>
      </c>
      <c r="H42" s="2">
        <v>2353</v>
      </c>
      <c r="I42" s="2">
        <f>new_supply_status[[#This Row],[Total qty supplied]]/new_supply_status[[#This Row],[Allocation]]</f>
        <v>0.98041666666666671</v>
      </c>
      <c r="J42" s="2" t="s">
        <v>19</v>
      </c>
      <c r="K42" s="2" t="s">
        <v>186</v>
      </c>
      <c r="L42" s="2" t="s">
        <v>133</v>
      </c>
    </row>
    <row r="43" spans="1:12" x14ac:dyDescent="0.35">
      <c r="A43" s="2" t="s">
        <v>147</v>
      </c>
      <c r="B43" s="2" t="str">
        <f>CONCATENATE(new_supply_status[[#This Row],[Month]], " ", "cycle")</f>
        <v>April cycle</v>
      </c>
      <c r="C43" s="2" t="s">
        <v>73</v>
      </c>
      <c r="D43" s="2" t="s">
        <v>18</v>
      </c>
      <c r="E43" s="2" t="s">
        <v>59</v>
      </c>
      <c r="F43" s="2">
        <v>1900</v>
      </c>
      <c r="G43" s="3">
        <v>44293</v>
      </c>
      <c r="H43" s="2">
        <v>1887</v>
      </c>
      <c r="I43" s="2">
        <f>new_supply_status[[#This Row],[Total qty supplied]]/new_supply_status[[#This Row],[Allocation]]</f>
        <v>0.99315789473684213</v>
      </c>
      <c r="J43" s="2" t="s">
        <v>19</v>
      </c>
      <c r="K43" s="2" t="s">
        <v>186</v>
      </c>
      <c r="L43" s="2" t="s">
        <v>133</v>
      </c>
    </row>
    <row r="44" spans="1:12" x14ac:dyDescent="0.35">
      <c r="A44" s="2" t="s">
        <v>147</v>
      </c>
      <c r="B44" s="2" t="str">
        <f>CONCATENATE(new_supply_status[[#This Row],[Month]], " ", "cycle")</f>
        <v>April cycle</v>
      </c>
      <c r="C44" s="2" t="s">
        <v>74</v>
      </c>
      <c r="D44" s="2" t="s">
        <v>18</v>
      </c>
      <c r="E44" s="2" t="s">
        <v>71</v>
      </c>
      <c r="F44" s="2">
        <v>2300</v>
      </c>
      <c r="G44" s="3">
        <v>44286</v>
      </c>
      <c r="H44" s="2">
        <v>2252</v>
      </c>
      <c r="I44" s="2">
        <f>new_supply_status[[#This Row],[Total qty supplied]]/new_supply_status[[#This Row],[Allocation]]</f>
        <v>0.97913043478260875</v>
      </c>
      <c r="J44" s="2" t="s">
        <v>20</v>
      </c>
      <c r="K44" s="2" t="s">
        <v>187</v>
      </c>
      <c r="L44" s="2" t="s">
        <v>133</v>
      </c>
    </row>
    <row r="45" spans="1:12" x14ac:dyDescent="0.35">
      <c r="A45" s="2" t="s">
        <v>147</v>
      </c>
      <c r="B45" s="2" t="str">
        <f>CONCATENATE(new_supply_status[[#This Row],[Month]], " ", "cycle")</f>
        <v>April cycle</v>
      </c>
      <c r="C45" s="2" t="s">
        <v>75</v>
      </c>
      <c r="D45" s="2" t="s">
        <v>18</v>
      </c>
      <c r="E45" s="2" t="s">
        <v>76</v>
      </c>
      <c r="F45" s="2">
        <v>1600</v>
      </c>
      <c r="G45" s="3">
        <v>44286</v>
      </c>
      <c r="H45" s="2">
        <v>1527</v>
      </c>
      <c r="I45" s="2">
        <f>new_supply_status[[#This Row],[Total qty supplied]]/new_supply_status[[#This Row],[Allocation]]</f>
        <v>0.95437499999999997</v>
      </c>
      <c r="J45" s="2" t="s">
        <v>20</v>
      </c>
      <c r="K45" s="2" t="s">
        <v>187</v>
      </c>
      <c r="L45" s="2" t="s">
        <v>133</v>
      </c>
    </row>
    <row r="46" spans="1:12" x14ac:dyDescent="0.35">
      <c r="A46" s="2" t="s">
        <v>147</v>
      </c>
      <c r="B46" s="2" t="str">
        <f>CONCATENATE(new_supply_status[[#This Row],[Month]], " ", "cycle")</f>
        <v>April cycle</v>
      </c>
      <c r="C46" s="2" t="s">
        <v>77</v>
      </c>
      <c r="D46" s="2" t="s">
        <v>18</v>
      </c>
      <c r="E46" s="2" t="s">
        <v>76</v>
      </c>
      <c r="F46" s="2">
        <v>2200</v>
      </c>
      <c r="G46" s="3">
        <v>44286</v>
      </c>
      <c r="H46" s="2">
        <v>2095</v>
      </c>
      <c r="I46" s="2">
        <f>new_supply_status[[#This Row],[Total qty supplied]]/new_supply_status[[#This Row],[Allocation]]</f>
        <v>0.95227272727272727</v>
      </c>
      <c r="J46" s="2" t="s">
        <v>20</v>
      </c>
      <c r="K46" s="2" t="s">
        <v>187</v>
      </c>
      <c r="L46" s="2" t="s">
        <v>133</v>
      </c>
    </row>
    <row r="47" spans="1:12" x14ac:dyDescent="0.35">
      <c r="A47" s="2" t="s">
        <v>147</v>
      </c>
      <c r="B47" s="2" t="str">
        <f>CONCATENATE(new_supply_status[[#This Row],[Month]], " ", "cycle")</f>
        <v>April cycle</v>
      </c>
      <c r="C47" s="2" t="s">
        <v>78</v>
      </c>
      <c r="D47" s="2" t="s">
        <v>18</v>
      </c>
      <c r="E47" s="2" t="s">
        <v>71</v>
      </c>
      <c r="F47" s="2">
        <v>3800</v>
      </c>
      <c r="G47" s="3">
        <v>44286</v>
      </c>
      <c r="H47" s="2">
        <v>3739</v>
      </c>
      <c r="I47" s="2">
        <f>new_supply_status[[#This Row],[Total qty supplied]]/new_supply_status[[#This Row],[Allocation]]</f>
        <v>0.98394736842105268</v>
      </c>
      <c r="J47" s="2" t="s">
        <v>20</v>
      </c>
      <c r="K47" s="2" t="s">
        <v>187</v>
      </c>
      <c r="L47" s="2" t="s">
        <v>133</v>
      </c>
    </row>
    <row r="48" spans="1:12" x14ac:dyDescent="0.35">
      <c r="A48" s="2" t="s">
        <v>147</v>
      </c>
      <c r="B48" s="2" t="str">
        <f>CONCATENATE(new_supply_status[[#This Row],[Month]], " ", "cycle")</f>
        <v>April cycle</v>
      </c>
      <c r="C48" s="2" t="s">
        <v>79</v>
      </c>
      <c r="D48" s="2" t="s">
        <v>18</v>
      </c>
      <c r="E48" s="2" t="s">
        <v>71</v>
      </c>
      <c r="F48" s="2">
        <v>1800</v>
      </c>
      <c r="G48" s="3">
        <v>44286</v>
      </c>
      <c r="H48" s="2">
        <v>1743</v>
      </c>
      <c r="I48" s="2">
        <f>new_supply_status[[#This Row],[Total qty supplied]]/new_supply_status[[#This Row],[Allocation]]</f>
        <v>0.96833333333333338</v>
      </c>
      <c r="J48" s="2" t="s">
        <v>20</v>
      </c>
      <c r="K48" s="2" t="s">
        <v>187</v>
      </c>
      <c r="L48" s="2" t="s">
        <v>133</v>
      </c>
    </row>
    <row r="49" spans="1:12" x14ac:dyDescent="0.35">
      <c r="A49" s="2" t="s">
        <v>147</v>
      </c>
      <c r="B49" s="2" t="str">
        <f>CONCATENATE(new_supply_status[[#This Row],[Month]], " ", "cycle")</f>
        <v>April cycle</v>
      </c>
      <c r="C49" s="2" t="s">
        <v>80</v>
      </c>
      <c r="D49" s="2" t="s">
        <v>18</v>
      </c>
      <c r="E49" s="2" t="s">
        <v>71</v>
      </c>
      <c r="F49" s="2">
        <v>2200</v>
      </c>
      <c r="G49" s="3">
        <v>44286</v>
      </c>
      <c r="H49" s="2">
        <v>2117</v>
      </c>
      <c r="I49" s="2">
        <f>new_supply_status[[#This Row],[Total qty supplied]]/new_supply_status[[#This Row],[Allocation]]</f>
        <v>0.96227272727272728</v>
      </c>
      <c r="J49" s="2" t="s">
        <v>20</v>
      </c>
      <c r="K49" s="2" t="s">
        <v>187</v>
      </c>
      <c r="L49" s="2" t="s">
        <v>133</v>
      </c>
    </row>
    <row r="50" spans="1:12" x14ac:dyDescent="0.35">
      <c r="A50" s="2" t="s">
        <v>147</v>
      </c>
      <c r="B50" s="2" t="str">
        <f>CONCATENATE(new_supply_status[[#This Row],[Month]], " ", "cycle")</f>
        <v>April cycle</v>
      </c>
      <c r="C50" s="2" t="s">
        <v>81</v>
      </c>
      <c r="D50" s="2" t="s">
        <v>18</v>
      </c>
      <c r="E50" s="2" t="s">
        <v>76</v>
      </c>
      <c r="F50" s="2">
        <v>800</v>
      </c>
      <c r="G50" s="3">
        <v>44288</v>
      </c>
      <c r="H50" s="2">
        <v>820</v>
      </c>
      <c r="I50" s="2">
        <f>new_supply_status[[#This Row],[Total qty supplied]]/new_supply_status[[#This Row],[Allocation]]</f>
        <v>1.0249999999999999</v>
      </c>
      <c r="J50" s="2" t="s">
        <v>20</v>
      </c>
      <c r="K50" s="2" t="s">
        <v>187</v>
      </c>
      <c r="L50" s="2" t="s">
        <v>133</v>
      </c>
    </row>
    <row r="51" spans="1:12" x14ac:dyDescent="0.35">
      <c r="A51" s="2" t="s">
        <v>147</v>
      </c>
      <c r="B51" s="2" t="str">
        <f>CONCATENATE(new_supply_status[[#This Row],[Month]], " ", "cycle")</f>
        <v>April cycle</v>
      </c>
      <c r="C51" s="2" t="s">
        <v>82</v>
      </c>
      <c r="D51" s="2" t="s">
        <v>18</v>
      </c>
      <c r="E51" s="2" t="s">
        <v>76</v>
      </c>
      <c r="F51" s="2">
        <v>500</v>
      </c>
      <c r="G51" s="3">
        <v>44287</v>
      </c>
      <c r="H51" s="2">
        <v>487</v>
      </c>
      <c r="I51" s="2">
        <f>new_supply_status[[#This Row],[Total qty supplied]]/new_supply_status[[#This Row],[Allocation]]</f>
        <v>0.97399999999999998</v>
      </c>
      <c r="J51" s="2" t="s">
        <v>20</v>
      </c>
      <c r="K51" s="2" t="s">
        <v>187</v>
      </c>
      <c r="L51" s="2" t="s">
        <v>133</v>
      </c>
    </row>
    <row r="52" spans="1:12" x14ac:dyDescent="0.35">
      <c r="A52" s="2" t="s">
        <v>147</v>
      </c>
      <c r="B52" s="2" t="str">
        <f>CONCATENATE(new_supply_status[[#This Row],[Month]], " ", "cycle")</f>
        <v>April cycle</v>
      </c>
      <c r="C52" s="2" t="s">
        <v>83</v>
      </c>
      <c r="D52" s="2" t="s">
        <v>18</v>
      </c>
      <c r="E52" s="2" t="s">
        <v>76</v>
      </c>
      <c r="F52" s="2">
        <v>1000</v>
      </c>
      <c r="G52" s="3">
        <v>44287</v>
      </c>
      <c r="H52" s="2">
        <v>964</v>
      </c>
      <c r="I52" s="2">
        <f>new_supply_status[[#This Row],[Total qty supplied]]/new_supply_status[[#This Row],[Allocation]]</f>
        <v>0.96399999999999997</v>
      </c>
      <c r="J52" s="2" t="s">
        <v>20</v>
      </c>
      <c r="K52" s="2" t="s">
        <v>187</v>
      </c>
      <c r="L52" s="2" t="s">
        <v>133</v>
      </c>
    </row>
    <row r="53" spans="1:12" x14ac:dyDescent="0.35">
      <c r="A53" s="2" t="s">
        <v>147</v>
      </c>
      <c r="B53" s="2" t="str">
        <f>CONCATENATE(new_supply_status[[#This Row],[Month]], " ", "cycle")</f>
        <v>April cycle</v>
      </c>
      <c r="C53" s="2" t="s">
        <v>84</v>
      </c>
      <c r="D53" s="2" t="s">
        <v>18</v>
      </c>
      <c r="E53" s="2" t="s">
        <v>40</v>
      </c>
      <c r="F53" s="2">
        <v>1300</v>
      </c>
      <c r="G53" s="3">
        <v>44300</v>
      </c>
      <c r="H53" s="2">
        <v>961</v>
      </c>
      <c r="I53" s="2">
        <f>new_supply_status[[#This Row],[Total qty supplied]]/new_supply_status[[#This Row],[Allocation]]</f>
        <v>0.73923076923076925</v>
      </c>
      <c r="J53" s="2" t="s">
        <v>17</v>
      </c>
      <c r="K53" s="2" t="s">
        <v>185</v>
      </c>
      <c r="L53" s="2" t="s">
        <v>134</v>
      </c>
    </row>
    <row r="54" spans="1:12" x14ac:dyDescent="0.35">
      <c r="A54" s="2" t="s">
        <v>147</v>
      </c>
      <c r="B54" s="2" t="str">
        <f>CONCATENATE(new_supply_status[[#This Row],[Month]], " ", "cycle")</f>
        <v>April cycle</v>
      </c>
      <c r="C54" s="2" t="s">
        <v>85</v>
      </c>
      <c r="D54" s="2" t="s">
        <v>18</v>
      </c>
      <c r="E54" s="2" t="s">
        <v>31</v>
      </c>
      <c r="F54" s="2">
        <v>1700</v>
      </c>
      <c r="G54" s="3">
        <v>44287</v>
      </c>
      <c r="H54" s="2">
        <v>1514</v>
      </c>
      <c r="I54" s="2">
        <f>new_supply_status[[#This Row],[Total qty supplied]]/new_supply_status[[#This Row],[Allocation]]</f>
        <v>0.89058823529411768</v>
      </c>
      <c r="J54" s="2" t="s">
        <v>17</v>
      </c>
      <c r="K54" s="2" t="s">
        <v>185</v>
      </c>
      <c r="L54" s="2" t="s">
        <v>134</v>
      </c>
    </row>
    <row r="55" spans="1:12" x14ac:dyDescent="0.35">
      <c r="A55" s="2" t="s">
        <v>147</v>
      </c>
      <c r="B55" s="2" t="str">
        <f>CONCATENATE(new_supply_status[[#This Row],[Month]], " ", "cycle")</f>
        <v>April cycle</v>
      </c>
      <c r="C55" s="2" t="s">
        <v>86</v>
      </c>
      <c r="D55" s="2" t="s">
        <v>18</v>
      </c>
      <c r="E55" s="2" t="s">
        <v>28</v>
      </c>
      <c r="F55" s="2">
        <v>900</v>
      </c>
      <c r="G55" s="3">
        <v>44296</v>
      </c>
      <c r="H55" s="2">
        <v>798</v>
      </c>
      <c r="I55" s="2">
        <f>new_supply_status[[#This Row],[Total qty supplied]]/new_supply_status[[#This Row],[Allocation]]</f>
        <v>0.88666666666666671</v>
      </c>
      <c r="J55" s="2" t="s">
        <v>17</v>
      </c>
      <c r="K55" s="2" t="s">
        <v>185</v>
      </c>
      <c r="L55" s="2" t="s">
        <v>134</v>
      </c>
    </row>
    <row r="56" spans="1:12" x14ac:dyDescent="0.35">
      <c r="A56" s="2" t="s">
        <v>147</v>
      </c>
      <c r="B56" s="2" t="str">
        <f>CONCATENATE(new_supply_status[[#This Row],[Month]], " ", "cycle")</f>
        <v>April cycle</v>
      </c>
      <c r="C56" s="2" t="s">
        <v>87</v>
      </c>
      <c r="D56" s="2" t="s">
        <v>18</v>
      </c>
      <c r="E56" s="2" t="s">
        <v>31</v>
      </c>
      <c r="F56" s="2">
        <v>2400</v>
      </c>
      <c r="G56" s="3">
        <v>44286</v>
      </c>
      <c r="H56" s="2">
        <v>1798</v>
      </c>
      <c r="I56" s="2">
        <f>new_supply_status[[#This Row],[Total qty supplied]]/new_supply_status[[#This Row],[Allocation]]</f>
        <v>0.74916666666666665</v>
      </c>
      <c r="J56" s="2" t="s">
        <v>17</v>
      </c>
      <c r="K56" s="2" t="s">
        <v>185</v>
      </c>
      <c r="L56" s="2" t="s">
        <v>134</v>
      </c>
    </row>
    <row r="57" spans="1:12" x14ac:dyDescent="0.35">
      <c r="A57" s="2" t="s">
        <v>147</v>
      </c>
      <c r="B57" s="2" t="str">
        <f>CONCATENATE(new_supply_status[[#This Row],[Month]], " ", "cycle")</f>
        <v>April cycle</v>
      </c>
      <c r="C57" s="2" t="s">
        <v>88</v>
      </c>
      <c r="D57" s="2" t="s">
        <v>18</v>
      </c>
      <c r="E57" s="2" t="s">
        <v>31</v>
      </c>
      <c r="F57" s="2">
        <v>800</v>
      </c>
      <c r="G57" s="3">
        <v>44287</v>
      </c>
      <c r="H57" s="2">
        <v>687</v>
      </c>
      <c r="I57" s="2">
        <f>new_supply_status[[#This Row],[Total qty supplied]]/new_supply_status[[#This Row],[Allocation]]</f>
        <v>0.85875000000000001</v>
      </c>
      <c r="J57" s="2" t="s">
        <v>17</v>
      </c>
      <c r="K57" s="2" t="s">
        <v>185</v>
      </c>
      <c r="L57" s="2" t="s">
        <v>134</v>
      </c>
    </row>
    <row r="58" spans="1:12" x14ac:dyDescent="0.35">
      <c r="A58" s="2" t="s">
        <v>147</v>
      </c>
      <c r="B58" s="2" t="str">
        <f>CONCATENATE(new_supply_status[[#This Row],[Month]], " ", "cycle")</f>
        <v>April cycle</v>
      </c>
      <c r="C58" s="2" t="s">
        <v>89</v>
      </c>
      <c r="D58" s="2" t="s">
        <v>18</v>
      </c>
      <c r="E58" s="2" t="s">
        <v>31</v>
      </c>
      <c r="F58" s="2">
        <v>800</v>
      </c>
      <c r="G58" s="3">
        <v>44287</v>
      </c>
      <c r="H58" s="2">
        <v>684</v>
      </c>
      <c r="I58" s="2">
        <f>new_supply_status[[#This Row],[Total qty supplied]]/new_supply_status[[#This Row],[Allocation]]</f>
        <v>0.85499999999999998</v>
      </c>
      <c r="J58" s="2" t="s">
        <v>17</v>
      </c>
      <c r="K58" s="2" t="s">
        <v>185</v>
      </c>
      <c r="L58" s="2" t="s">
        <v>134</v>
      </c>
    </row>
    <row r="59" spans="1:12" x14ac:dyDescent="0.35">
      <c r="A59" s="2" t="s">
        <v>147</v>
      </c>
      <c r="B59" s="2" t="str">
        <f>CONCATENATE(new_supply_status[[#This Row],[Month]], " ", "cycle")</f>
        <v>April cycle</v>
      </c>
      <c r="C59" s="2" t="s">
        <v>90</v>
      </c>
      <c r="D59" s="2" t="s">
        <v>18</v>
      </c>
      <c r="E59" s="2" t="s">
        <v>40</v>
      </c>
      <c r="F59" s="2">
        <v>900</v>
      </c>
      <c r="G59" s="3">
        <v>44308</v>
      </c>
      <c r="H59" s="2">
        <v>823</v>
      </c>
      <c r="I59" s="2">
        <f>new_supply_status[[#This Row],[Total qty supplied]]/new_supply_status[[#This Row],[Allocation]]</f>
        <v>0.91444444444444439</v>
      </c>
      <c r="J59" s="2" t="s">
        <v>17</v>
      </c>
      <c r="K59" s="2" t="s">
        <v>185</v>
      </c>
      <c r="L59" s="2" t="s">
        <v>134</v>
      </c>
    </row>
    <row r="60" spans="1:12" x14ac:dyDescent="0.35">
      <c r="A60" s="2" t="s">
        <v>147</v>
      </c>
      <c r="B60" s="2" t="str">
        <f>CONCATENATE(new_supply_status[[#This Row],[Month]], " ", "cycle")</f>
        <v>April cycle</v>
      </c>
      <c r="C60" s="2" t="s">
        <v>91</v>
      </c>
      <c r="D60" s="2" t="s">
        <v>18</v>
      </c>
      <c r="E60" s="2" t="s">
        <v>26</v>
      </c>
      <c r="F60" s="2">
        <v>1000</v>
      </c>
      <c r="G60" s="3">
        <v>44288</v>
      </c>
      <c r="H60" s="2">
        <v>926</v>
      </c>
      <c r="I60" s="2">
        <f>new_supply_status[[#This Row],[Total qty supplied]]/new_supply_status[[#This Row],[Allocation]]</f>
        <v>0.92600000000000005</v>
      </c>
      <c r="J60" s="2" t="s">
        <v>17</v>
      </c>
      <c r="K60" s="2" t="s">
        <v>185</v>
      </c>
      <c r="L60" s="2" t="s">
        <v>134</v>
      </c>
    </row>
    <row r="61" spans="1:12" x14ac:dyDescent="0.35">
      <c r="A61" s="2" t="s">
        <v>147</v>
      </c>
      <c r="B61" s="2" t="str">
        <f>CONCATENATE(new_supply_status[[#This Row],[Month]], " ", "cycle")</f>
        <v>April cycle</v>
      </c>
      <c r="C61" s="2" t="s">
        <v>92</v>
      </c>
      <c r="D61" s="2" t="s">
        <v>18</v>
      </c>
      <c r="E61" s="2" t="s">
        <v>28</v>
      </c>
      <c r="F61" s="2">
        <v>1100</v>
      </c>
      <c r="G61" s="3">
        <v>44297</v>
      </c>
      <c r="H61" s="2">
        <v>797</v>
      </c>
      <c r="I61" s="2">
        <f>new_supply_status[[#This Row],[Total qty supplied]]/new_supply_status[[#This Row],[Allocation]]</f>
        <v>0.72454545454545449</v>
      </c>
      <c r="J61" s="2" t="s">
        <v>17</v>
      </c>
      <c r="K61" s="2" t="s">
        <v>185</v>
      </c>
      <c r="L61" s="2" t="s">
        <v>134</v>
      </c>
    </row>
    <row r="62" spans="1:12" x14ac:dyDescent="0.35">
      <c r="A62" s="2" t="s">
        <v>147</v>
      </c>
      <c r="B62" s="2" t="str">
        <f>CONCATENATE(new_supply_status[[#This Row],[Month]], " ", "cycle")</f>
        <v>April cycle</v>
      </c>
      <c r="C62" s="2" t="s">
        <v>93</v>
      </c>
      <c r="D62" s="2" t="s">
        <v>18</v>
      </c>
      <c r="E62" s="2" t="s">
        <v>40</v>
      </c>
      <c r="F62" s="2">
        <v>500</v>
      </c>
      <c r="G62" s="3">
        <v>44301</v>
      </c>
      <c r="H62" s="2">
        <v>429</v>
      </c>
      <c r="I62" s="2">
        <f>new_supply_status[[#This Row],[Total qty supplied]]/new_supply_status[[#This Row],[Allocation]]</f>
        <v>0.85799999999999998</v>
      </c>
      <c r="J62" s="2" t="s">
        <v>17</v>
      </c>
      <c r="K62" s="2" t="s">
        <v>185</v>
      </c>
      <c r="L62" s="2" t="s">
        <v>134</v>
      </c>
    </row>
    <row r="63" spans="1:12" x14ac:dyDescent="0.35">
      <c r="A63" s="2" t="s">
        <v>147</v>
      </c>
      <c r="B63" s="2" t="str">
        <f>CONCATENATE(new_supply_status[[#This Row],[Month]], " ", "cycle")</f>
        <v>April cycle</v>
      </c>
      <c r="C63" s="2" t="s">
        <v>94</v>
      </c>
      <c r="D63" s="2" t="s">
        <v>18</v>
      </c>
      <c r="E63" s="2" t="s">
        <v>40</v>
      </c>
      <c r="F63" s="2">
        <v>1000</v>
      </c>
      <c r="G63" s="3">
        <v>44301</v>
      </c>
      <c r="H63" s="2">
        <v>928</v>
      </c>
      <c r="I63" s="2">
        <f>new_supply_status[[#This Row],[Total qty supplied]]/new_supply_status[[#This Row],[Allocation]]</f>
        <v>0.92800000000000005</v>
      </c>
      <c r="J63" s="2" t="s">
        <v>17</v>
      </c>
      <c r="K63" s="2" t="s">
        <v>185</v>
      </c>
      <c r="L63" s="2" t="s">
        <v>134</v>
      </c>
    </row>
    <row r="64" spans="1:12" x14ac:dyDescent="0.35">
      <c r="A64" s="2" t="s">
        <v>147</v>
      </c>
      <c r="B64" s="2" t="str">
        <f>CONCATENATE(new_supply_status[[#This Row],[Month]], " ", "cycle")</f>
        <v>April cycle</v>
      </c>
      <c r="C64" s="2" t="s">
        <v>95</v>
      </c>
      <c r="D64" s="2" t="s">
        <v>18</v>
      </c>
      <c r="E64" s="2" t="s">
        <v>40</v>
      </c>
      <c r="F64" s="2">
        <v>800</v>
      </c>
      <c r="G64" s="3">
        <v>44301</v>
      </c>
      <c r="H64" s="2">
        <v>500</v>
      </c>
      <c r="I64" s="2">
        <f>new_supply_status[[#This Row],[Total qty supplied]]/new_supply_status[[#This Row],[Allocation]]</f>
        <v>0.625</v>
      </c>
      <c r="J64" s="2" t="s">
        <v>17</v>
      </c>
      <c r="K64" s="2" t="s">
        <v>185</v>
      </c>
      <c r="L64" s="2" t="s">
        <v>134</v>
      </c>
    </row>
    <row r="65" spans="1:12" x14ac:dyDescent="0.35">
      <c r="A65" s="2" t="s">
        <v>147</v>
      </c>
      <c r="B65" s="2" t="str">
        <f>CONCATENATE(new_supply_status[[#This Row],[Month]], " ", "cycle")</f>
        <v>April cycle</v>
      </c>
      <c r="C65" s="2" t="s">
        <v>96</v>
      </c>
      <c r="D65" s="2" t="s">
        <v>18</v>
      </c>
      <c r="E65" s="2" t="s">
        <v>40</v>
      </c>
      <c r="F65" s="2">
        <v>1000</v>
      </c>
      <c r="G65" s="3">
        <v>44308</v>
      </c>
      <c r="H65" s="2">
        <v>926</v>
      </c>
      <c r="I65" s="2">
        <f>new_supply_status[[#This Row],[Total qty supplied]]/new_supply_status[[#This Row],[Allocation]]</f>
        <v>0.92600000000000005</v>
      </c>
      <c r="J65" s="2" t="s">
        <v>17</v>
      </c>
      <c r="K65" s="2" t="s">
        <v>185</v>
      </c>
      <c r="L65" s="2" t="s">
        <v>134</v>
      </c>
    </row>
    <row r="66" spans="1:12" x14ac:dyDescent="0.35">
      <c r="A66" s="2" t="s">
        <v>147</v>
      </c>
      <c r="B66" s="2" t="str">
        <f>CONCATENATE(new_supply_status[[#This Row],[Month]], " ", "cycle")</f>
        <v>April cycle</v>
      </c>
      <c r="C66" s="2" t="s">
        <v>97</v>
      </c>
      <c r="D66" s="2" t="s">
        <v>18</v>
      </c>
      <c r="E66" s="2" t="s">
        <v>40</v>
      </c>
      <c r="F66" s="2">
        <v>1000</v>
      </c>
      <c r="G66" s="3">
        <v>44301</v>
      </c>
      <c r="H66" s="2">
        <v>904</v>
      </c>
      <c r="I66" s="2">
        <f>new_supply_status[[#This Row],[Total qty supplied]]/new_supply_status[[#This Row],[Allocation]]</f>
        <v>0.90400000000000003</v>
      </c>
      <c r="J66" s="2" t="s">
        <v>17</v>
      </c>
      <c r="K66" s="2" t="s">
        <v>185</v>
      </c>
      <c r="L66" s="2" t="s">
        <v>134</v>
      </c>
    </row>
    <row r="67" spans="1:12" x14ac:dyDescent="0.35">
      <c r="A67" s="2" t="s">
        <v>147</v>
      </c>
      <c r="B67" s="2" t="str">
        <f>CONCATENATE(new_supply_status[[#This Row],[Month]], " ", "cycle")</f>
        <v>April cycle</v>
      </c>
      <c r="C67" s="2" t="s">
        <v>98</v>
      </c>
      <c r="D67" s="2" t="s">
        <v>18</v>
      </c>
      <c r="E67" s="2" t="s">
        <v>61</v>
      </c>
      <c r="F67" s="2">
        <v>1700</v>
      </c>
      <c r="G67" s="3">
        <v>44301</v>
      </c>
      <c r="H67" s="2">
        <v>1520</v>
      </c>
      <c r="I67" s="2">
        <f>new_supply_status[[#This Row],[Total qty supplied]]/new_supply_status[[#This Row],[Allocation]]</f>
        <v>0.89411764705882357</v>
      </c>
      <c r="J67" s="2" t="s">
        <v>19</v>
      </c>
      <c r="K67" s="2" t="s">
        <v>186</v>
      </c>
      <c r="L67" s="2" t="s">
        <v>134</v>
      </c>
    </row>
    <row r="68" spans="1:12" x14ac:dyDescent="0.35">
      <c r="A68" s="2" t="s">
        <v>147</v>
      </c>
      <c r="B68" s="2" t="str">
        <f>CONCATENATE(new_supply_status[[#This Row],[Month]], " ", "cycle")</f>
        <v>April cycle</v>
      </c>
      <c r="C68" s="2" t="s">
        <v>99</v>
      </c>
      <c r="D68" s="2" t="s">
        <v>18</v>
      </c>
      <c r="E68" s="2" t="s">
        <v>59</v>
      </c>
      <c r="F68" s="2">
        <v>1000</v>
      </c>
      <c r="G68" s="3">
        <v>44305</v>
      </c>
      <c r="H68" s="2">
        <v>868</v>
      </c>
      <c r="I68" s="2">
        <f>new_supply_status[[#This Row],[Total qty supplied]]/new_supply_status[[#This Row],[Allocation]]</f>
        <v>0.86799999999999999</v>
      </c>
      <c r="J68" s="2" t="s">
        <v>19</v>
      </c>
      <c r="K68" s="2" t="s">
        <v>186</v>
      </c>
      <c r="L68" s="2" t="s">
        <v>134</v>
      </c>
    </row>
    <row r="69" spans="1:12" x14ac:dyDescent="0.35">
      <c r="A69" s="2" t="s">
        <v>147</v>
      </c>
      <c r="B69" s="2" t="str">
        <f>CONCATENATE(new_supply_status[[#This Row],[Month]], " ", "cycle")</f>
        <v>April cycle</v>
      </c>
      <c r="C69" s="2" t="s">
        <v>100</v>
      </c>
      <c r="D69" s="2" t="s">
        <v>18</v>
      </c>
      <c r="E69" s="2" t="s">
        <v>61</v>
      </c>
      <c r="F69" s="2">
        <v>1700</v>
      </c>
      <c r="G69" s="3">
        <v>44301</v>
      </c>
      <c r="H69" s="2">
        <v>1371</v>
      </c>
      <c r="I69" s="2">
        <f>new_supply_status[[#This Row],[Total qty supplied]]/new_supply_status[[#This Row],[Allocation]]</f>
        <v>0.80647058823529416</v>
      </c>
      <c r="J69" s="2" t="s">
        <v>19</v>
      </c>
      <c r="K69" s="2" t="s">
        <v>186</v>
      </c>
      <c r="L69" s="2" t="s">
        <v>134</v>
      </c>
    </row>
    <row r="70" spans="1:12" x14ac:dyDescent="0.35">
      <c r="A70" s="2" t="s">
        <v>147</v>
      </c>
      <c r="B70" s="2" t="str">
        <f>CONCATENATE(new_supply_status[[#This Row],[Month]], " ", "cycle")</f>
        <v>April cycle</v>
      </c>
      <c r="C70" s="2" t="s">
        <v>101</v>
      </c>
      <c r="D70" s="2" t="s">
        <v>18</v>
      </c>
      <c r="E70" s="2" t="s">
        <v>61</v>
      </c>
      <c r="F70" s="2">
        <v>800</v>
      </c>
      <c r="G70" s="3">
        <v>44287</v>
      </c>
      <c r="H70" s="2">
        <v>742</v>
      </c>
      <c r="I70" s="2">
        <f>new_supply_status[[#This Row],[Total qty supplied]]/new_supply_status[[#This Row],[Allocation]]</f>
        <v>0.92749999999999999</v>
      </c>
      <c r="J70" s="2" t="s">
        <v>19</v>
      </c>
      <c r="K70" s="2" t="s">
        <v>186</v>
      </c>
      <c r="L70" s="2" t="s">
        <v>134</v>
      </c>
    </row>
    <row r="71" spans="1:12" x14ac:dyDescent="0.35">
      <c r="A71" s="2" t="s">
        <v>147</v>
      </c>
      <c r="B71" s="2" t="str">
        <f>CONCATENATE(new_supply_status[[#This Row],[Month]], " ", "cycle")</f>
        <v>April cycle</v>
      </c>
      <c r="C71" s="2" t="s">
        <v>102</v>
      </c>
      <c r="D71" s="2" t="s">
        <v>18</v>
      </c>
      <c r="E71" s="2" t="s">
        <v>61</v>
      </c>
      <c r="F71" s="2">
        <v>800</v>
      </c>
      <c r="G71" s="3">
        <v>44287</v>
      </c>
      <c r="H71" s="2">
        <v>710</v>
      </c>
      <c r="I71" s="2">
        <f>new_supply_status[[#This Row],[Total qty supplied]]/new_supply_status[[#This Row],[Allocation]]</f>
        <v>0.88749999999999996</v>
      </c>
      <c r="J71" s="2" t="s">
        <v>19</v>
      </c>
      <c r="K71" s="2" t="s">
        <v>186</v>
      </c>
      <c r="L71" s="2" t="s">
        <v>134</v>
      </c>
    </row>
    <row r="72" spans="1:12" x14ac:dyDescent="0.35">
      <c r="A72" s="2" t="s">
        <v>147</v>
      </c>
      <c r="B72" s="2" t="str">
        <f>CONCATENATE(new_supply_status[[#This Row],[Month]], " ", "cycle")</f>
        <v>April cycle</v>
      </c>
      <c r="C72" s="2" t="s">
        <v>103</v>
      </c>
      <c r="D72" s="2" t="s">
        <v>18</v>
      </c>
      <c r="E72" s="2" t="s">
        <v>59</v>
      </c>
      <c r="F72" s="2">
        <v>1100</v>
      </c>
      <c r="G72" s="3">
        <v>44305</v>
      </c>
      <c r="H72" s="2">
        <v>898</v>
      </c>
      <c r="I72" s="2">
        <f>new_supply_status[[#This Row],[Total qty supplied]]/new_supply_status[[#This Row],[Allocation]]</f>
        <v>0.8163636363636364</v>
      </c>
      <c r="J72" s="2" t="s">
        <v>19</v>
      </c>
      <c r="K72" s="2" t="s">
        <v>186</v>
      </c>
      <c r="L72" s="2" t="s">
        <v>134</v>
      </c>
    </row>
    <row r="73" spans="1:12" x14ac:dyDescent="0.35">
      <c r="A73" s="2" t="s">
        <v>147</v>
      </c>
      <c r="B73" s="2" t="str">
        <f>CONCATENATE(new_supply_status[[#This Row],[Month]], " ", "cycle")</f>
        <v>April cycle</v>
      </c>
      <c r="C73" s="2" t="s">
        <v>104</v>
      </c>
      <c r="D73" s="2" t="s">
        <v>18</v>
      </c>
      <c r="E73" s="2" t="s">
        <v>61</v>
      </c>
      <c r="F73" s="2">
        <v>1600</v>
      </c>
      <c r="G73" s="3">
        <v>44288</v>
      </c>
      <c r="H73" s="2">
        <v>1303</v>
      </c>
      <c r="I73" s="2">
        <f>new_supply_status[[#This Row],[Total qty supplied]]/new_supply_status[[#This Row],[Allocation]]</f>
        <v>0.81437499999999996</v>
      </c>
      <c r="J73" s="2" t="s">
        <v>19</v>
      </c>
      <c r="K73" s="2" t="s">
        <v>186</v>
      </c>
      <c r="L73" s="2" t="s">
        <v>134</v>
      </c>
    </row>
    <row r="74" spans="1:12" x14ac:dyDescent="0.35">
      <c r="A74" s="2" t="s">
        <v>147</v>
      </c>
      <c r="B74" s="2" t="str">
        <f>CONCATENATE(new_supply_status[[#This Row],[Month]], " ", "cycle")</f>
        <v>April cycle</v>
      </c>
      <c r="C74" s="2" t="s">
        <v>105</v>
      </c>
      <c r="D74" s="2" t="s">
        <v>18</v>
      </c>
      <c r="E74" s="2" t="s">
        <v>71</v>
      </c>
      <c r="F74" s="2">
        <v>800</v>
      </c>
      <c r="G74" s="3">
        <v>44291</v>
      </c>
      <c r="H74" s="2">
        <v>478</v>
      </c>
      <c r="I74" s="2">
        <f>new_supply_status[[#This Row],[Total qty supplied]]/new_supply_status[[#This Row],[Allocation]]</f>
        <v>0.59750000000000003</v>
      </c>
      <c r="J74" s="2" t="s">
        <v>19</v>
      </c>
      <c r="K74" s="2" t="s">
        <v>186</v>
      </c>
      <c r="L74" s="2" t="s">
        <v>134</v>
      </c>
    </row>
    <row r="75" spans="1:12" x14ac:dyDescent="0.35">
      <c r="A75" s="2" t="s">
        <v>147</v>
      </c>
      <c r="B75" s="2" t="str">
        <f>CONCATENATE(new_supply_status[[#This Row],[Month]], " ", "cycle")</f>
        <v>April cycle</v>
      </c>
      <c r="C75" s="2" t="s">
        <v>106</v>
      </c>
      <c r="D75" s="2" t="s">
        <v>18</v>
      </c>
      <c r="E75" s="2" t="s">
        <v>61</v>
      </c>
      <c r="F75" s="2">
        <v>1200</v>
      </c>
      <c r="G75" s="3">
        <v>44287</v>
      </c>
      <c r="H75" s="2">
        <v>1083</v>
      </c>
      <c r="I75" s="2">
        <f>new_supply_status[[#This Row],[Total qty supplied]]/new_supply_status[[#This Row],[Allocation]]</f>
        <v>0.90249999999999997</v>
      </c>
      <c r="J75" s="2" t="s">
        <v>19</v>
      </c>
      <c r="K75" s="2" t="s">
        <v>186</v>
      </c>
      <c r="L75" s="2" t="s">
        <v>134</v>
      </c>
    </row>
    <row r="76" spans="1:12" x14ac:dyDescent="0.35">
      <c r="A76" s="2" t="s">
        <v>147</v>
      </c>
      <c r="B76" s="2" t="str">
        <f>CONCATENATE(new_supply_status[[#This Row],[Month]], " ", "cycle")</f>
        <v>April cycle</v>
      </c>
      <c r="C76" s="2" t="s">
        <v>107</v>
      </c>
      <c r="D76" s="2" t="s">
        <v>18</v>
      </c>
      <c r="E76" s="2" t="s">
        <v>59</v>
      </c>
      <c r="F76" s="2">
        <v>1000</v>
      </c>
      <c r="G76" s="3">
        <v>44304</v>
      </c>
      <c r="H76" s="2">
        <v>820</v>
      </c>
      <c r="I76" s="2">
        <f>new_supply_status[[#This Row],[Total qty supplied]]/new_supply_status[[#This Row],[Allocation]]</f>
        <v>0.82</v>
      </c>
      <c r="J76" s="2" t="s">
        <v>19</v>
      </c>
      <c r="K76" s="2" t="s">
        <v>186</v>
      </c>
      <c r="L76" s="2" t="s">
        <v>134</v>
      </c>
    </row>
    <row r="77" spans="1:12" x14ac:dyDescent="0.35">
      <c r="A77" s="2" t="s">
        <v>147</v>
      </c>
      <c r="B77" s="2" t="str">
        <f>CONCATENATE(new_supply_status[[#This Row],[Month]], " ", "cycle")</f>
        <v>April cycle</v>
      </c>
      <c r="C77" s="2" t="s">
        <v>108</v>
      </c>
      <c r="D77" s="2" t="s">
        <v>18</v>
      </c>
      <c r="E77" s="2" t="s">
        <v>61</v>
      </c>
      <c r="F77" s="2">
        <v>500</v>
      </c>
      <c r="G77" s="3">
        <v>44301</v>
      </c>
      <c r="H77" s="2">
        <v>390</v>
      </c>
      <c r="I77" s="2">
        <f>new_supply_status[[#This Row],[Total qty supplied]]/new_supply_status[[#This Row],[Allocation]]</f>
        <v>0.78</v>
      </c>
      <c r="J77" s="2" t="s">
        <v>19</v>
      </c>
      <c r="K77" s="2" t="s">
        <v>186</v>
      </c>
      <c r="L77" s="2" t="s">
        <v>134</v>
      </c>
    </row>
    <row r="78" spans="1:12" x14ac:dyDescent="0.35">
      <c r="A78" s="2" t="s">
        <v>147</v>
      </c>
      <c r="B78" s="2" t="str">
        <f>CONCATENATE(new_supply_status[[#This Row],[Month]], " ", "cycle")</f>
        <v>April cycle</v>
      </c>
      <c r="C78" s="2" t="s">
        <v>109</v>
      </c>
      <c r="D78" s="2" t="s">
        <v>18</v>
      </c>
      <c r="E78" s="2" t="s">
        <v>61</v>
      </c>
      <c r="F78" s="2">
        <v>1100</v>
      </c>
      <c r="G78" s="3">
        <v>44288</v>
      </c>
      <c r="H78" s="2">
        <v>956</v>
      </c>
      <c r="I78" s="2">
        <f>new_supply_status[[#This Row],[Total qty supplied]]/new_supply_status[[#This Row],[Allocation]]</f>
        <v>0.86909090909090914</v>
      </c>
      <c r="J78" s="2" t="s">
        <v>19</v>
      </c>
      <c r="K78" s="2" t="s">
        <v>186</v>
      </c>
      <c r="L78" s="2" t="s">
        <v>134</v>
      </c>
    </row>
    <row r="79" spans="1:12" x14ac:dyDescent="0.35">
      <c r="A79" s="2" t="s">
        <v>147</v>
      </c>
      <c r="B79" s="2" t="str">
        <f>CONCATENATE(new_supply_status[[#This Row],[Month]], " ", "cycle")</f>
        <v>April cycle</v>
      </c>
      <c r="C79" s="2" t="s">
        <v>110</v>
      </c>
      <c r="D79" s="2" t="s">
        <v>18</v>
      </c>
      <c r="E79" s="2" t="s">
        <v>59</v>
      </c>
      <c r="F79" s="2">
        <v>500</v>
      </c>
      <c r="G79" s="3">
        <v>44307</v>
      </c>
      <c r="H79" s="2">
        <v>464</v>
      </c>
      <c r="I79" s="2">
        <f>new_supply_status[[#This Row],[Total qty supplied]]/new_supply_status[[#This Row],[Allocation]]</f>
        <v>0.92800000000000005</v>
      </c>
      <c r="J79" s="2" t="s">
        <v>19</v>
      </c>
      <c r="K79" s="2" t="s">
        <v>186</v>
      </c>
      <c r="L79" s="2" t="s">
        <v>134</v>
      </c>
    </row>
    <row r="80" spans="1:12" x14ac:dyDescent="0.35">
      <c r="A80" s="2" t="s">
        <v>147</v>
      </c>
      <c r="B80" s="2" t="str">
        <f>CONCATENATE(new_supply_status[[#This Row],[Month]], " ", "cycle")</f>
        <v>April cycle</v>
      </c>
      <c r="C80" s="2" t="s">
        <v>111</v>
      </c>
      <c r="D80" s="2" t="s">
        <v>18</v>
      </c>
      <c r="E80" s="2" t="s">
        <v>61</v>
      </c>
      <c r="F80" s="2">
        <v>1100</v>
      </c>
      <c r="G80" s="3">
        <v>44288</v>
      </c>
      <c r="H80" s="2">
        <v>966</v>
      </c>
      <c r="I80" s="2">
        <f>new_supply_status[[#This Row],[Total qty supplied]]/new_supply_status[[#This Row],[Allocation]]</f>
        <v>0.87818181818181817</v>
      </c>
      <c r="J80" s="2" t="s">
        <v>19</v>
      </c>
      <c r="K80" s="2" t="s">
        <v>186</v>
      </c>
      <c r="L80" s="2" t="s">
        <v>134</v>
      </c>
    </row>
    <row r="81" spans="1:12" x14ac:dyDescent="0.35">
      <c r="A81" s="2" t="s">
        <v>147</v>
      </c>
      <c r="B81" s="2" t="str">
        <f>CONCATENATE(new_supply_status[[#This Row],[Month]], " ", "cycle")</f>
        <v>April cycle</v>
      </c>
      <c r="C81" s="2" t="s">
        <v>112</v>
      </c>
      <c r="D81" s="2" t="s">
        <v>18</v>
      </c>
      <c r="E81" s="2" t="s">
        <v>59</v>
      </c>
      <c r="F81" s="2">
        <v>1500</v>
      </c>
      <c r="G81" s="3">
        <v>44306</v>
      </c>
      <c r="H81" s="2">
        <v>1323</v>
      </c>
      <c r="I81" s="2">
        <f>new_supply_status[[#This Row],[Total qty supplied]]/new_supply_status[[#This Row],[Allocation]]</f>
        <v>0.88200000000000001</v>
      </c>
      <c r="J81" s="2" t="s">
        <v>19</v>
      </c>
      <c r="K81" s="2" t="s">
        <v>186</v>
      </c>
      <c r="L81" s="2" t="s">
        <v>134</v>
      </c>
    </row>
    <row r="82" spans="1:12" x14ac:dyDescent="0.35">
      <c r="A82" s="2" t="s">
        <v>147</v>
      </c>
      <c r="B82" s="2" t="str">
        <f>CONCATENATE(new_supply_status[[#This Row],[Month]], " ", "cycle")</f>
        <v>April cycle</v>
      </c>
      <c r="C82" s="2" t="s">
        <v>113</v>
      </c>
      <c r="D82" s="2" t="s">
        <v>18</v>
      </c>
      <c r="E82" s="2" t="s">
        <v>76</v>
      </c>
      <c r="F82" s="2">
        <v>1500</v>
      </c>
      <c r="G82" s="3">
        <v>44286</v>
      </c>
      <c r="H82" s="2">
        <v>1256</v>
      </c>
      <c r="I82" s="2">
        <f>new_supply_status[[#This Row],[Total qty supplied]]/new_supply_status[[#This Row],[Allocation]]</f>
        <v>0.83733333333333337</v>
      </c>
      <c r="J82" s="2" t="s">
        <v>20</v>
      </c>
      <c r="K82" s="2" t="s">
        <v>187</v>
      </c>
      <c r="L82" s="2" t="s">
        <v>134</v>
      </c>
    </row>
    <row r="83" spans="1:12" x14ac:dyDescent="0.35">
      <c r="A83" s="2" t="s">
        <v>147</v>
      </c>
      <c r="B83" s="2" t="str">
        <f>CONCATENATE(new_supply_status[[#This Row],[Month]], " ", "cycle")</f>
        <v>April cycle</v>
      </c>
      <c r="C83" s="2" t="s">
        <v>114</v>
      </c>
      <c r="D83" s="2" t="s">
        <v>18</v>
      </c>
      <c r="E83" s="2" t="s">
        <v>76</v>
      </c>
      <c r="F83" s="2">
        <v>800</v>
      </c>
      <c r="G83" s="3">
        <v>44287</v>
      </c>
      <c r="H83" s="2">
        <v>674</v>
      </c>
      <c r="I83" s="2">
        <f>new_supply_status[[#This Row],[Total qty supplied]]/new_supply_status[[#This Row],[Allocation]]</f>
        <v>0.84250000000000003</v>
      </c>
      <c r="J83" s="2" t="s">
        <v>20</v>
      </c>
      <c r="K83" s="2" t="s">
        <v>187</v>
      </c>
      <c r="L83" s="2" t="s">
        <v>134</v>
      </c>
    </row>
    <row r="84" spans="1:12" x14ac:dyDescent="0.35">
      <c r="A84" s="2" t="s">
        <v>147</v>
      </c>
      <c r="B84" s="2" t="str">
        <f>CONCATENATE(new_supply_status[[#This Row],[Month]], " ", "cycle")</f>
        <v>April cycle</v>
      </c>
      <c r="C84" s="2" t="s">
        <v>115</v>
      </c>
      <c r="D84" s="2" t="s">
        <v>18</v>
      </c>
      <c r="E84" s="2" t="s">
        <v>71</v>
      </c>
      <c r="F84" s="2">
        <v>900</v>
      </c>
      <c r="G84" s="3">
        <v>44286</v>
      </c>
      <c r="H84" s="2">
        <v>828</v>
      </c>
      <c r="I84" s="2">
        <f>new_supply_status[[#This Row],[Total qty supplied]]/new_supply_status[[#This Row],[Allocation]]</f>
        <v>0.92</v>
      </c>
      <c r="J84" s="2" t="s">
        <v>20</v>
      </c>
      <c r="K84" s="2" t="s">
        <v>187</v>
      </c>
      <c r="L84" s="2" t="s">
        <v>134</v>
      </c>
    </row>
    <row r="85" spans="1:12" x14ac:dyDescent="0.35">
      <c r="A85" s="2" t="s">
        <v>147</v>
      </c>
      <c r="B85" s="2" t="str">
        <f>CONCATENATE(new_supply_status[[#This Row],[Month]], " ", "cycle")</f>
        <v>April cycle</v>
      </c>
      <c r="C85" s="2" t="s">
        <v>116</v>
      </c>
      <c r="D85" s="2" t="s">
        <v>18</v>
      </c>
      <c r="E85" s="2" t="s">
        <v>76</v>
      </c>
      <c r="F85" s="2">
        <v>1000</v>
      </c>
      <c r="G85" s="3">
        <v>44287</v>
      </c>
      <c r="H85" s="2">
        <v>907</v>
      </c>
      <c r="I85" s="2">
        <f>new_supply_status[[#This Row],[Total qty supplied]]/new_supply_status[[#This Row],[Allocation]]</f>
        <v>0.90700000000000003</v>
      </c>
      <c r="J85" s="2" t="s">
        <v>20</v>
      </c>
      <c r="K85" s="2" t="s">
        <v>187</v>
      </c>
      <c r="L85" s="2" t="s">
        <v>134</v>
      </c>
    </row>
    <row r="86" spans="1:12" x14ac:dyDescent="0.35">
      <c r="A86" s="2" t="s">
        <v>147</v>
      </c>
      <c r="B86" s="2" t="str">
        <f>CONCATENATE(new_supply_status[[#This Row],[Month]], " ", "cycle")</f>
        <v>April cycle</v>
      </c>
      <c r="C86" s="2" t="s">
        <v>117</v>
      </c>
      <c r="D86" s="2" t="s">
        <v>18</v>
      </c>
      <c r="E86" s="2" t="s">
        <v>71</v>
      </c>
      <c r="F86" s="2">
        <v>800</v>
      </c>
      <c r="G86" s="3">
        <v>44286</v>
      </c>
      <c r="H86" s="2">
        <v>368</v>
      </c>
      <c r="I86" s="2">
        <f>new_supply_status[[#This Row],[Total qty supplied]]/new_supply_status[[#This Row],[Allocation]]</f>
        <v>0.46</v>
      </c>
      <c r="J86" s="2" t="s">
        <v>20</v>
      </c>
      <c r="K86" s="2" t="s">
        <v>187</v>
      </c>
      <c r="L86" s="2" t="s">
        <v>134</v>
      </c>
    </row>
    <row r="87" spans="1:12" x14ac:dyDescent="0.35">
      <c r="A87" s="2" t="s">
        <v>147</v>
      </c>
      <c r="B87" s="2" t="str">
        <f>CONCATENATE(new_supply_status[[#This Row],[Month]], " ", "cycle")</f>
        <v>April cycle</v>
      </c>
      <c r="C87" s="2" t="s">
        <v>118</v>
      </c>
      <c r="D87" s="2" t="s">
        <v>18</v>
      </c>
      <c r="E87" s="2" t="s">
        <v>40</v>
      </c>
      <c r="F87" s="2">
        <v>1500</v>
      </c>
      <c r="G87" s="3">
        <v>44298</v>
      </c>
      <c r="H87" s="2">
        <v>1590</v>
      </c>
      <c r="I87" s="2">
        <f>new_supply_status[[#This Row],[Total qty supplied]]/new_supply_status[[#This Row],[Allocation]]</f>
        <v>1.06</v>
      </c>
      <c r="J87" s="2" t="s">
        <v>17</v>
      </c>
      <c r="K87" s="2" t="s">
        <v>185</v>
      </c>
      <c r="L87" s="2" t="s">
        <v>135</v>
      </c>
    </row>
    <row r="88" spans="1:12" x14ac:dyDescent="0.35">
      <c r="A88" s="2" t="s">
        <v>147</v>
      </c>
      <c r="B88" s="2" t="str">
        <f>CONCATENATE(new_supply_status[[#This Row],[Month]], " ", "cycle")</f>
        <v>April cycle</v>
      </c>
      <c r="C88" s="2" t="s">
        <v>119</v>
      </c>
      <c r="D88" s="2" t="s">
        <v>18</v>
      </c>
      <c r="E88" s="2" t="s">
        <v>71</v>
      </c>
      <c r="F88" s="2">
        <v>1500</v>
      </c>
      <c r="G88" s="3">
        <v>44286</v>
      </c>
      <c r="H88" s="2">
        <v>1500</v>
      </c>
      <c r="I88" s="2">
        <f>new_supply_status[[#This Row],[Total qty supplied]]/new_supply_status[[#This Row],[Allocation]]</f>
        <v>1</v>
      </c>
      <c r="J88" s="2" t="s">
        <v>19</v>
      </c>
      <c r="K88" s="2" t="s">
        <v>186</v>
      </c>
      <c r="L88" s="2" t="s">
        <v>135</v>
      </c>
    </row>
    <row r="89" spans="1:12" x14ac:dyDescent="0.35">
      <c r="A89" s="2" t="s">
        <v>147</v>
      </c>
      <c r="B89" s="2" t="str">
        <f>CONCATENATE(new_supply_status[[#This Row],[Month]], " ", "cycle")</f>
        <v>April cycle</v>
      </c>
      <c r="C89" s="2" t="s">
        <v>120</v>
      </c>
      <c r="D89" s="2" t="s">
        <v>18</v>
      </c>
      <c r="E89" s="2" t="s">
        <v>61</v>
      </c>
      <c r="F89" s="2">
        <v>2000</v>
      </c>
      <c r="G89" s="3">
        <v>44285</v>
      </c>
      <c r="H89" s="2">
        <v>1979</v>
      </c>
      <c r="I89" s="2">
        <f>new_supply_status[[#This Row],[Total qty supplied]]/new_supply_status[[#This Row],[Allocation]]</f>
        <v>0.98950000000000005</v>
      </c>
      <c r="J89" s="2" t="s">
        <v>19</v>
      </c>
      <c r="K89" s="2" t="s">
        <v>186</v>
      </c>
      <c r="L89" s="2" t="s">
        <v>135</v>
      </c>
    </row>
    <row r="90" spans="1:12" x14ac:dyDescent="0.35">
      <c r="A90" s="2" t="s">
        <v>147</v>
      </c>
      <c r="B90" s="2" t="str">
        <f>CONCATENATE(new_supply_status[[#This Row],[Month]], " ", "cycle")</f>
        <v>April cycle</v>
      </c>
      <c r="C90" s="2" t="s">
        <v>121</v>
      </c>
      <c r="D90" s="2" t="s">
        <v>18</v>
      </c>
      <c r="E90" s="2" t="s">
        <v>26</v>
      </c>
      <c r="F90" s="2">
        <v>1100</v>
      </c>
      <c r="G90" s="3">
        <v>44289</v>
      </c>
      <c r="H90" s="2">
        <v>1031</v>
      </c>
      <c r="I90" s="2">
        <f>new_supply_status[[#This Row],[Total qty supplied]]/new_supply_status[[#This Row],[Allocation]]</f>
        <v>0.93727272727272726</v>
      </c>
      <c r="J90" s="2" t="s">
        <v>19</v>
      </c>
      <c r="K90" s="2" t="s">
        <v>186</v>
      </c>
      <c r="L90" s="2" t="s">
        <v>135</v>
      </c>
    </row>
    <row r="91" spans="1:12" x14ac:dyDescent="0.35">
      <c r="A91" s="2" t="s">
        <v>147</v>
      </c>
      <c r="B91" s="2" t="str">
        <f>CONCATENATE(new_supply_status[[#This Row],[Month]], " ", "cycle")</f>
        <v>April cycle</v>
      </c>
      <c r="C91" s="2" t="s">
        <v>122</v>
      </c>
      <c r="D91" s="2" t="s">
        <v>18</v>
      </c>
      <c r="E91" s="2" t="s">
        <v>28</v>
      </c>
      <c r="F91" s="2">
        <v>1500</v>
      </c>
      <c r="G91" s="3">
        <v>44293</v>
      </c>
      <c r="H91" s="2">
        <v>1398</v>
      </c>
      <c r="I91" s="2">
        <f>new_supply_status[[#This Row],[Total qty supplied]]/new_supply_status[[#This Row],[Allocation]]</f>
        <v>0.93200000000000005</v>
      </c>
      <c r="J91" s="2" t="s">
        <v>17</v>
      </c>
      <c r="K91" s="2" t="s">
        <v>185</v>
      </c>
      <c r="L91" s="2" t="s">
        <v>136</v>
      </c>
    </row>
    <row r="92" spans="1:12" x14ac:dyDescent="0.35">
      <c r="A92" s="2" t="s">
        <v>147</v>
      </c>
      <c r="B92" s="2" t="str">
        <f>CONCATENATE(new_supply_status[[#This Row],[Month]], " ", "cycle")</f>
        <v>April cycle</v>
      </c>
      <c r="C92" s="2" t="s">
        <v>123</v>
      </c>
      <c r="D92" s="2" t="s">
        <v>18</v>
      </c>
      <c r="E92" s="2" t="s">
        <v>28</v>
      </c>
      <c r="F92" s="2">
        <v>1500</v>
      </c>
      <c r="G92" s="3">
        <v>44294</v>
      </c>
      <c r="H92" s="2">
        <v>1280</v>
      </c>
      <c r="I92" s="2">
        <f>new_supply_status[[#This Row],[Total qty supplied]]/new_supply_status[[#This Row],[Allocation]]</f>
        <v>0.85333333333333339</v>
      </c>
      <c r="J92" s="2" t="s">
        <v>17</v>
      </c>
      <c r="K92" s="2" t="s">
        <v>185</v>
      </c>
      <c r="L92" s="2" t="s">
        <v>136</v>
      </c>
    </row>
    <row r="93" spans="1:12" hidden="1" x14ac:dyDescent="0.35">
      <c r="A93" s="2" t="s">
        <v>148</v>
      </c>
      <c r="B93" s="2" t="str">
        <f>CONCATENATE(new_supply_status[[#This Row],[Month]], " ", "cycle")</f>
        <v>May cycle</v>
      </c>
      <c r="C93" s="2" t="s">
        <v>122</v>
      </c>
      <c r="D93" s="2" t="s">
        <v>18</v>
      </c>
      <c r="E93" s="2" t="s">
        <v>28</v>
      </c>
      <c r="F93" s="2">
        <v>2100</v>
      </c>
      <c r="G93" s="3">
        <v>44316</v>
      </c>
      <c r="H93" s="2">
        <v>2046</v>
      </c>
      <c r="I93" s="2">
        <f>new_supply_status[[#This Row],[Total qty supplied]]/new_supply_status[[#This Row],[Allocation]]</f>
        <v>0.97428571428571431</v>
      </c>
      <c r="J93" s="2" t="s">
        <v>17</v>
      </c>
      <c r="K93" s="2" t="s">
        <v>188</v>
      </c>
      <c r="L93" s="2" t="s">
        <v>133</v>
      </c>
    </row>
    <row r="94" spans="1:12" hidden="1" x14ac:dyDescent="0.35">
      <c r="A94" s="2" t="s">
        <v>148</v>
      </c>
      <c r="B94" s="2" t="str">
        <f>CONCATENATE(new_supply_status[[#This Row],[Month]], " ", "cycle")</f>
        <v>May cycle</v>
      </c>
      <c r="C94" s="2" t="s">
        <v>27</v>
      </c>
      <c r="D94" s="2" t="s">
        <v>18</v>
      </c>
      <c r="E94" s="2" t="s">
        <v>28</v>
      </c>
      <c r="F94" s="2">
        <v>1400</v>
      </c>
      <c r="G94" s="3">
        <v>44316</v>
      </c>
      <c r="H94" s="2">
        <v>1443</v>
      </c>
      <c r="I94" s="2">
        <f>new_supply_status[[#This Row],[Total qty supplied]]/new_supply_status[[#This Row],[Allocation]]</f>
        <v>1.0307142857142857</v>
      </c>
      <c r="J94" s="2" t="s">
        <v>17</v>
      </c>
      <c r="K94" s="2" t="s">
        <v>188</v>
      </c>
      <c r="L94" s="2" t="s">
        <v>133</v>
      </c>
    </row>
    <row r="95" spans="1:12" hidden="1" x14ac:dyDescent="0.35">
      <c r="A95" s="2" t="s">
        <v>148</v>
      </c>
      <c r="B95" s="2" t="str">
        <f>CONCATENATE(new_supply_status[[#This Row],[Month]], " ", "cycle")</f>
        <v>May cycle</v>
      </c>
      <c r="C95" s="2" t="s">
        <v>85</v>
      </c>
      <c r="D95" s="2" t="s">
        <v>18</v>
      </c>
      <c r="E95" s="2" t="s">
        <v>31</v>
      </c>
      <c r="F95" s="2">
        <v>1600</v>
      </c>
      <c r="G95" s="3">
        <v>44319</v>
      </c>
      <c r="H95" s="2">
        <v>1557</v>
      </c>
      <c r="I95" s="2">
        <f>new_supply_status[[#This Row],[Total qty supplied]]/new_supply_status[[#This Row],[Allocation]]</f>
        <v>0.97312500000000002</v>
      </c>
      <c r="J95" s="2" t="s">
        <v>17</v>
      </c>
      <c r="K95" s="2" t="s">
        <v>188</v>
      </c>
      <c r="L95" s="2" t="s">
        <v>133</v>
      </c>
    </row>
    <row r="96" spans="1:12" hidden="1" x14ac:dyDescent="0.35">
      <c r="A96" s="2" t="s">
        <v>148</v>
      </c>
      <c r="B96" s="2" t="str">
        <f>CONCATENATE(new_supply_status[[#This Row],[Month]], " ", "cycle")</f>
        <v>May cycle</v>
      </c>
      <c r="C96" s="2" t="s">
        <v>30</v>
      </c>
      <c r="D96" s="2" t="s">
        <v>18</v>
      </c>
      <c r="E96" s="2" t="s">
        <v>31</v>
      </c>
      <c r="F96" s="2">
        <v>800</v>
      </c>
      <c r="G96" s="3">
        <v>44320</v>
      </c>
      <c r="H96" s="2">
        <v>814</v>
      </c>
      <c r="I96" s="2">
        <f>new_supply_status[[#This Row],[Total qty supplied]]/new_supply_status[[#This Row],[Allocation]]</f>
        <v>1.0175000000000001</v>
      </c>
      <c r="J96" s="2" t="s">
        <v>17</v>
      </c>
      <c r="K96" s="2" t="s">
        <v>188</v>
      </c>
      <c r="L96" s="2" t="s">
        <v>133</v>
      </c>
    </row>
    <row r="97" spans="1:12" hidden="1" x14ac:dyDescent="0.35">
      <c r="A97" s="2" t="s">
        <v>148</v>
      </c>
      <c r="B97" s="2" t="str">
        <f>CONCATENATE(new_supply_status[[#This Row],[Month]], " ", "cycle")</f>
        <v>May cycle</v>
      </c>
      <c r="C97" s="2" t="s">
        <v>32</v>
      </c>
      <c r="D97" s="2" t="s">
        <v>18</v>
      </c>
      <c r="E97" s="2" t="s">
        <v>28</v>
      </c>
      <c r="F97" s="2">
        <v>800</v>
      </c>
      <c r="G97" s="3">
        <v>44316</v>
      </c>
      <c r="H97" s="2">
        <v>769</v>
      </c>
      <c r="I97" s="2">
        <f>new_supply_status[[#This Row],[Total qty supplied]]/new_supply_status[[#This Row],[Allocation]]</f>
        <v>0.96125000000000005</v>
      </c>
      <c r="J97" s="2" t="s">
        <v>17</v>
      </c>
      <c r="K97" s="2" t="s">
        <v>188</v>
      </c>
      <c r="L97" s="2" t="s">
        <v>133</v>
      </c>
    </row>
    <row r="98" spans="1:12" hidden="1" x14ac:dyDescent="0.35">
      <c r="A98" s="2" t="s">
        <v>148</v>
      </c>
      <c r="B98" s="2" t="str">
        <f>CONCATENATE(new_supply_status[[#This Row],[Month]], " ", "cycle")</f>
        <v>May cycle</v>
      </c>
      <c r="C98" s="2" t="s">
        <v>37</v>
      </c>
      <c r="D98" s="2" t="s">
        <v>18</v>
      </c>
      <c r="E98" s="2" t="s">
        <v>28</v>
      </c>
      <c r="F98" s="2">
        <v>1000</v>
      </c>
      <c r="G98" s="3">
        <v>44317</v>
      </c>
      <c r="H98" s="2">
        <v>1002</v>
      </c>
      <c r="I98" s="2">
        <f>new_supply_status[[#This Row],[Total qty supplied]]/new_supply_status[[#This Row],[Allocation]]</f>
        <v>1.002</v>
      </c>
      <c r="J98" s="2" t="s">
        <v>17</v>
      </c>
      <c r="K98" s="2" t="s">
        <v>188</v>
      </c>
      <c r="L98" s="2" t="s">
        <v>133</v>
      </c>
    </row>
    <row r="99" spans="1:12" hidden="1" x14ac:dyDescent="0.35">
      <c r="A99" s="2" t="s">
        <v>148</v>
      </c>
      <c r="B99" s="2" t="str">
        <f>CONCATENATE(new_supply_status[[#This Row],[Month]], " ", "cycle")</f>
        <v>May cycle</v>
      </c>
      <c r="C99" s="2" t="s">
        <v>89</v>
      </c>
      <c r="D99" s="2" t="s">
        <v>18</v>
      </c>
      <c r="E99" s="2" t="s">
        <v>31</v>
      </c>
      <c r="F99" s="2">
        <v>1000</v>
      </c>
      <c r="G99" s="3">
        <v>44320</v>
      </c>
      <c r="H99" s="2">
        <v>953</v>
      </c>
      <c r="I99" s="2">
        <f>new_supply_status[[#This Row],[Total qty supplied]]/new_supply_status[[#This Row],[Allocation]]</f>
        <v>0.95299999999999996</v>
      </c>
      <c r="J99" s="2" t="s">
        <v>17</v>
      </c>
      <c r="K99" s="2" t="s">
        <v>188</v>
      </c>
      <c r="L99" s="2" t="s">
        <v>133</v>
      </c>
    </row>
    <row r="100" spans="1:12" hidden="1" x14ac:dyDescent="0.35">
      <c r="A100" s="2" t="s">
        <v>148</v>
      </c>
      <c r="B100" s="2" t="str">
        <f>CONCATENATE(new_supply_status[[#This Row],[Month]], " ", "cycle")</f>
        <v>May cycle</v>
      </c>
      <c r="C100" s="2" t="s">
        <v>38</v>
      </c>
      <c r="D100" s="2" t="s">
        <v>18</v>
      </c>
      <c r="E100" s="2" t="s">
        <v>31</v>
      </c>
      <c r="F100" s="2">
        <v>1800</v>
      </c>
      <c r="G100" s="3">
        <v>44318</v>
      </c>
      <c r="H100" s="2">
        <v>1678</v>
      </c>
      <c r="I100" s="2">
        <f>new_supply_status[[#This Row],[Total qty supplied]]/new_supply_status[[#This Row],[Allocation]]</f>
        <v>0.93222222222222217</v>
      </c>
      <c r="J100" s="2" t="s">
        <v>17</v>
      </c>
      <c r="K100" s="2" t="s">
        <v>188</v>
      </c>
      <c r="L100" s="2" t="s">
        <v>133</v>
      </c>
    </row>
    <row r="101" spans="1:12" hidden="1" x14ac:dyDescent="0.35">
      <c r="A101" s="2" t="s">
        <v>148</v>
      </c>
      <c r="B101" s="2" t="str">
        <f>CONCATENATE(new_supply_status[[#This Row],[Month]], " ", "cycle")</f>
        <v>May cycle</v>
      </c>
      <c r="C101" s="2" t="s">
        <v>41</v>
      </c>
      <c r="D101" s="2" t="s">
        <v>18</v>
      </c>
      <c r="E101" s="2" t="s">
        <v>31</v>
      </c>
      <c r="F101" s="2">
        <v>1000</v>
      </c>
      <c r="G101" s="3">
        <v>44319</v>
      </c>
      <c r="H101" s="2">
        <v>965</v>
      </c>
      <c r="I101" s="2">
        <f>new_supply_status[[#This Row],[Total qty supplied]]/new_supply_status[[#This Row],[Allocation]]</f>
        <v>0.96499999999999997</v>
      </c>
      <c r="J101" s="2" t="s">
        <v>17</v>
      </c>
      <c r="K101" s="2" t="s">
        <v>188</v>
      </c>
      <c r="L101" s="2" t="s">
        <v>133</v>
      </c>
    </row>
    <row r="102" spans="1:12" hidden="1" x14ac:dyDescent="0.35">
      <c r="A102" s="2" t="s">
        <v>148</v>
      </c>
      <c r="B102" s="2" t="str">
        <f>CONCATENATE(new_supply_status[[#This Row],[Month]], " ", "cycle")</f>
        <v>May cycle</v>
      </c>
      <c r="C102" s="2" t="s">
        <v>42</v>
      </c>
      <c r="D102" s="2" t="s">
        <v>18</v>
      </c>
      <c r="E102" s="2" t="s">
        <v>31</v>
      </c>
      <c r="F102" s="2">
        <v>2000</v>
      </c>
      <c r="G102" s="3">
        <v>44320</v>
      </c>
      <c r="H102" s="2">
        <v>2025</v>
      </c>
      <c r="I102" s="2">
        <f>new_supply_status[[#This Row],[Total qty supplied]]/new_supply_status[[#This Row],[Allocation]]</f>
        <v>1.0125</v>
      </c>
      <c r="J102" s="2" t="s">
        <v>17</v>
      </c>
      <c r="K102" s="2" t="s">
        <v>188</v>
      </c>
      <c r="L102" s="2" t="s">
        <v>133</v>
      </c>
    </row>
    <row r="103" spans="1:12" hidden="1" x14ac:dyDescent="0.35">
      <c r="A103" s="2" t="s">
        <v>148</v>
      </c>
      <c r="B103" s="2" t="str">
        <f>CONCATENATE(new_supply_status[[#This Row],[Month]], " ", "cycle")</f>
        <v>May cycle</v>
      </c>
      <c r="C103" s="2" t="s">
        <v>43</v>
      </c>
      <c r="D103" s="2" t="s">
        <v>18</v>
      </c>
      <c r="E103" s="2" t="s">
        <v>31</v>
      </c>
      <c r="F103" s="2">
        <v>640</v>
      </c>
      <c r="G103" s="3">
        <v>44319</v>
      </c>
      <c r="H103" s="2">
        <v>640</v>
      </c>
      <c r="I103" s="2">
        <f>new_supply_status[[#This Row],[Total qty supplied]]/new_supply_status[[#This Row],[Allocation]]</f>
        <v>1</v>
      </c>
      <c r="J103" s="2" t="s">
        <v>17</v>
      </c>
      <c r="K103" s="2" t="s">
        <v>188</v>
      </c>
      <c r="L103" s="2" t="s">
        <v>133</v>
      </c>
    </row>
    <row r="104" spans="1:12" hidden="1" x14ac:dyDescent="0.35">
      <c r="A104" s="2" t="s">
        <v>148</v>
      </c>
      <c r="B104" s="2" t="str">
        <f>CONCATENATE(new_supply_status[[#This Row],[Month]], " ", "cycle")</f>
        <v>May cycle</v>
      </c>
      <c r="C104" s="2" t="s">
        <v>92</v>
      </c>
      <c r="D104" s="2" t="s">
        <v>18</v>
      </c>
      <c r="E104" s="2" t="s">
        <v>28</v>
      </c>
      <c r="F104" s="2">
        <v>800</v>
      </c>
      <c r="G104" s="3">
        <v>44317</v>
      </c>
      <c r="H104" s="2">
        <v>753</v>
      </c>
      <c r="I104" s="2">
        <f>new_supply_status[[#This Row],[Total qty supplied]]/new_supply_status[[#This Row],[Allocation]]</f>
        <v>0.94125000000000003</v>
      </c>
      <c r="J104" s="2" t="s">
        <v>17</v>
      </c>
      <c r="K104" s="2" t="s">
        <v>188</v>
      </c>
      <c r="L104" s="2" t="s">
        <v>133</v>
      </c>
    </row>
    <row r="105" spans="1:12" hidden="1" x14ac:dyDescent="0.35">
      <c r="A105" s="2" t="s">
        <v>148</v>
      </c>
      <c r="B105" s="2" t="str">
        <f>CONCATENATE(new_supply_status[[#This Row],[Month]], " ", "cycle")</f>
        <v>May cycle</v>
      </c>
      <c r="C105" s="2" t="s">
        <v>46</v>
      </c>
      <c r="D105" s="2" t="s">
        <v>18</v>
      </c>
      <c r="E105" s="2" t="s">
        <v>28</v>
      </c>
      <c r="F105" s="2">
        <v>760</v>
      </c>
      <c r="G105" s="3">
        <v>44317</v>
      </c>
      <c r="H105" s="2">
        <v>760</v>
      </c>
      <c r="I105" s="2">
        <f>new_supply_status[[#This Row],[Total qty supplied]]/new_supply_status[[#This Row],[Allocation]]</f>
        <v>1</v>
      </c>
      <c r="J105" s="2" t="s">
        <v>17</v>
      </c>
      <c r="K105" s="2" t="s">
        <v>188</v>
      </c>
      <c r="L105" s="2" t="s">
        <v>133</v>
      </c>
    </row>
    <row r="106" spans="1:12" hidden="1" x14ac:dyDescent="0.35">
      <c r="A106" s="2" t="s">
        <v>148</v>
      </c>
      <c r="B106" s="2" t="str">
        <f>CONCATENATE(new_supply_status[[#This Row],[Month]], " ", "cycle")</f>
        <v>May cycle</v>
      </c>
      <c r="C106" s="2" t="s">
        <v>51</v>
      </c>
      <c r="D106" s="2" t="s">
        <v>18</v>
      </c>
      <c r="E106" s="2" t="s">
        <v>31</v>
      </c>
      <c r="F106" s="2">
        <v>500</v>
      </c>
      <c r="G106" s="3">
        <v>44320</v>
      </c>
      <c r="H106" s="2">
        <v>500</v>
      </c>
      <c r="I106" s="2">
        <f>new_supply_status[[#This Row],[Total qty supplied]]/new_supply_status[[#This Row],[Allocation]]</f>
        <v>1</v>
      </c>
      <c r="J106" s="2" t="s">
        <v>17</v>
      </c>
      <c r="K106" s="2" t="s">
        <v>188</v>
      </c>
      <c r="L106" s="2" t="s">
        <v>133</v>
      </c>
    </row>
    <row r="107" spans="1:12" hidden="1" x14ac:dyDescent="0.35">
      <c r="A107" s="2" t="s">
        <v>148</v>
      </c>
      <c r="B107" s="2" t="str">
        <f>CONCATENATE(new_supply_status[[#This Row],[Month]], " ", "cycle")</f>
        <v>May cycle</v>
      </c>
      <c r="C107" s="2" t="s">
        <v>52</v>
      </c>
      <c r="D107" s="2" t="s">
        <v>18</v>
      </c>
      <c r="E107" s="2" t="s">
        <v>28</v>
      </c>
      <c r="F107" s="2">
        <v>500</v>
      </c>
      <c r="G107" s="3">
        <v>44316</v>
      </c>
      <c r="H107" s="2">
        <v>497</v>
      </c>
      <c r="I107" s="2">
        <f>new_supply_status[[#This Row],[Total qty supplied]]/new_supply_status[[#This Row],[Allocation]]</f>
        <v>0.99399999999999999</v>
      </c>
      <c r="J107" s="2" t="s">
        <v>17</v>
      </c>
      <c r="K107" s="2" t="s">
        <v>188</v>
      </c>
      <c r="L107" s="2" t="s">
        <v>133</v>
      </c>
    </row>
    <row r="108" spans="1:12" hidden="1" x14ac:dyDescent="0.35">
      <c r="A108" s="2" t="s">
        <v>148</v>
      </c>
      <c r="B108" s="2" t="str">
        <f>CONCATENATE(new_supply_status[[#This Row],[Month]], " ", "cycle")</f>
        <v>May cycle</v>
      </c>
      <c r="C108" s="2" t="s">
        <v>53</v>
      </c>
      <c r="D108" s="2" t="s">
        <v>18</v>
      </c>
      <c r="E108" s="2" t="s">
        <v>28</v>
      </c>
      <c r="F108" s="2">
        <v>800</v>
      </c>
      <c r="G108" s="3">
        <v>44317</v>
      </c>
      <c r="H108" s="2">
        <v>793</v>
      </c>
      <c r="I108" s="2">
        <f>new_supply_status[[#This Row],[Total qty supplied]]/new_supply_status[[#This Row],[Allocation]]</f>
        <v>0.99124999999999996</v>
      </c>
      <c r="J108" s="2" t="s">
        <v>17</v>
      </c>
      <c r="K108" s="2" t="s">
        <v>188</v>
      </c>
      <c r="L108" s="2" t="s">
        <v>133</v>
      </c>
    </row>
    <row r="109" spans="1:12" hidden="1" x14ac:dyDescent="0.35">
      <c r="A109" s="2" t="s">
        <v>148</v>
      </c>
      <c r="B109" s="2" t="str">
        <f>CONCATENATE(new_supply_status[[#This Row],[Month]], " ", "cycle")</f>
        <v>May cycle</v>
      </c>
      <c r="C109" s="2" t="s">
        <v>25</v>
      </c>
      <c r="D109" s="2" t="s">
        <v>18</v>
      </c>
      <c r="E109" s="2" t="s">
        <v>26</v>
      </c>
      <c r="F109" s="2">
        <v>2000</v>
      </c>
      <c r="G109" s="3">
        <v>44320</v>
      </c>
      <c r="H109" s="2">
        <v>2031</v>
      </c>
      <c r="I109" s="2">
        <f>new_supply_status[[#This Row],[Total qty supplied]]/new_supply_status[[#This Row],[Allocation]]</f>
        <v>1.0155000000000001</v>
      </c>
      <c r="J109" s="2" t="s">
        <v>19</v>
      </c>
      <c r="K109" s="2" t="s">
        <v>189</v>
      </c>
      <c r="L109" s="2" t="s">
        <v>133</v>
      </c>
    </row>
    <row r="110" spans="1:12" hidden="1" x14ac:dyDescent="0.35">
      <c r="A110" s="2" t="s">
        <v>148</v>
      </c>
      <c r="B110" s="2" t="str">
        <f>CONCATENATE(new_supply_status[[#This Row],[Month]], " ", "cycle")</f>
        <v>May cycle</v>
      </c>
      <c r="C110" s="2" t="s">
        <v>118</v>
      </c>
      <c r="D110" s="2" t="s">
        <v>18</v>
      </c>
      <c r="E110" s="2" t="s">
        <v>40</v>
      </c>
      <c r="F110" s="2">
        <v>2000</v>
      </c>
      <c r="G110" s="3">
        <v>44322</v>
      </c>
      <c r="H110" s="2">
        <v>1927</v>
      </c>
      <c r="I110" s="2">
        <f>new_supply_status[[#This Row],[Total qty supplied]]/new_supply_status[[#This Row],[Allocation]]</f>
        <v>0.96350000000000002</v>
      </c>
      <c r="J110" s="2" t="s">
        <v>19</v>
      </c>
      <c r="K110" s="2" t="s">
        <v>189</v>
      </c>
      <c r="L110" s="2" t="s">
        <v>133</v>
      </c>
    </row>
    <row r="111" spans="1:12" hidden="1" x14ac:dyDescent="0.35">
      <c r="A111" s="2" t="s">
        <v>148</v>
      </c>
      <c r="B111" s="2" t="str">
        <f>CONCATENATE(new_supply_status[[#This Row],[Month]], " ", "cycle")</f>
        <v>May cycle</v>
      </c>
      <c r="C111" s="2" t="s">
        <v>99</v>
      </c>
      <c r="D111" s="2" t="s">
        <v>18</v>
      </c>
      <c r="E111" s="2" t="s">
        <v>59</v>
      </c>
      <c r="F111" s="2">
        <v>1000</v>
      </c>
      <c r="G111" s="3">
        <v>44322</v>
      </c>
      <c r="H111" s="2">
        <v>964</v>
      </c>
      <c r="I111" s="2">
        <f>new_supply_status[[#This Row],[Total qty supplied]]/new_supply_status[[#This Row],[Allocation]]</f>
        <v>0.96399999999999997</v>
      </c>
      <c r="J111" s="2" t="s">
        <v>19</v>
      </c>
      <c r="K111" s="2" t="s">
        <v>189</v>
      </c>
      <c r="L111" s="2" t="s">
        <v>133</v>
      </c>
    </row>
    <row r="112" spans="1:12" hidden="1" x14ac:dyDescent="0.35">
      <c r="A112" s="2" t="s">
        <v>148</v>
      </c>
      <c r="B112" s="2" t="str">
        <f>CONCATENATE(new_supply_status[[#This Row],[Month]], " ", "cycle")</f>
        <v>May cycle</v>
      </c>
      <c r="C112" s="2" t="s">
        <v>101</v>
      </c>
      <c r="D112" s="2" t="s">
        <v>18</v>
      </c>
      <c r="E112" s="2" t="s">
        <v>61</v>
      </c>
      <c r="F112" s="2">
        <v>800</v>
      </c>
      <c r="G112" s="3">
        <v>44316</v>
      </c>
      <c r="H112" s="2">
        <v>800</v>
      </c>
      <c r="I112" s="2">
        <f>new_supply_status[[#This Row],[Total qty supplied]]/new_supply_status[[#This Row],[Allocation]]</f>
        <v>1</v>
      </c>
      <c r="J112" s="2" t="s">
        <v>19</v>
      </c>
      <c r="K112" s="2" t="s">
        <v>189</v>
      </c>
      <c r="L112" s="2" t="s">
        <v>133</v>
      </c>
    </row>
    <row r="113" spans="1:12" hidden="1" x14ac:dyDescent="0.35">
      <c r="A113" s="2" t="s">
        <v>148</v>
      </c>
      <c r="B113" s="2" t="str">
        <f>CONCATENATE(new_supply_status[[#This Row],[Month]], " ", "cycle")</f>
        <v>May cycle</v>
      </c>
      <c r="C113" s="2" t="s">
        <v>102</v>
      </c>
      <c r="D113" s="2" t="s">
        <v>18</v>
      </c>
      <c r="E113" s="2" t="s">
        <v>61</v>
      </c>
      <c r="F113" s="2">
        <v>800</v>
      </c>
      <c r="G113" s="3">
        <v>44317</v>
      </c>
      <c r="H113" s="2">
        <v>800</v>
      </c>
      <c r="I113" s="2">
        <f>new_supply_status[[#This Row],[Total qty supplied]]/new_supply_status[[#This Row],[Allocation]]</f>
        <v>1</v>
      </c>
      <c r="J113" s="2" t="s">
        <v>19</v>
      </c>
      <c r="K113" s="2" t="s">
        <v>189</v>
      </c>
      <c r="L113" s="2" t="s">
        <v>133</v>
      </c>
    </row>
    <row r="114" spans="1:12" hidden="1" x14ac:dyDescent="0.35">
      <c r="A114" s="2" t="s">
        <v>148</v>
      </c>
      <c r="B114" s="2" t="str">
        <f>CONCATENATE(new_supply_status[[#This Row],[Month]], " ", "cycle")</f>
        <v>May cycle</v>
      </c>
      <c r="C114" s="2" t="s">
        <v>58</v>
      </c>
      <c r="D114" s="2" t="s">
        <v>18</v>
      </c>
      <c r="E114" s="2" t="s">
        <v>59</v>
      </c>
      <c r="F114" s="2">
        <v>1000</v>
      </c>
      <c r="G114" s="3">
        <v>44323</v>
      </c>
      <c r="H114" s="2">
        <v>970</v>
      </c>
      <c r="I114" s="2">
        <f>new_supply_status[[#This Row],[Total qty supplied]]/new_supply_status[[#This Row],[Allocation]]</f>
        <v>0.97</v>
      </c>
      <c r="J114" s="2" t="s">
        <v>19</v>
      </c>
      <c r="K114" s="2" t="s">
        <v>189</v>
      </c>
      <c r="L114" s="2" t="s">
        <v>133</v>
      </c>
    </row>
    <row r="115" spans="1:12" hidden="1" x14ac:dyDescent="0.35">
      <c r="A115" s="2" t="s">
        <v>148</v>
      </c>
      <c r="B115" s="2" t="str">
        <f>CONCATENATE(new_supply_status[[#This Row],[Month]], " ", "cycle")</f>
        <v>May cycle</v>
      </c>
      <c r="C115" s="2" t="s">
        <v>103</v>
      </c>
      <c r="D115" s="2" t="s">
        <v>18</v>
      </c>
      <c r="E115" s="2" t="s">
        <v>59</v>
      </c>
      <c r="F115" s="2">
        <v>1300</v>
      </c>
      <c r="G115" s="3">
        <v>44323</v>
      </c>
      <c r="H115" s="2">
        <v>1291</v>
      </c>
      <c r="I115" s="2">
        <f>new_supply_status[[#This Row],[Total qty supplied]]/new_supply_status[[#This Row],[Allocation]]</f>
        <v>0.99307692307692308</v>
      </c>
      <c r="J115" s="2" t="s">
        <v>19</v>
      </c>
      <c r="K115" s="2" t="s">
        <v>189</v>
      </c>
      <c r="L115" s="2" t="s">
        <v>133</v>
      </c>
    </row>
    <row r="116" spans="1:12" hidden="1" x14ac:dyDescent="0.35">
      <c r="A116" s="2" t="s">
        <v>148</v>
      </c>
      <c r="B116" s="2" t="str">
        <f>CONCATENATE(new_supply_status[[#This Row],[Month]], " ", "cycle")</f>
        <v>May cycle</v>
      </c>
      <c r="C116" s="2" t="s">
        <v>60</v>
      </c>
      <c r="D116" s="2" t="s">
        <v>18</v>
      </c>
      <c r="E116" s="2" t="s">
        <v>61</v>
      </c>
      <c r="F116" s="2">
        <v>1100</v>
      </c>
      <c r="G116" s="3">
        <v>44317</v>
      </c>
      <c r="H116" s="2">
        <v>1100</v>
      </c>
      <c r="I116" s="2">
        <f>new_supply_status[[#This Row],[Total qty supplied]]/new_supply_status[[#This Row],[Allocation]]</f>
        <v>1</v>
      </c>
      <c r="J116" s="2" t="s">
        <v>19</v>
      </c>
      <c r="K116" s="2" t="s">
        <v>189</v>
      </c>
      <c r="L116" s="2" t="s">
        <v>133</v>
      </c>
    </row>
    <row r="117" spans="1:12" hidden="1" x14ac:dyDescent="0.35">
      <c r="A117" s="2" t="s">
        <v>148</v>
      </c>
      <c r="B117" s="2" t="str">
        <f>CONCATENATE(new_supply_status[[#This Row],[Month]], " ", "cycle")</f>
        <v>May cycle</v>
      </c>
      <c r="C117" s="2" t="s">
        <v>104</v>
      </c>
      <c r="D117" s="2" t="s">
        <v>18</v>
      </c>
      <c r="E117" s="2" t="s">
        <v>61</v>
      </c>
      <c r="F117" s="2">
        <v>1700</v>
      </c>
      <c r="G117" s="3">
        <v>44316</v>
      </c>
      <c r="H117" s="2">
        <v>1621</v>
      </c>
      <c r="I117" s="2">
        <f>new_supply_status[[#This Row],[Total qty supplied]]/new_supply_status[[#This Row],[Allocation]]</f>
        <v>0.95352941176470585</v>
      </c>
      <c r="J117" s="2" t="s">
        <v>19</v>
      </c>
      <c r="K117" s="2" t="s">
        <v>189</v>
      </c>
      <c r="L117" s="2" t="s">
        <v>133</v>
      </c>
    </row>
    <row r="118" spans="1:12" hidden="1" x14ac:dyDescent="0.35">
      <c r="A118" s="2" t="s">
        <v>148</v>
      </c>
      <c r="B118" s="2" t="str">
        <f>CONCATENATE(new_supply_status[[#This Row],[Month]], " ", "cycle")</f>
        <v>May cycle</v>
      </c>
      <c r="C118" s="2" t="s">
        <v>62</v>
      </c>
      <c r="D118" s="2" t="s">
        <v>18</v>
      </c>
      <c r="E118" s="2" t="s">
        <v>61</v>
      </c>
      <c r="F118" s="2">
        <v>1700</v>
      </c>
      <c r="G118" s="3">
        <v>44316</v>
      </c>
      <c r="H118" s="2">
        <v>1606</v>
      </c>
      <c r="I118" s="2">
        <f>new_supply_status[[#This Row],[Total qty supplied]]/new_supply_status[[#This Row],[Allocation]]</f>
        <v>0.94470588235294117</v>
      </c>
      <c r="J118" s="2" t="s">
        <v>19</v>
      </c>
      <c r="K118" s="2" t="s">
        <v>189</v>
      </c>
      <c r="L118" s="2" t="s">
        <v>133</v>
      </c>
    </row>
    <row r="119" spans="1:12" hidden="1" x14ac:dyDescent="0.35">
      <c r="A119" s="2" t="s">
        <v>148</v>
      </c>
      <c r="B119" s="2" t="str">
        <f>CONCATENATE(new_supply_status[[#This Row],[Month]], " ", "cycle")</f>
        <v>May cycle</v>
      </c>
      <c r="C119" s="2" t="s">
        <v>120</v>
      </c>
      <c r="D119" s="2" t="s">
        <v>18</v>
      </c>
      <c r="E119" s="2" t="s">
        <v>61</v>
      </c>
      <c r="F119" s="2">
        <v>1500</v>
      </c>
      <c r="G119" s="3">
        <v>44316</v>
      </c>
      <c r="H119" s="2">
        <v>1431</v>
      </c>
      <c r="I119" s="2">
        <f>new_supply_status[[#This Row],[Total qty supplied]]/new_supply_status[[#This Row],[Allocation]]</f>
        <v>0.95399999999999996</v>
      </c>
      <c r="J119" s="2" t="s">
        <v>19</v>
      </c>
      <c r="K119" s="2" t="s">
        <v>189</v>
      </c>
      <c r="L119" s="2" t="s">
        <v>133</v>
      </c>
    </row>
    <row r="120" spans="1:12" hidden="1" x14ac:dyDescent="0.35">
      <c r="A120" s="2" t="s">
        <v>148</v>
      </c>
      <c r="B120" s="2" t="str">
        <f>CONCATENATE(new_supply_status[[#This Row],[Month]], " ", "cycle")</f>
        <v>May cycle</v>
      </c>
      <c r="C120" s="2" t="s">
        <v>106</v>
      </c>
      <c r="D120" s="2" t="s">
        <v>18</v>
      </c>
      <c r="E120" s="2" t="s">
        <v>61</v>
      </c>
      <c r="F120" s="2">
        <v>1600</v>
      </c>
      <c r="G120" s="3">
        <v>44317</v>
      </c>
      <c r="H120" s="2">
        <v>1581</v>
      </c>
      <c r="I120" s="2">
        <f>new_supply_status[[#This Row],[Total qty supplied]]/new_supply_status[[#This Row],[Allocation]]</f>
        <v>0.98812500000000003</v>
      </c>
      <c r="J120" s="2" t="s">
        <v>19</v>
      </c>
      <c r="K120" s="2" t="s">
        <v>189</v>
      </c>
      <c r="L120" s="2" t="s">
        <v>133</v>
      </c>
    </row>
    <row r="121" spans="1:12" hidden="1" x14ac:dyDescent="0.35">
      <c r="A121" s="2" t="s">
        <v>148</v>
      </c>
      <c r="B121" s="2" t="str">
        <f>CONCATENATE(new_supply_status[[#This Row],[Month]], " ", "cycle")</f>
        <v>May cycle</v>
      </c>
      <c r="C121" s="2" t="s">
        <v>33</v>
      </c>
      <c r="D121" s="2" t="s">
        <v>18</v>
      </c>
      <c r="E121" s="2" t="s">
        <v>26</v>
      </c>
      <c r="F121" s="2">
        <v>1800</v>
      </c>
      <c r="G121" s="3">
        <v>44321</v>
      </c>
      <c r="H121" s="2">
        <v>1755</v>
      </c>
      <c r="I121" s="2">
        <f>new_supply_status[[#This Row],[Total qty supplied]]/new_supply_status[[#This Row],[Allocation]]</f>
        <v>0.97499999999999998</v>
      </c>
      <c r="J121" s="2" t="s">
        <v>19</v>
      </c>
      <c r="K121" s="2" t="s">
        <v>189</v>
      </c>
      <c r="L121" s="2" t="s">
        <v>133</v>
      </c>
    </row>
    <row r="122" spans="1:12" hidden="1" x14ac:dyDescent="0.35">
      <c r="A122" s="2" t="s">
        <v>148</v>
      </c>
      <c r="B122" s="2" t="str">
        <f>CONCATENATE(new_supply_status[[#This Row],[Month]], " ", "cycle")</f>
        <v>May cycle</v>
      </c>
      <c r="C122" s="2" t="s">
        <v>36</v>
      </c>
      <c r="D122" s="2" t="s">
        <v>18</v>
      </c>
      <c r="E122" s="2" t="s">
        <v>26</v>
      </c>
      <c r="F122" s="2">
        <v>800</v>
      </c>
      <c r="G122" s="3">
        <v>44321</v>
      </c>
      <c r="H122" s="2">
        <v>800</v>
      </c>
      <c r="I122" s="2">
        <f>new_supply_status[[#This Row],[Total qty supplied]]/new_supply_status[[#This Row],[Allocation]]</f>
        <v>1</v>
      </c>
      <c r="J122" s="2" t="s">
        <v>19</v>
      </c>
      <c r="K122" s="2" t="s">
        <v>189</v>
      </c>
      <c r="L122" s="2" t="s">
        <v>133</v>
      </c>
    </row>
    <row r="123" spans="1:12" hidden="1" x14ac:dyDescent="0.35">
      <c r="A123" s="2" t="s">
        <v>148</v>
      </c>
      <c r="B123" s="2" t="str">
        <f>CONCATENATE(new_supply_status[[#This Row],[Month]], " ", "cycle")</f>
        <v>May cycle</v>
      </c>
      <c r="C123" s="2" t="s">
        <v>63</v>
      </c>
      <c r="D123" s="2" t="s">
        <v>18</v>
      </c>
      <c r="E123" s="2" t="s">
        <v>59</v>
      </c>
      <c r="F123" s="2">
        <v>1500</v>
      </c>
      <c r="G123" s="3">
        <v>44323</v>
      </c>
      <c r="H123" s="2">
        <v>1532</v>
      </c>
      <c r="I123" s="2">
        <f>new_supply_status[[#This Row],[Total qty supplied]]/new_supply_status[[#This Row],[Allocation]]</f>
        <v>1.0213333333333334</v>
      </c>
      <c r="J123" s="2" t="s">
        <v>19</v>
      </c>
      <c r="K123" s="2" t="s">
        <v>189</v>
      </c>
      <c r="L123" s="2" t="s">
        <v>133</v>
      </c>
    </row>
    <row r="124" spans="1:12" hidden="1" x14ac:dyDescent="0.35">
      <c r="A124" s="2" t="s">
        <v>148</v>
      </c>
      <c r="B124" s="2" t="str">
        <f>CONCATENATE(new_supply_status[[#This Row],[Month]], " ", "cycle")</f>
        <v>May cycle</v>
      </c>
      <c r="C124" s="2" t="s">
        <v>149</v>
      </c>
      <c r="D124" s="2" t="s">
        <v>18</v>
      </c>
      <c r="E124" s="2" t="s">
        <v>26</v>
      </c>
      <c r="F124" s="2">
        <v>1000</v>
      </c>
      <c r="G124" s="3">
        <v>44321</v>
      </c>
      <c r="H124" s="2">
        <v>1690</v>
      </c>
      <c r="I124" s="2">
        <f>new_supply_status[[#This Row],[Total qty supplied]]/new_supply_status[[#This Row],[Allocation]]</f>
        <v>1.69</v>
      </c>
      <c r="J124" s="2" t="s">
        <v>19</v>
      </c>
      <c r="K124" s="2" t="s">
        <v>189</v>
      </c>
      <c r="L124" s="2" t="s">
        <v>133</v>
      </c>
    </row>
    <row r="125" spans="1:12" hidden="1" x14ac:dyDescent="0.35">
      <c r="A125" s="2" t="s">
        <v>148</v>
      </c>
      <c r="B125" s="2" t="str">
        <f>CONCATENATE(new_supply_status[[#This Row],[Month]], " ", "cycle")</f>
        <v>May cycle</v>
      </c>
      <c r="C125" s="2" t="s">
        <v>64</v>
      </c>
      <c r="D125" s="2" t="s">
        <v>18</v>
      </c>
      <c r="E125" s="2" t="s">
        <v>59</v>
      </c>
      <c r="F125" s="2">
        <v>1000</v>
      </c>
      <c r="G125" s="3">
        <v>44322</v>
      </c>
      <c r="H125" s="2">
        <v>1020</v>
      </c>
      <c r="I125" s="2">
        <f>new_supply_status[[#This Row],[Total qty supplied]]/new_supply_status[[#This Row],[Allocation]]</f>
        <v>1.02</v>
      </c>
      <c r="J125" s="2" t="s">
        <v>19</v>
      </c>
      <c r="K125" s="2" t="s">
        <v>189</v>
      </c>
      <c r="L125" s="2" t="s">
        <v>133</v>
      </c>
    </row>
    <row r="126" spans="1:12" hidden="1" x14ac:dyDescent="0.35">
      <c r="A126" s="2" t="s">
        <v>148</v>
      </c>
      <c r="B126" s="2" t="str">
        <f>CONCATENATE(new_supply_status[[#This Row],[Month]], " ", "cycle")</f>
        <v>May cycle</v>
      </c>
      <c r="C126" s="2" t="s">
        <v>150</v>
      </c>
      <c r="D126" s="2" t="s">
        <v>18</v>
      </c>
      <c r="E126" s="2" t="s">
        <v>59</v>
      </c>
      <c r="F126" s="2">
        <v>2000</v>
      </c>
      <c r="G126" s="3">
        <v>44323</v>
      </c>
      <c r="H126" s="2">
        <v>1992</v>
      </c>
      <c r="I126" s="2">
        <f>new_supply_status[[#This Row],[Total qty supplied]]/new_supply_status[[#This Row],[Allocation]]</f>
        <v>0.996</v>
      </c>
      <c r="J126" s="2" t="s">
        <v>19</v>
      </c>
      <c r="K126" s="2" t="s">
        <v>189</v>
      </c>
      <c r="L126" s="2" t="s">
        <v>133</v>
      </c>
    </row>
    <row r="127" spans="1:12" hidden="1" x14ac:dyDescent="0.35">
      <c r="A127" s="2" t="s">
        <v>148</v>
      </c>
      <c r="B127" s="2" t="str">
        <f>CONCATENATE(new_supply_status[[#This Row],[Month]], " ", "cycle")</f>
        <v>May cycle</v>
      </c>
      <c r="C127" s="2" t="s">
        <v>90</v>
      </c>
      <c r="D127" s="2" t="s">
        <v>18</v>
      </c>
      <c r="E127" s="2" t="s">
        <v>40</v>
      </c>
      <c r="F127" s="2">
        <v>800</v>
      </c>
      <c r="G127" s="3">
        <v>44322</v>
      </c>
      <c r="H127" s="2">
        <v>739</v>
      </c>
      <c r="I127" s="2">
        <f>new_supply_status[[#This Row],[Total qty supplied]]/new_supply_status[[#This Row],[Allocation]]</f>
        <v>0.92374999999999996</v>
      </c>
      <c r="J127" s="2" t="s">
        <v>19</v>
      </c>
      <c r="K127" s="2" t="s">
        <v>189</v>
      </c>
      <c r="L127" s="2" t="s">
        <v>133</v>
      </c>
    </row>
    <row r="128" spans="1:12" hidden="1" x14ac:dyDescent="0.35">
      <c r="A128" s="2" t="s">
        <v>148</v>
      </c>
      <c r="B128" s="2" t="str">
        <f>CONCATENATE(new_supply_status[[#This Row],[Month]], " ", "cycle")</f>
        <v>May cycle</v>
      </c>
      <c r="C128" s="2" t="s">
        <v>66</v>
      </c>
      <c r="D128" s="2" t="s">
        <v>18</v>
      </c>
      <c r="E128" s="2" t="s">
        <v>59</v>
      </c>
      <c r="F128" s="2">
        <v>1000</v>
      </c>
      <c r="G128" s="3">
        <v>44323</v>
      </c>
      <c r="H128" s="2">
        <v>999</v>
      </c>
      <c r="I128" s="2">
        <f>new_supply_status[[#This Row],[Total qty supplied]]/new_supply_status[[#This Row],[Allocation]]</f>
        <v>0.999</v>
      </c>
      <c r="J128" s="2" t="s">
        <v>19</v>
      </c>
      <c r="K128" s="2" t="s">
        <v>189</v>
      </c>
      <c r="L128" s="2" t="s">
        <v>133</v>
      </c>
    </row>
    <row r="129" spans="1:12" hidden="1" x14ac:dyDescent="0.35">
      <c r="A129" s="2" t="s">
        <v>148</v>
      </c>
      <c r="B129" s="2" t="str">
        <f>CONCATENATE(new_supply_status[[#This Row],[Month]], " ", "cycle")</f>
        <v>May cycle</v>
      </c>
      <c r="C129" s="2" t="s">
        <v>107</v>
      </c>
      <c r="D129" s="2" t="s">
        <v>18</v>
      </c>
      <c r="E129" s="2" t="s">
        <v>59</v>
      </c>
      <c r="F129" s="2">
        <v>1000</v>
      </c>
      <c r="G129" s="3">
        <v>44323</v>
      </c>
      <c r="H129" s="2">
        <v>922</v>
      </c>
      <c r="I129" s="2">
        <f>new_supply_status[[#This Row],[Total qty supplied]]/new_supply_status[[#This Row],[Allocation]]</f>
        <v>0.92200000000000004</v>
      </c>
      <c r="J129" s="2" t="s">
        <v>19</v>
      </c>
      <c r="K129" s="2" t="s">
        <v>189</v>
      </c>
      <c r="L129" s="2" t="s">
        <v>133</v>
      </c>
    </row>
    <row r="130" spans="1:12" hidden="1" x14ac:dyDescent="0.35">
      <c r="A130" s="2" t="s">
        <v>148</v>
      </c>
      <c r="B130" s="2" t="str">
        <f>CONCATENATE(new_supply_status[[#This Row],[Month]], " ", "cycle")</f>
        <v>May cycle</v>
      </c>
      <c r="C130" s="2" t="s">
        <v>151</v>
      </c>
      <c r="D130" s="2" t="s">
        <v>18</v>
      </c>
      <c r="E130" s="2" t="s">
        <v>61</v>
      </c>
      <c r="F130" s="2">
        <v>3000</v>
      </c>
      <c r="G130" s="3">
        <v>44331</v>
      </c>
      <c r="H130" s="2">
        <v>3000</v>
      </c>
      <c r="I130" s="2">
        <f>new_supply_status[[#This Row],[Total qty supplied]]/new_supply_status[[#This Row],[Allocation]]</f>
        <v>1</v>
      </c>
      <c r="J130" s="2" t="s">
        <v>19</v>
      </c>
      <c r="K130" s="2" t="s">
        <v>189</v>
      </c>
      <c r="L130" s="2" t="s">
        <v>133</v>
      </c>
    </row>
    <row r="131" spans="1:12" hidden="1" x14ac:dyDescent="0.35">
      <c r="A131" s="2" t="s">
        <v>148</v>
      </c>
      <c r="B131" s="2" t="str">
        <f>CONCATENATE(new_supply_status[[#This Row],[Month]], " ", "cycle")</f>
        <v>May cycle</v>
      </c>
      <c r="C131" s="2" t="s">
        <v>39</v>
      </c>
      <c r="D131" s="2" t="s">
        <v>18</v>
      </c>
      <c r="E131" s="2" t="s">
        <v>40</v>
      </c>
      <c r="F131" s="2">
        <v>800</v>
      </c>
      <c r="G131" s="3">
        <v>44322</v>
      </c>
      <c r="H131" s="2">
        <v>800</v>
      </c>
      <c r="I131" s="2">
        <f>new_supply_status[[#This Row],[Total qty supplied]]/new_supply_status[[#This Row],[Allocation]]</f>
        <v>1</v>
      </c>
      <c r="J131" s="2" t="s">
        <v>19</v>
      </c>
      <c r="K131" s="2" t="s">
        <v>189</v>
      </c>
      <c r="L131" s="2" t="s">
        <v>133</v>
      </c>
    </row>
    <row r="132" spans="1:12" hidden="1" x14ac:dyDescent="0.35">
      <c r="A132" s="2" t="s">
        <v>148</v>
      </c>
      <c r="B132" s="2" t="str">
        <f>CONCATENATE(new_supply_status[[#This Row],[Month]], " ", "cycle")</f>
        <v>May cycle</v>
      </c>
      <c r="C132" s="2" t="s">
        <v>67</v>
      </c>
      <c r="D132" s="2" t="s">
        <v>18</v>
      </c>
      <c r="E132" s="2" t="s">
        <v>59</v>
      </c>
      <c r="F132" s="2">
        <v>1500</v>
      </c>
      <c r="G132" s="3">
        <v>44322</v>
      </c>
      <c r="H132" s="2">
        <v>1416</v>
      </c>
      <c r="I132" s="2">
        <f>new_supply_status[[#This Row],[Total qty supplied]]/new_supply_status[[#This Row],[Allocation]]</f>
        <v>0.94399999999999995</v>
      </c>
      <c r="J132" s="2" t="s">
        <v>19</v>
      </c>
      <c r="K132" s="2" t="s">
        <v>189</v>
      </c>
      <c r="L132" s="2" t="s">
        <v>133</v>
      </c>
    </row>
    <row r="133" spans="1:12" hidden="1" x14ac:dyDescent="0.35">
      <c r="A133" s="2" t="s">
        <v>148</v>
      </c>
      <c r="B133" s="2" t="str">
        <f>CONCATENATE(new_supply_status[[#This Row],[Month]], " ", "cycle")</f>
        <v>May cycle</v>
      </c>
      <c r="C133" s="2" t="s">
        <v>47</v>
      </c>
      <c r="D133" s="2" t="s">
        <v>18</v>
      </c>
      <c r="E133" s="2" t="s">
        <v>26</v>
      </c>
      <c r="F133" s="2">
        <v>500</v>
      </c>
      <c r="G133" s="3">
        <v>44321</v>
      </c>
      <c r="H133" s="2">
        <v>472</v>
      </c>
      <c r="I133" s="2">
        <f>new_supply_status[[#This Row],[Total qty supplied]]/new_supply_status[[#This Row],[Allocation]]</f>
        <v>0.94399999999999995</v>
      </c>
      <c r="J133" s="2" t="s">
        <v>19</v>
      </c>
      <c r="K133" s="2" t="s">
        <v>189</v>
      </c>
      <c r="L133" s="2" t="s">
        <v>133</v>
      </c>
    </row>
    <row r="134" spans="1:12" hidden="1" x14ac:dyDescent="0.35">
      <c r="A134" s="2" t="s">
        <v>148</v>
      </c>
      <c r="B134" s="2" t="str">
        <f>CONCATENATE(new_supply_status[[#This Row],[Month]], " ", "cycle")</f>
        <v>May cycle</v>
      </c>
      <c r="C134" s="2" t="s">
        <v>109</v>
      </c>
      <c r="D134" s="2" t="s">
        <v>18</v>
      </c>
      <c r="E134" s="2" t="s">
        <v>61</v>
      </c>
      <c r="F134" s="2">
        <v>1000</v>
      </c>
      <c r="G134" s="3">
        <v>44316</v>
      </c>
      <c r="H134" s="2">
        <v>929</v>
      </c>
      <c r="I134" s="2">
        <f>new_supply_status[[#This Row],[Total qty supplied]]/new_supply_status[[#This Row],[Allocation]]</f>
        <v>0.92900000000000005</v>
      </c>
      <c r="J134" s="2" t="s">
        <v>19</v>
      </c>
      <c r="K134" s="2" t="s">
        <v>189</v>
      </c>
      <c r="L134" s="2" t="s">
        <v>133</v>
      </c>
    </row>
    <row r="135" spans="1:12" hidden="1" x14ac:dyDescent="0.35">
      <c r="A135" s="2" t="s">
        <v>148</v>
      </c>
      <c r="B135" s="2" t="str">
        <f>CONCATENATE(new_supply_status[[#This Row],[Month]], " ", "cycle")</f>
        <v>May cycle</v>
      </c>
      <c r="C135" s="2" t="s">
        <v>49</v>
      </c>
      <c r="D135" s="2" t="s">
        <v>18</v>
      </c>
      <c r="E135" s="2" t="s">
        <v>40</v>
      </c>
      <c r="F135" s="2">
        <v>800</v>
      </c>
      <c r="G135" s="3">
        <v>44322</v>
      </c>
      <c r="H135" s="2">
        <v>755</v>
      </c>
      <c r="I135" s="2">
        <f>new_supply_status[[#This Row],[Total qty supplied]]/new_supply_status[[#This Row],[Allocation]]</f>
        <v>0.94374999999999998</v>
      </c>
      <c r="J135" s="2" t="s">
        <v>19</v>
      </c>
      <c r="K135" s="2" t="s">
        <v>189</v>
      </c>
      <c r="L135" s="2" t="s">
        <v>133</v>
      </c>
    </row>
    <row r="136" spans="1:12" hidden="1" x14ac:dyDescent="0.35">
      <c r="A136" s="2" t="s">
        <v>148</v>
      </c>
      <c r="B136" s="2" t="str">
        <f>CONCATENATE(new_supply_status[[#This Row],[Month]], " ", "cycle")</f>
        <v>May cycle</v>
      </c>
      <c r="C136" s="2" t="s">
        <v>110</v>
      </c>
      <c r="D136" s="2" t="s">
        <v>18</v>
      </c>
      <c r="E136" s="2" t="s">
        <v>59</v>
      </c>
      <c r="F136" s="2">
        <v>500</v>
      </c>
      <c r="G136" s="3">
        <v>44322</v>
      </c>
      <c r="H136" s="2">
        <v>460</v>
      </c>
      <c r="I136" s="2">
        <f>new_supply_status[[#This Row],[Total qty supplied]]/new_supply_status[[#This Row],[Allocation]]</f>
        <v>0.92</v>
      </c>
      <c r="J136" s="2" t="s">
        <v>19</v>
      </c>
      <c r="K136" s="2" t="s">
        <v>189</v>
      </c>
      <c r="L136" s="2" t="s">
        <v>133</v>
      </c>
    </row>
    <row r="137" spans="1:12" hidden="1" x14ac:dyDescent="0.35">
      <c r="A137" s="2" t="s">
        <v>148</v>
      </c>
      <c r="B137" s="2" t="str">
        <f>CONCATENATE(new_supply_status[[#This Row],[Month]], " ", "cycle")</f>
        <v>May cycle</v>
      </c>
      <c r="C137" s="2" t="s">
        <v>111</v>
      </c>
      <c r="D137" s="2" t="s">
        <v>18</v>
      </c>
      <c r="E137" s="2" t="s">
        <v>61</v>
      </c>
      <c r="F137" s="2">
        <v>1000</v>
      </c>
      <c r="G137" s="3">
        <v>44316</v>
      </c>
      <c r="H137" s="2">
        <v>969</v>
      </c>
      <c r="I137" s="2">
        <f>new_supply_status[[#This Row],[Total qty supplied]]/new_supply_status[[#This Row],[Allocation]]</f>
        <v>0.96899999999999997</v>
      </c>
      <c r="J137" s="2" t="s">
        <v>19</v>
      </c>
      <c r="K137" s="2" t="s">
        <v>189</v>
      </c>
      <c r="L137" s="2" t="s">
        <v>133</v>
      </c>
    </row>
    <row r="138" spans="1:12" hidden="1" x14ac:dyDescent="0.35">
      <c r="A138" s="2" t="s">
        <v>148</v>
      </c>
      <c r="B138" s="2" t="str">
        <f>CONCATENATE(new_supply_status[[#This Row],[Month]], " ", "cycle")</f>
        <v>May cycle</v>
      </c>
      <c r="C138" s="2" t="s">
        <v>73</v>
      </c>
      <c r="D138" s="2" t="s">
        <v>18</v>
      </c>
      <c r="E138" s="2" t="s">
        <v>59</v>
      </c>
      <c r="F138" s="2">
        <v>1000</v>
      </c>
      <c r="G138" s="3">
        <v>44323</v>
      </c>
      <c r="H138" s="2">
        <v>989</v>
      </c>
      <c r="I138" s="2">
        <f>new_supply_status[[#This Row],[Total qty supplied]]/new_supply_status[[#This Row],[Allocation]]</f>
        <v>0.98899999999999999</v>
      </c>
      <c r="J138" s="2" t="s">
        <v>19</v>
      </c>
      <c r="K138" s="2" t="s">
        <v>189</v>
      </c>
      <c r="L138" s="2" t="s">
        <v>133</v>
      </c>
    </row>
    <row r="139" spans="1:12" hidden="1" x14ac:dyDescent="0.35">
      <c r="A139" s="2" t="s">
        <v>148</v>
      </c>
      <c r="B139" s="2" t="str">
        <f>CONCATENATE(new_supply_status[[#This Row],[Month]], " ", "cycle")</f>
        <v>May cycle</v>
      </c>
      <c r="C139" s="2" t="s">
        <v>152</v>
      </c>
      <c r="D139" s="2" t="s">
        <v>18</v>
      </c>
      <c r="E139" s="2" t="s">
        <v>26</v>
      </c>
      <c r="F139" s="2">
        <v>1500</v>
      </c>
      <c r="G139" s="3">
        <v>44329</v>
      </c>
      <c r="H139" s="2">
        <v>1500</v>
      </c>
      <c r="I139" s="2">
        <f>new_supply_status[[#This Row],[Total qty supplied]]/new_supply_status[[#This Row],[Allocation]]</f>
        <v>1</v>
      </c>
      <c r="J139" s="2" t="s">
        <v>19</v>
      </c>
      <c r="K139" s="2" t="s">
        <v>189</v>
      </c>
      <c r="L139" s="2" t="s">
        <v>133</v>
      </c>
    </row>
    <row r="140" spans="1:12" hidden="1" x14ac:dyDescent="0.35">
      <c r="A140" s="2" t="s">
        <v>148</v>
      </c>
      <c r="B140" s="2" t="str">
        <f>CONCATENATE(new_supply_status[[#This Row],[Month]], " ", "cycle")</f>
        <v>May cycle</v>
      </c>
      <c r="C140" s="2" t="s">
        <v>74</v>
      </c>
      <c r="D140" s="2" t="s">
        <v>18</v>
      </c>
      <c r="E140" s="2" t="s">
        <v>71</v>
      </c>
      <c r="F140" s="2">
        <v>2300</v>
      </c>
      <c r="G140" s="3">
        <v>44316</v>
      </c>
      <c r="H140" s="2">
        <v>2236</v>
      </c>
      <c r="I140" s="2">
        <f>new_supply_status[[#This Row],[Total qty supplied]]/new_supply_status[[#This Row],[Allocation]]</f>
        <v>0.97217391304347822</v>
      </c>
      <c r="J140" s="2" t="s">
        <v>20</v>
      </c>
      <c r="K140" s="2" t="s">
        <v>190</v>
      </c>
      <c r="L140" s="2" t="s">
        <v>133</v>
      </c>
    </row>
    <row r="141" spans="1:12" hidden="1" x14ac:dyDescent="0.35">
      <c r="A141" s="2" t="s">
        <v>148</v>
      </c>
      <c r="B141" s="2" t="str">
        <f>CONCATENATE(new_supply_status[[#This Row],[Month]], " ", "cycle")</f>
        <v>May cycle</v>
      </c>
      <c r="C141" s="2" t="s">
        <v>113</v>
      </c>
      <c r="D141" s="2" t="s">
        <v>18</v>
      </c>
      <c r="E141" s="2" t="s">
        <v>76</v>
      </c>
      <c r="F141" s="2">
        <v>1900</v>
      </c>
      <c r="G141" s="3">
        <v>44320</v>
      </c>
      <c r="H141" s="2">
        <v>1843</v>
      </c>
      <c r="I141" s="2">
        <f>new_supply_status[[#This Row],[Total qty supplied]]/new_supply_status[[#This Row],[Allocation]]</f>
        <v>0.97</v>
      </c>
      <c r="J141" s="2" t="s">
        <v>20</v>
      </c>
      <c r="K141" s="2" t="s">
        <v>190</v>
      </c>
      <c r="L141" s="2" t="s">
        <v>133</v>
      </c>
    </row>
    <row r="142" spans="1:12" hidden="1" x14ac:dyDescent="0.35">
      <c r="A142" s="2" t="s">
        <v>148</v>
      </c>
      <c r="B142" s="2" t="str">
        <f>CONCATENATE(new_supply_status[[#This Row],[Month]], " ", "cycle")</f>
        <v>May cycle</v>
      </c>
      <c r="C142" s="2" t="s">
        <v>75</v>
      </c>
      <c r="D142" s="2" t="s">
        <v>18</v>
      </c>
      <c r="E142" s="2" t="s">
        <v>76</v>
      </c>
      <c r="F142" s="2">
        <v>1800</v>
      </c>
      <c r="G142" s="3">
        <v>44320</v>
      </c>
      <c r="H142" s="2">
        <v>1722</v>
      </c>
      <c r="I142" s="2">
        <f>new_supply_status[[#This Row],[Total qty supplied]]/new_supply_status[[#This Row],[Allocation]]</f>
        <v>0.95666666666666667</v>
      </c>
      <c r="J142" s="2" t="s">
        <v>20</v>
      </c>
      <c r="K142" s="2" t="s">
        <v>190</v>
      </c>
      <c r="L142" s="2" t="s">
        <v>133</v>
      </c>
    </row>
    <row r="143" spans="1:12" hidden="1" x14ac:dyDescent="0.35">
      <c r="A143" s="2" t="s">
        <v>148</v>
      </c>
      <c r="B143" s="2" t="str">
        <f>CONCATENATE(new_supply_status[[#This Row],[Month]], " ", "cycle")</f>
        <v>May cycle</v>
      </c>
      <c r="C143" s="2" t="s">
        <v>77</v>
      </c>
      <c r="D143" s="2" t="s">
        <v>18</v>
      </c>
      <c r="E143" s="2" t="s">
        <v>76</v>
      </c>
      <c r="F143" s="2">
        <v>1200</v>
      </c>
      <c r="G143" s="3">
        <v>44319</v>
      </c>
      <c r="H143" s="2">
        <v>1151</v>
      </c>
      <c r="I143" s="2">
        <f>new_supply_status[[#This Row],[Total qty supplied]]/new_supply_status[[#This Row],[Allocation]]</f>
        <v>0.95916666666666661</v>
      </c>
      <c r="J143" s="2" t="s">
        <v>20</v>
      </c>
      <c r="K143" s="2" t="s">
        <v>190</v>
      </c>
      <c r="L143" s="2" t="s">
        <v>133</v>
      </c>
    </row>
    <row r="144" spans="1:12" hidden="1" x14ac:dyDescent="0.35">
      <c r="A144" s="2" t="s">
        <v>148</v>
      </c>
      <c r="B144" s="2" t="str">
        <f>CONCATENATE(new_supply_status[[#This Row],[Month]], " ", "cycle")</f>
        <v>May cycle</v>
      </c>
      <c r="C144" s="2" t="s">
        <v>78</v>
      </c>
      <c r="D144" s="2" t="s">
        <v>18</v>
      </c>
      <c r="E144" s="2" t="s">
        <v>71</v>
      </c>
      <c r="F144" s="2">
        <v>3500</v>
      </c>
      <c r="G144" s="3">
        <v>44316</v>
      </c>
      <c r="H144" s="2">
        <v>3500</v>
      </c>
      <c r="I144" s="2">
        <f>new_supply_status[[#This Row],[Total qty supplied]]/new_supply_status[[#This Row],[Allocation]]</f>
        <v>1</v>
      </c>
      <c r="J144" s="2" t="s">
        <v>20</v>
      </c>
      <c r="K144" s="2" t="s">
        <v>190</v>
      </c>
      <c r="L144" s="2" t="s">
        <v>133</v>
      </c>
    </row>
    <row r="145" spans="1:12" hidden="1" x14ac:dyDescent="0.35">
      <c r="A145" s="2" t="s">
        <v>148</v>
      </c>
      <c r="B145" s="2" t="str">
        <f>CONCATENATE(new_supply_status[[#This Row],[Month]], " ", "cycle")</f>
        <v>May cycle</v>
      </c>
      <c r="C145" s="2" t="s">
        <v>79</v>
      </c>
      <c r="D145" s="2" t="s">
        <v>18</v>
      </c>
      <c r="E145" s="2" t="s">
        <v>71</v>
      </c>
      <c r="F145" s="2">
        <v>2100</v>
      </c>
      <c r="G145" s="3">
        <v>44316</v>
      </c>
      <c r="H145" s="2">
        <v>2126</v>
      </c>
      <c r="I145" s="2">
        <f>new_supply_status[[#This Row],[Total qty supplied]]/new_supply_status[[#This Row],[Allocation]]</f>
        <v>1.0123809523809524</v>
      </c>
      <c r="J145" s="2" t="s">
        <v>20</v>
      </c>
      <c r="K145" s="2" t="s">
        <v>190</v>
      </c>
      <c r="L145" s="2" t="s">
        <v>133</v>
      </c>
    </row>
    <row r="146" spans="1:12" hidden="1" x14ac:dyDescent="0.35">
      <c r="A146" s="2" t="s">
        <v>148</v>
      </c>
      <c r="B146" s="2" t="str">
        <f>CONCATENATE(new_supply_status[[#This Row],[Month]], " ", "cycle")</f>
        <v>May cycle</v>
      </c>
      <c r="C146" s="2" t="s">
        <v>80</v>
      </c>
      <c r="D146" s="2" t="s">
        <v>18</v>
      </c>
      <c r="E146" s="2" t="s">
        <v>71</v>
      </c>
      <c r="F146" s="2">
        <v>2300</v>
      </c>
      <c r="G146" s="3">
        <v>44320</v>
      </c>
      <c r="H146" s="2">
        <v>2282</v>
      </c>
      <c r="I146" s="2">
        <f>new_supply_status[[#This Row],[Total qty supplied]]/new_supply_status[[#This Row],[Allocation]]</f>
        <v>0.99217391304347824</v>
      </c>
      <c r="J146" s="2" t="s">
        <v>20</v>
      </c>
      <c r="K146" s="2" t="s">
        <v>190</v>
      </c>
      <c r="L146" s="2" t="s">
        <v>133</v>
      </c>
    </row>
    <row r="147" spans="1:12" hidden="1" x14ac:dyDescent="0.35">
      <c r="A147" s="2" t="s">
        <v>148</v>
      </c>
      <c r="B147" s="2" t="str">
        <f>CONCATENATE(new_supply_status[[#This Row],[Month]], " ", "cycle")</f>
        <v>May cycle</v>
      </c>
      <c r="C147" s="2" t="s">
        <v>115</v>
      </c>
      <c r="D147" s="2" t="s">
        <v>18</v>
      </c>
      <c r="E147" s="2" t="s">
        <v>71</v>
      </c>
      <c r="F147" s="2">
        <v>1100</v>
      </c>
      <c r="G147" s="3">
        <v>44316</v>
      </c>
      <c r="H147" s="2">
        <v>1060</v>
      </c>
      <c r="I147" s="2">
        <f>new_supply_status[[#This Row],[Total qty supplied]]/new_supply_status[[#This Row],[Allocation]]</f>
        <v>0.96363636363636362</v>
      </c>
      <c r="J147" s="2" t="s">
        <v>20</v>
      </c>
      <c r="K147" s="2" t="s">
        <v>190</v>
      </c>
      <c r="L147" s="2" t="s">
        <v>133</v>
      </c>
    </row>
    <row r="148" spans="1:12" hidden="1" x14ac:dyDescent="0.35">
      <c r="A148" s="2" t="s">
        <v>148</v>
      </c>
      <c r="B148" s="2" t="str">
        <f>CONCATENATE(new_supply_status[[#This Row],[Month]], " ", "cycle")</f>
        <v>May cycle</v>
      </c>
      <c r="C148" s="2" t="s">
        <v>116</v>
      </c>
      <c r="D148" s="2" t="s">
        <v>18</v>
      </c>
      <c r="E148" s="2" t="s">
        <v>76</v>
      </c>
      <c r="F148" s="2">
        <v>1000</v>
      </c>
      <c r="G148" s="3">
        <v>44326</v>
      </c>
      <c r="H148" s="2">
        <v>960</v>
      </c>
      <c r="I148" s="2">
        <f>new_supply_status[[#This Row],[Total qty supplied]]/new_supply_status[[#This Row],[Allocation]]</f>
        <v>0.96</v>
      </c>
      <c r="J148" s="2" t="s">
        <v>20</v>
      </c>
      <c r="K148" s="2" t="s">
        <v>190</v>
      </c>
      <c r="L148" s="2" t="s">
        <v>133</v>
      </c>
    </row>
    <row r="149" spans="1:12" hidden="1" x14ac:dyDescent="0.35">
      <c r="A149" s="2" t="s">
        <v>148</v>
      </c>
      <c r="B149" s="2" t="str">
        <f>CONCATENATE(new_supply_status[[#This Row],[Month]], " ", "cycle")</f>
        <v>May cycle</v>
      </c>
      <c r="C149" s="2" t="s">
        <v>117</v>
      </c>
      <c r="D149" s="2" t="s">
        <v>18</v>
      </c>
      <c r="E149" s="2" t="s">
        <v>71</v>
      </c>
      <c r="F149" s="2">
        <v>800</v>
      </c>
      <c r="G149" s="3">
        <v>44316</v>
      </c>
      <c r="H149" s="2">
        <v>798</v>
      </c>
      <c r="I149" s="2">
        <f>new_supply_status[[#This Row],[Total qty supplied]]/new_supply_status[[#This Row],[Allocation]]</f>
        <v>0.99750000000000005</v>
      </c>
      <c r="J149" s="2" t="s">
        <v>20</v>
      </c>
      <c r="K149" s="2" t="s">
        <v>190</v>
      </c>
      <c r="L149" s="2" t="s">
        <v>133</v>
      </c>
    </row>
    <row r="150" spans="1:12" hidden="1" x14ac:dyDescent="0.35">
      <c r="A150" s="2" t="s">
        <v>148</v>
      </c>
      <c r="B150" s="2" t="str">
        <f>CONCATENATE(new_supply_status[[#This Row],[Month]], " ", "cycle")</f>
        <v>May cycle</v>
      </c>
      <c r="C150" s="2" t="s">
        <v>82</v>
      </c>
      <c r="D150" s="2" t="s">
        <v>18</v>
      </c>
      <c r="E150" s="2" t="s">
        <v>76</v>
      </c>
      <c r="F150" s="2">
        <v>500</v>
      </c>
      <c r="G150" s="3">
        <v>44319</v>
      </c>
      <c r="H150" s="2">
        <v>492</v>
      </c>
      <c r="I150" s="2">
        <f>new_supply_status[[#This Row],[Total qty supplied]]/new_supply_status[[#This Row],[Allocation]]</f>
        <v>0.98399999999999999</v>
      </c>
      <c r="J150" s="2" t="s">
        <v>20</v>
      </c>
      <c r="K150" s="2" t="s">
        <v>190</v>
      </c>
      <c r="L150" s="2" t="s">
        <v>133</v>
      </c>
    </row>
    <row r="151" spans="1:12" hidden="1" x14ac:dyDescent="0.35">
      <c r="A151" s="2" t="s">
        <v>148</v>
      </c>
      <c r="B151" s="2" t="str">
        <f>CONCATENATE(new_supply_status[[#This Row],[Month]], " ", "cycle")</f>
        <v>May cycle</v>
      </c>
      <c r="C151" s="2" t="s">
        <v>72</v>
      </c>
      <c r="D151" s="2" t="s">
        <v>18</v>
      </c>
      <c r="E151" s="2" t="s">
        <v>71</v>
      </c>
      <c r="F151" s="2">
        <v>2400</v>
      </c>
      <c r="G151" s="3">
        <v>44320</v>
      </c>
      <c r="H151" s="2">
        <v>2338</v>
      </c>
      <c r="I151" s="2">
        <f>new_supply_status[[#This Row],[Total qty supplied]]/new_supply_status[[#This Row],[Allocation]]</f>
        <v>0.97416666666666663</v>
      </c>
      <c r="J151" s="2" t="s">
        <v>20</v>
      </c>
      <c r="K151" s="2" t="s">
        <v>190</v>
      </c>
      <c r="L151" s="2" t="s">
        <v>133</v>
      </c>
    </row>
    <row r="152" spans="1:12" hidden="1" x14ac:dyDescent="0.35">
      <c r="A152" s="2" t="s">
        <v>148</v>
      </c>
      <c r="B152" s="2" t="str">
        <f>CONCATENATE(new_supply_status[[#This Row],[Month]], " ", "cycle")</f>
        <v>May cycle</v>
      </c>
      <c r="C152" s="2" t="s">
        <v>87</v>
      </c>
      <c r="D152" s="2" t="s">
        <v>18</v>
      </c>
      <c r="E152" s="2" t="s">
        <v>31</v>
      </c>
      <c r="F152" s="2">
        <v>2300</v>
      </c>
      <c r="G152" s="3">
        <v>44319</v>
      </c>
      <c r="H152" s="2">
        <v>1766</v>
      </c>
      <c r="I152" s="2">
        <f>new_supply_status[[#This Row],[Total qty supplied]]/new_supply_status[[#This Row],[Allocation]]</f>
        <v>0.76782608695652177</v>
      </c>
      <c r="J152" s="2" t="s">
        <v>17</v>
      </c>
      <c r="K152" s="2" t="s">
        <v>188</v>
      </c>
      <c r="L152" s="2" t="s">
        <v>134</v>
      </c>
    </row>
    <row r="153" spans="1:12" hidden="1" x14ac:dyDescent="0.35">
      <c r="A153" s="2" t="s">
        <v>148</v>
      </c>
      <c r="B153" s="2" t="str">
        <f>CONCATENATE(new_supply_status[[#This Row],[Month]], " ", "cycle")</f>
        <v>May cycle</v>
      </c>
      <c r="C153" s="2" t="s">
        <v>88</v>
      </c>
      <c r="D153" s="2" t="s">
        <v>18</v>
      </c>
      <c r="E153" s="2" t="s">
        <v>31</v>
      </c>
      <c r="F153" s="2">
        <v>1100</v>
      </c>
      <c r="G153" s="3">
        <v>44319</v>
      </c>
      <c r="H153" s="2">
        <v>1003</v>
      </c>
      <c r="I153" s="2">
        <f>new_supply_status[[#This Row],[Total qty supplied]]/new_supply_status[[#This Row],[Allocation]]</f>
        <v>0.91181818181818186</v>
      </c>
      <c r="J153" s="2" t="s">
        <v>17</v>
      </c>
      <c r="K153" s="2" t="s">
        <v>188</v>
      </c>
      <c r="L153" s="2" t="s">
        <v>134</v>
      </c>
    </row>
    <row r="154" spans="1:12" hidden="1" x14ac:dyDescent="0.35">
      <c r="A154" s="2" t="s">
        <v>148</v>
      </c>
      <c r="B154" s="2" t="str">
        <f>CONCATENATE(new_supply_status[[#This Row],[Month]], " ", "cycle")</f>
        <v>May cycle</v>
      </c>
      <c r="C154" s="2" t="s">
        <v>54</v>
      </c>
      <c r="D154" s="2" t="s">
        <v>18</v>
      </c>
      <c r="E154" s="2" t="s">
        <v>28</v>
      </c>
      <c r="F154" s="2">
        <v>1000</v>
      </c>
      <c r="G154" s="3">
        <v>44317</v>
      </c>
      <c r="H154" s="2">
        <v>540</v>
      </c>
      <c r="I154" s="2">
        <f>new_supply_status[[#This Row],[Total qty supplied]]/new_supply_status[[#This Row],[Allocation]]</f>
        <v>0.54</v>
      </c>
      <c r="J154" s="2" t="s">
        <v>17</v>
      </c>
      <c r="K154" s="2" t="s">
        <v>188</v>
      </c>
      <c r="L154" s="2" t="s">
        <v>134</v>
      </c>
    </row>
    <row r="155" spans="1:12" hidden="1" x14ac:dyDescent="0.35">
      <c r="A155" s="2" t="s">
        <v>148</v>
      </c>
      <c r="B155" s="2" t="str">
        <f>CONCATENATE(new_supply_status[[#This Row],[Month]], " ", "cycle")</f>
        <v>May cycle</v>
      </c>
      <c r="C155" s="2" t="s">
        <v>123</v>
      </c>
      <c r="D155" s="2" t="s">
        <v>18</v>
      </c>
      <c r="E155" s="2" t="s">
        <v>28</v>
      </c>
      <c r="F155" s="2">
        <v>1500</v>
      </c>
      <c r="G155" s="3">
        <v>44317</v>
      </c>
      <c r="H155" s="2">
        <v>931</v>
      </c>
      <c r="I155" s="2">
        <f>new_supply_status[[#This Row],[Total qty supplied]]/new_supply_status[[#This Row],[Allocation]]</f>
        <v>0.6206666666666667</v>
      </c>
      <c r="J155" s="2" t="s">
        <v>17</v>
      </c>
      <c r="K155" s="2" t="s">
        <v>188</v>
      </c>
      <c r="L155" s="2" t="s">
        <v>134</v>
      </c>
    </row>
    <row r="156" spans="1:12" hidden="1" x14ac:dyDescent="0.35">
      <c r="A156" s="2" t="s">
        <v>148</v>
      </c>
      <c r="B156" s="2" t="str">
        <f>CONCATENATE(new_supply_status[[#This Row],[Month]], " ", "cycle")</f>
        <v>May cycle</v>
      </c>
      <c r="C156" s="2" t="s">
        <v>55</v>
      </c>
      <c r="D156" s="2" t="s">
        <v>18</v>
      </c>
      <c r="E156" s="2" t="s">
        <v>28</v>
      </c>
      <c r="F156" s="2">
        <v>3000</v>
      </c>
      <c r="G156" s="3">
        <v>44316</v>
      </c>
      <c r="H156" s="2">
        <v>2582</v>
      </c>
      <c r="I156" s="2">
        <f>new_supply_status[[#This Row],[Total qty supplied]]/new_supply_status[[#This Row],[Allocation]]</f>
        <v>0.86066666666666669</v>
      </c>
      <c r="J156" s="2" t="s">
        <v>17</v>
      </c>
      <c r="K156" s="2" t="s">
        <v>188</v>
      </c>
      <c r="L156" s="2" t="s">
        <v>134</v>
      </c>
    </row>
    <row r="157" spans="1:12" hidden="1" x14ac:dyDescent="0.35">
      <c r="A157" s="2" t="s">
        <v>148</v>
      </c>
      <c r="B157" s="2" t="str">
        <f>CONCATENATE(new_supply_status[[#This Row],[Month]], " ", "cycle")</f>
        <v>May cycle</v>
      </c>
      <c r="C157" s="2" t="s">
        <v>98</v>
      </c>
      <c r="D157" s="2" t="s">
        <v>18</v>
      </c>
      <c r="E157" s="2" t="s">
        <v>61</v>
      </c>
      <c r="F157" s="2">
        <v>800</v>
      </c>
      <c r="G157" s="3">
        <v>44330</v>
      </c>
      <c r="H157" s="2">
        <v>654</v>
      </c>
      <c r="I157" s="2">
        <f>new_supply_status[[#This Row],[Total qty supplied]]/new_supply_status[[#This Row],[Allocation]]</f>
        <v>0.8175</v>
      </c>
      <c r="J157" s="2" t="s">
        <v>19</v>
      </c>
      <c r="K157" s="2" t="s">
        <v>189</v>
      </c>
      <c r="L157" s="2" t="s">
        <v>134</v>
      </c>
    </row>
    <row r="158" spans="1:12" hidden="1" x14ac:dyDescent="0.35">
      <c r="A158" s="2" t="s">
        <v>148</v>
      </c>
      <c r="B158" s="2" t="str">
        <f>CONCATENATE(new_supply_status[[#This Row],[Month]], " ", "cycle")</f>
        <v>May cycle</v>
      </c>
      <c r="C158" s="2" t="s">
        <v>84</v>
      </c>
      <c r="D158" s="2" t="s">
        <v>18</v>
      </c>
      <c r="E158" s="2" t="s">
        <v>40</v>
      </c>
      <c r="F158" s="2">
        <v>1900</v>
      </c>
      <c r="G158" s="3">
        <v>44322</v>
      </c>
      <c r="H158" s="2">
        <v>1647</v>
      </c>
      <c r="I158" s="2">
        <f>new_supply_status[[#This Row],[Total qty supplied]]/new_supply_status[[#This Row],[Allocation]]</f>
        <v>0.86684210526315786</v>
      </c>
      <c r="J158" s="2" t="s">
        <v>19</v>
      </c>
      <c r="K158" s="2" t="s">
        <v>189</v>
      </c>
      <c r="L158" s="2" t="s">
        <v>134</v>
      </c>
    </row>
    <row r="159" spans="1:12" hidden="1" x14ac:dyDescent="0.35">
      <c r="A159" s="2" t="s">
        <v>148</v>
      </c>
      <c r="B159" s="2" t="str">
        <f>CONCATENATE(new_supply_status[[#This Row],[Month]], " ", "cycle")</f>
        <v>May cycle</v>
      </c>
      <c r="C159" s="2" t="s">
        <v>29</v>
      </c>
      <c r="D159" s="2" t="s">
        <v>18</v>
      </c>
      <c r="E159" s="2" t="s">
        <v>26</v>
      </c>
      <c r="F159" s="2">
        <v>800</v>
      </c>
      <c r="G159" s="3">
        <v>44320</v>
      </c>
      <c r="H159" s="2">
        <v>730</v>
      </c>
      <c r="I159" s="2">
        <f>new_supply_status[[#This Row],[Total qty supplied]]/new_supply_status[[#This Row],[Allocation]]</f>
        <v>0.91249999999999998</v>
      </c>
      <c r="J159" s="2" t="s">
        <v>19</v>
      </c>
      <c r="K159" s="2" t="s">
        <v>189</v>
      </c>
      <c r="L159" s="2" t="s">
        <v>134</v>
      </c>
    </row>
    <row r="160" spans="1:12" hidden="1" x14ac:dyDescent="0.35">
      <c r="A160" s="2" t="s">
        <v>148</v>
      </c>
      <c r="B160" s="2" t="str">
        <f>CONCATENATE(new_supply_status[[#This Row],[Month]], " ", "cycle")</f>
        <v>May cycle</v>
      </c>
      <c r="C160" s="2" t="s">
        <v>86</v>
      </c>
      <c r="D160" s="2" t="s">
        <v>18</v>
      </c>
      <c r="E160" s="2" t="s">
        <v>28</v>
      </c>
      <c r="F160" s="2">
        <v>1000</v>
      </c>
      <c r="G160" s="3">
        <v>44322</v>
      </c>
      <c r="H160" s="2">
        <v>264</v>
      </c>
      <c r="I160" s="2">
        <f>new_supply_status[[#This Row],[Total qty supplied]]/new_supply_status[[#This Row],[Allocation]]</f>
        <v>0.26400000000000001</v>
      </c>
      <c r="J160" s="2" t="s">
        <v>19</v>
      </c>
      <c r="K160" s="2" t="s">
        <v>189</v>
      </c>
      <c r="L160" s="2" t="s">
        <v>134</v>
      </c>
    </row>
    <row r="161" spans="1:12" hidden="1" x14ac:dyDescent="0.35">
      <c r="A161" s="2" t="s">
        <v>148</v>
      </c>
      <c r="B161" s="2" t="str">
        <f>CONCATENATE(new_supply_status[[#This Row],[Month]], " ", "cycle")</f>
        <v>May cycle</v>
      </c>
      <c r="C161" s="2" t="s">
        <v>121</v>
      </c>
      <c r="D161" s="2" t="s">
        <v>18</v>
      </c>
      <c r="E161" s="2" t="s">
        <v>26</v>
      </c>
      <c r="F161" s="2">
        <v>1600</v>
      </c>
      <c r="G161" s="3">
        <v>44322</v>
      </c>
      <c r="H161" s="2">
        <v>1373</v>
      </c>
      <c r="I161" s="2">
        <f>new_supply_status[[#This Row],[Total qty supplied]]/new_supply_status[[#This Row],[Allocation]]</f>
        <v>0.85812500000000003</v>
      </c>
      <c r="J161" s="2" t="s">
        <v>19</v>
      </c>
      <c r="K161" s="2" t="s">
        <v>189</v>
      </c>
      <c r="L161" s="2" t="s">
        <v>134</v>
      </c>
    </row>
    <row r="162" spans="1:12" hidden="1" x14ac:dyDescent="0.35">
      <c r="A162" s="2" t="s">
        <v>148</v>
      </c>
      <c r="B162" s="2" t="str">
        <f>CONCATENATE(new_supply_status[[#This Row],[Month]], " ", "cycle")</f>
        <v>May cycle</v>
      </c>
      <c r="C162" s="2" t="s">
        <v>93</v>
      </c>
      <c r="D162" s="2" t="s">
        <v>18</v>
      </c>
      <c r="E162" s="2" t="s">
        <v>40</v>
      </c>
      <c r="F162" s="2">
        <v>500</v>
      </c>
      <c r="G162" s="3">
        <v>44323</v>
      </c>
      <c r="H162" s="2">
        <v>435</v>
      </c>
      <c r="I162" s="2">
        <f>new_supply_status[[#This Row],[Total qty supplied]]/new_supply_status[[#This Row],[Allocation]]</f>
        <v>0.87</v>
      </c>
      <c r="J162" s="2" t="s">
        <v>19</v>
      </c>
      <c r="K162" s="2" t="s">
        <v>189</v>
      </c>
      <c r="L162" s="2" t="s">
        <v>134</v>
      </c>
    </row>
    <row r="163" spans="1:12" hidden="1" x14ac:dyDescent="0.35">
      <c r="A163" s="2" t="s">
        <v>148</v>
      </c>
      <c r="B163" s="2" t="str">
        <f>CONCATENATE(new_supply_status[[#This Row],[Month]], " ", "cycle")</f>
        <v>May cycle</v>
      </c>
      <c r="C163" s="2" t="s">
        <v>94</v>
      </c>
      <c r="D163" s="2" t="s">
        <v>18</v>
      </c>
      <c r="E163" s="2" t="s">
        <v>40</v>
      </c>
      <c r="F163" s="2">
        <v>1000</v>
      </c>
      <c r="G163" s="3">
        <v>44322</v>
      </c>
      <c r="H163" s="2">
        <v>776</v>
      </c>
      <c r="I163" s="2">
        <f>new_supply_status[[#This Row],[Total qty supplied]]/new_supply_status[[#This Row],[Allocation]]</f>
        <v>0.77600000000000002</v>
      </c>
      <c r="J163" s="2" t="s">
        <v>19</v>
      </c>
      <c r="K163" s="2" t="s">
        <v>189</v>
      </c>
      <c r="L163" s="2" t="s">
        <v>134</v>
      </c>
    </row>
    <row r="164" spans="1:12" hidden="1" x14ac:dyDescent="0.35">
      <c r="A164" s="2" t="s">
        <v>148</v>
      </c>
      <c r="B164" s="2" t="str">
        <f>CONCATENATE(new_supply_status[[#This Row],[Month]], " ", "cycle")</f>
        <v>May cycle</v>
      </c>
      <c r="C164" s="2" t="s">
        <v>95</v>
      </c>
      <c r="D164" s="2" t="s">
        <v>18</v>
      </c>
      <c r="E164" s="2" t="s">
        <v>40</v>
      </c>
      <c r="F164" s="2">
        <v>800</v>
      </c>
      <c r="G164" s="3">
        <v>44323</v>
      </c>
      <c r="H164" s="2">
        <v>500</v>
      </c>
      <c r="I164" s="2">
        <f>new_supply_status[[#This Row],[Total qty supplied]]/new_supply_status[[#This Row],[Allocation]]</f>
        <v>0.625</v>
      </c>
      <c r="J164" s="2" t="s">
        <v>19</v>
      </c>
      <c r="K164" s="2" t="s">
        <v>189</v>
      </c>
      <c r="L164" s="2" t="s">
        <v>134</v>
      </c>
    </row>
    <row r="165" spans="1:12" hidden="1" x14ac:dyDescent="0.35">
      <c r="A165" s="2" t="s">
        <v>148</v>
      </c>
      <c r="B165" s="2" t="str">
        <f>CONCATENATE(new_supply_status[[#This Row],[Month]], " ", "cycle")</f>
        <v>May cycle</v>
      </c>
      <c r="C165" s="2" t="s">
        <v>96</v>
      </c>
      <c r="D165" s="2" t="s">
        <v>18</v>
      </c>
      <c r="E165" s="2" t="s">
        <v>40</v>
      </c>
      <c r="F165" s="2">
        <v>1000</v>
      </c>
      <c r="G165" s="3">
        <v>44322</v>
      </c>
      <c r="H165" s="2">
        <v>454</v>
      </c>
      <c r="I165" s="2">
        <f>new_supply_status[[#This Row],[Total qty supplied]]/new_supply_status[[#This Row],[Allocation]]</f>
        <v>0.45400000000000001</v>
      </c>
      <c r="J165" s="2" t="s">
        <v>19</v>
      </c>
      <c r="K165" s="2" t="s">
        <v>189</v>
      </c>
      <c r="L165" s="2" t="s">
        <v>134</v>
      </c>
    </row>
    <row r="166" spans="1:12" hidden="1" x14ac:dyDescent="0.35">
      <c r="A166" s="2" t="s">
        <v>148</v>
      </c>
      <c r="B166" s="2" t="str">
        <f>CONCATENATE(new_supply_status[[#This Row],[Month]], " ", "cycle")</f>
        <v>May cycle</v>
      </c>
      <c r="C166" s="2" t="s">
        <v>69</v>
      </c>
      <c r="D166" s="2" t="s">
        <v>18</v>
      </c>
      <c r="E166" s="2" t="s">
        <v>61</v>
      </c>
      <c r="F166" s="2">
        <v>1000</v>
      </c>
      <c r="G166" s="3">
        <v>44316</v>
      </c>
      <c r="H166" s="2">
        <v>889</v>
      </c>
      <c r="I166" s="2">
        <f>new_supply_status[[#This Row],[Total qty supplied]]/new_supply_status[[#This Row],[Allocation]]</f>
        <v>0.88900000000000001</v>
      </c>
      <c r="J166" s="2" t="s">
        <v>19</v>
      </c>
      <c r="K166" s="2" t="s">
        <v>189</v>
      </c>
      <c r="L166" s="2" t="s">
        <v>134</v>
      </c>
    </row>
    <row r="167" spans="1:12" hidden="1" x14ac:dyDescent="0.35">
      <c r="A167" s="2" t="s">
        <v>148</v>
      </c>
      <c r="B167" s="2" t="str">
        <f>CONCATENATE(new_supply_status[[#This Row],[Month]], " ", "cycle")</f>
        <v>May cycle</v>
      </c>
      <c r="C167" s="2" t="s">
        <v>56</v>
      </c>
      <c r="D167" s="2" t="s">
        <v>18</v>
      </c>
      <c r="E167" s="2" t="s">
        <v>26</v>
      </c>
      <c r="F167" s="2">
        <v>1800</v>
      </c>
      <c r="G167" s="3">
        <v>44320</v>
      </c>
      <c r="H167" s="2">
        <v>1341</v>
      </c>
      <c r="I167" s="2">
        <f>new_supply_status[[#This Row],[Total qty supplied]]/new_supply_status[[#This Row],[Allocation]]</f>
        <v>0.745</v>
      </c>
      <c r="J167" s="2" t="s">
        <v>19</v>
      </c>
      <c r="K167" s="2" t="s">
        <v>189</v>
      </c>
      <c r="L167" s="2" t="s">
        <v>134</v>
      </c>
    </row>
    <row r="168" spans="1:12" hidden="1" x14ac:dyDescent="0.35">
      <c r="A168" s="2" t="s">
        <v>148</v>
      </c>
      <c r="B168" s="2" t="str">
        <f>CONCATENATE(new_supply_status[[#This Row],[Month]], " ", "cycle")</f>
        <v>May cycle</v>
      </c>
      <c r="C168" s="2" t="s">
        <v>153</v>
      </c>
      <c r="D168" s="2" t="s">
        <v>18</v>
      </c>
      <c r="E168" s="2" t="s">
        <v>76</v>
      </c>
      <c r="F168" s="2">
        <v>1000</v>
      </c>
      <c r="G168" s="3">
        <v>44325</v>
      </c>
      <c r="H168" s="2">
        <v>295</v>
      </c>
      <c r="I168" s="2">
        <f>new_supply_status[[#This Row],[Total qty supplied]]/new_supply_status[[#This Row],[Allocation]]</f>
        <v>0.29499999999999998</v>
      </c>
      <c r="J168" s="2" t="s">
        <v>20</v>
      </c>
      <c r="K168" s="2" t="s">
        <v>190</v>
      </c>
      <c r="L168" s="2" t="s">
        <v>134</v>
      </c>
    </row>
    <row r="169" spans="1:12" hidden="1" x14ac:dyDescent="0.35">
      <c r="A169" s="2" t="s">
        <v>148</v>
      </c>
      <c r="B169" s="2" t="str">
        <f>CONCATENATE(new_supply_status[[#This Row],[Month]], " ", "cycle")</f>
        <v>May cycle</v>
      </c>
      <c r="C169" s="2" t="s">
        <v>119</v>
      </c>
      <c r="D169" s="2" t="s">
        <v>18</v>
      </c>
      <c r="E169" s="2" t="s">
        <v>71</v>
      </c>
      <c r="F169" s="2">
        <v>2200</v>
      </c>
      <c r="G169" s="3">
        <v>44316</v>
      </c>
      <c r="H169" s="2">
        <v>1267</v>
      </c>
      <c r="I169" s="2">
        <f>new_supply_status[[#This Row],[Total qty supplied]]/new_supply_status[[#This Row],[Allocation]]</f>
        <v>0.57590909090909093</v>
      </c>
      <c r="J169" s="2" t="s">
        <v>20</v>
      </c>
      <c r="K169" s="2" t="s">
        <v>190</v>
      </c>
      <c r="L169" s="2" t="s">
        <v>134</v>
      </c>
    </row>
    <row r="170" spans="1:12" hidden="1" x14ac:dyDescent="0.35">
      <c r="A170" s="2" t="s">
        <v>148</v>
      </c>
      <c r="B170" s="2" t="str">
        <f>CONCATENATE(new_supply_status[[#This Row],[Month]], " ", "cycle")</f>
        <v>May cycle</v>
      </c>
      <c r="C170" s="2" t="s">
        <v>114</v>
      </c>
      <c r="D170" s="2" t="s">
        <v>18</v>
      </c>
      <c r="E170" s="2" t="s">
        <v>76</v>
      </c>
      <c r="F170" s="2">
        <v>800</v>
      </c>
      <c r="G170" s="3">
        <v>44319</v>
      </c>
      <c r="H170" s="2">
        <v>729</v>
      </c>
      <c r="I170" s="2">
        <f>new_supply_status[[#This Row],[Total qty supplied]]/new_supply_status[[#This Row],[Allocation]]</f>
        <v>0.91125</v>
      </c>
      <c r="J170" s="2" t="s">
        <v>20</v>
      </c>
      <c r="K170" s="2" t="s">
        <v>190</v>
      </c>
      <c r="L170" s="2" t="s">
        <v>134</v>
      </c>
    </row>
    <row r="171" spans="1:12" hidden="1" x14ac:dyDescent="0.35">
      <c r="A171" s="2" t="s">
        <v>148</v>
      </c>
      <c r="B171" s="2" t="str">
        <f>CONCATENATE(new_supply_status[[#This Row],[Month]], " ", "cycle")</f>
        <v>May cycle</v>
      </c>
      <c r="C171" s="2" t="s">
        <v>154</v>
      </c>
      <c r="D171" s="2" t="s">
        <v>18</v>
      </c>
      <c r="E171" s="2" t="s">
        <v>76</v>
      </c>
      <c r="F171" s="2">
        <v>3000</v>
      </c>
      <c r="G171" s="3">
        <v>44317</v>
      </c>
      <c r="H171" s="2">
        <v>2711</v>
      </c>
      <c r="I171" s="2">
        <f>new_supply_status[[#This Row],[Total qty supplied]]/new_supply_status[[#This Row],[Allocation]]</f>
        <v>0.90366666666666662</v>
      </c>
      <c r="J171" s="2" t="s">
        <v>20</v>
      </c>
      <c r="K171" s="2" t="s">
        <v>190</v>
      </c>
      <c r="L171" s="2" t="s">
        <v>134</v>
      </c>
    </row>
    <row r="172" spans="1:12" hidden="1" x14ac:dyDescent="0.35">
      <c r="A172" s="2" t="s">
        <v>148</v>
      </c>
      <c r="B172" s="2" t="str">
        <f>CONCATENATE(new_supply_status[[#This Row],[Month]], " ", "cycle")</f>
        <v>May cycle</v>
      </c>
      <c r="C172" s="2" t="s">
        <v>81</v>
      </c>
      <c r="D172" s="2" t="s">
        <v>18</v>
      </c>
      <c r="E172" s="2" t="s">
        <v>76</v>
      </c>
      <c r="F172" s="2">
        <v>1700</v>
      </c>
      <c r="G172" s="3">
        <v>44320</v>
      </c>
      <c r="H172" s="2">
        <v>1444</v>
      </c>
      <c r="I172" s="2">
        <f>new_supply_status[[#This Row],[Total qty supplied]]/new_supply_status[[#This Row],[Allocation]]</f>
        <v>0.84941176470588231</v>
      </c>
      <c r="J172" s="2" t="s">
        <v>20</v>
      </c>
      <c r="K172" s="2" t="s">
        <v>190</v>
      </c>
      <c r="L172" s="2" t="s">
        <v>134</v>
      </c>
    </row>
    <row r="173" spans="1:12" hidden="1" x14ac:dyDescent="0.35">
      <c r="A173" s="2" t="s">
        <v>148</v>
      </c>
      <c r="B173" s="2" t="str">
        <f>CONCATENATE(new_supply_status[[#This Row],[Month]], " ", "cycle")</f>
        <v>May cycle</v>
      </c>
      <c r="C173" s="2" t="s">
        <v>83</v>
      </c>
      <c r="D173" s="2" t="s">
        <v>18</v>
      </c>
      <c r="E173" s="2" t="s">
        <v>76</v>
      </c>
      <c r="F173" s="2">
        <v>1000</v>
      </c>
      <c r="G173" s="3">
        <v>44319</v>
      </c>
      <c r="H173" s="2">
        <v>691</v>
      </c>
      <c r="I173" s="2">
        <f>new_supply_status[[#This Row],[Total qty supplied]]/new_supply_status[[#This Row],[Allocation]]</f>
        <v>0.69099999999999995</v>
      </c>
      <c r="J173" s="2" t="s">
        <v>20</v>
      </c>
      <c r="K173" s="2" t="s">
        <v>190</v>
      </c>
      <c r="L173" s="2" t="s">
        <v>134</v>
      </c>
    </row>
    <row r="174" spans="1:12" hidden="1" x14ac:dyDescent="0.35">
      <c r="A174" t="s">
        <v>208</v>
      </c>
      <c r="B174" s="2" t="str">
        <f>CONCATENATE(new_supply_status[[#This Row],[Month]], " ", "cycle")</f>
        <v>June cycle</v>
      </c>
      <c r="C174" s="2" t="s">
        <v>118</v>
      </c>
      <c r="D174" s="2" t="s">
        <v>18</v>
      </c>
      <c r="E174" s="2" t="s">
        <v>40</v>
      </c>
      <c r="F174" s="2">
        <v>1500</v>
      </c>
      <c r="G174" s="17">
        <v>44356</v>
      </c>
      <c r="H174" s="2">
        <v>1412</v>
      </c>
      <c r="I174" s="2">
        <f>new_supply_status[[#This Row],[Total qty supplied]]/new_supply_status[[#This Row],[Allocation]]</f>
        <v>0.94133333333333336</v>
      </c>
      <c r="J174" s="2" t="s">
        <v>17</v>
      </c>
      <c r="K174" s="2" t="str">
        <f t="shared" ref="K174:K205" si="0">CONCATENATE(J174,"-",D174,"-",A174)</f>
        <v>CHUMA HILLS-CROSS RIVER-June</v>
      </c>
      <c r="L174" s="2" t="s">
        <v>133</v>
      </c>
    </row>
    <row r="175" spans="1:12" hidden="1" x14ac:dyDescent="0.35">
      <c r="A175" t="s">
        <v>208</v>
      </c>
      <c r="B175" s="2" t="str">
        <f>CONCATENATE(new_supply_status[[#This Row],[Month]], " ", "cycle")</f>
        <v>June cycle</v>
      </c>
      <c r="C175" s="2" t="s">
        <v>122</v>
      </c>
      <c r="D175" s="2" t="s">
        <v>18</v>
      </c>
      <c r="E175" s="2" t="s">
        <v>28</v>
      </c>
      <c r="F175" s="2">
        <v>1700</v>
      </c>
      <c r="G175" s="17">
        <v>44354</v>
      </c>
      <c r="H175" s="2">
        <v>1631</v>
      </c>
      <c r="I175" s="2">
        <f>new_supply_status[[#This Row],[Total qty supplied]]/new_supply_status[[#This Row],[Allocation]]</f>
        <v>0.95941176470588241</v>
      </c>
      <c r="J175" s="2" t="s">
        <v>17</v>
      </c>
      <c r="K175" s="2" t="str">
        <f t="shared" si="0"/>
        <v>CHUMA HILLS-CROSS RIVER-June</v>
      </c>
      <c r="L175" s="2" t="s">
        <v>133</v>
      </c>
    </row>
    <row r="176" spans="1:12" hidden="1" x14ac:dyDescent="0.35">
      <c r="A176" t="s">
        <v>208</v>
      </c>
      <c r="B176" s="2" t="str">
        <f>CONCATENATE(new_supply_status[[#This Row],[Month]], " ", "cycle")</f>
        <v>June cycle</v>
      </c>
      <c r="C176" s="2" t="s">
        <v>27</v>
      </c>
      <c r="D176" s="2" t="s">
        <v>18</v>
      </c>
      <c r="E176" s="2" t="s">
        <v>28</v>
      </c>
      <c r="F176" s="2">
        <v>2200</v>
      </c>
      <c r="G176" s="17">
        <v>44353</v>
      </c>
      <c r="H176" s="2">
        <v>2126</v>
      </c>
      <c r="I176" s="2">
        <f>new_supply_status[[#This Row],[Total qty supplied]]/new_supply_status[[#This Row],[Allocation]]</f>
        <v>0.96636363636363631</v>
      </c>
      <c r="J176" s="2" t="s">
        <v>17</v>
      </c>
      <c r="K176" s="2" t="str">
        <f t="shared" si="0"/>
        <v>CHUMA HILLS-CROSS RIVER-June</v>
      </c>
      <c r="L176" s="2" t="s">
        <v>133</v>
      </c>
    </row>
    <row r="177" spans="1:12" hidden="1" x14ac:dyDescent="0.35">
      <c r="A177" t="s">
        <v>208</v>
      </c>
      <c r="B177" s="2" t="str">
        <f>CONCATENATE(new_supply_status[[#This Row],[Month]], " ", "cycle")</f>
        <v>June cycle</v>
      </c>
      <c r="C177" s="2" t="s">
        <v>85</v>
      </c>
      <c r="D177" s="2" t="s">
        <v>18</v>
      </c>
      <c r="E177" s="2" t="s">
        <v>31</v>
      </c>
      <c r="F177" s="2">
        <v>1000</v>
      </c>
      <c r="G177" s="17">
        <v>44355</v>
      </c>
      <c r="H177" s="2">
        <v>953</v>
      </c>
      <c r="I177" s="2">
        <f>new_supply_status[[#This Row],[Total qty supplied]]/new_supply_status[[#This Row],[Allocation]]</f>
        <v>0.95299999999999996</v>
      </c>
      <c r="J177" s="2" t="s">
        <v>17</v>
      </c>
      <c r="K177" s="2" t="str">
        <f t="shared" si="0"/>
        <v>CHUMA HILLS-CROSS RIVER-June</v>
      </c>
      <c r="L177" s="2" t="s">
        <v>133</v>
      </c>
    </row>
    <row r="178" spans="1:12" hidden="1" x14ac:dyDescent="0.35">
      <c r="A178" t="s">
        <v>208</v>
      </c>
      <c r="B178" s="2" t="str">
        <f>CONCATENATE(new_supply_status[[#This Row],[Month]], " ", "cycle")</f>
        <v>June cycle</v>
      </c>
      <c r="C178" s="2" t="s">
        <v>32</v>
      </c>
      <c r="D178" s="2" t="s">
        <v>18</v>
      </c>
      <c r="E178" s="2" t="s">
        <v>28</v>
      </c>
      <c r="F178" s="2">
        <v>800</v>
      </c>
      <c r="G178" s="17">
        <v>44354</v>
      </c>
      <c r="H178" s="2">
        <v>790</v>
      </c>
      <c r="I178" s="2">
        <f>new_supply_status[[#This Row],[Total qty supplied]]/new_supply_status[[#This Row],[Allocation]]</f>
        <v>0.98750000000000004</v>
      </c>
      <c r="J178" s="2" t="s">
        <v>17</v>
      </c>
      <c r="K178" s="2" t="str">
        <f t="shared" si="0"/>
        <v>CHUMA HILLS-CROSS RIVER-June</v>
      </c>
      <c r="L178" s="2" t="s">
        <v>133</v>
      </c>
    </row>
    <row r="179" spans="1:12" hidden="1" x14ac:dyDescent="0.35">
      <c r="A179" t="s">
        <v>208</v>
      </c>
      <c r="B179" s="2" t="str">
        <f>CONCATENATE(new_supply_status[[#This Row],[Month]], " ", "cycle")</f>
        <v>June cycle</v>
      </c>
      <c r="C179" s="2" t="s">
        <v>87</v>
      </c>
      <c r="D179" s="2" t="s">
        <v>18</v>
      </c>
      <c r="E179" s="2" t="s">
        <v>31</v>
      </c>
      <c r="F179" s="2">
        <v>1795</v>
      </c>
      <c r="G179" s="17">
        <v>44350</v>
      </c>
      <c r="H179" s="2">
        <v>1795</v>
      </c>
      <c r="I179" s="2">
        <f>new_supply_status[[#This Row],[Total qty supplied]]/new_supply_status[[#This Row],[Allocation]]</f>
        <v>1</v>
      </c>
      <c r="J179" s="2" t="s">
        <v>17</v>
      </c>
      <c r="K179" s="2" t="str">
        <f t="shared" si="0"/>
        <v>CHUMA HILLS-CROSS RIVER-June</v>
      </c>
      <c r="L179" s="2" t="s">
        <v>133</v>
      </c>
    </row>
    <row r="180" spans="1:12" hidden="1" x14ac:dyDescent="0.35">
      <c r="A180" t="s">
        <v>208</v>
      </c>
      <c r="B180" s="2" t="str">
        <f>CONCATENATE(new_supply_status[[#This Row],[Month]], " ", "cycle")</f>
        <v>June cycle</v>
      </c>
      <c r="C180" s="2" t="s">
        <v>37</v>
      </c>
      <c r="D180" s="2" t="s">
        <v>18</v>
      </c>
      <c r="E180" s="2" t="s">
        <v>28</v>
      </c>
      <c r="F180" s="2">
        <v>600</v>
      </c>
      <c r="G180" s="17">
        <v>44355</v>
      </c>
      <c r="H180" s="2">
        <v>600</v>
      </c>
      <c r="I180" s="2">
        <f>new_supply_status[[#This Row],[Total qty supplied]]/new_supply_status[[#This Row],[Allocation]]</f>
        <v>1</v>
      </c>
      <c r="J180" s="2" t="s">
        <v>17</v>
      </c>
      <c r="K180" s="2" t="str">
        <f t="shared" si="0"/>
        <v>CHUMA HILLS-CROSS RIVER-June</v>
      </c>
      <c r="L180" s="2" t="s">
        <v>133</v>
      </c>
    </row>
    <row r="181" spans="1:12" hidden="1" x14ac:dyDescent="0.35">
      <c r="A181" t="s">
        <v>208</v>
      </c>
      <c r="B181" s="2" t="str">
        <f>CONCATENATE(new_supply_status[[#This Row],[Month]], " ", "cycle")</f>
        <v>June cycle</v>
      </c>
      <c r="C181" s="2" t="s">
        <v>88</v>
      </c>
      <c r="D181" s="2" t="s">
        <v>18</v>
      </c>
      <c r="E181" s="2" t="s">
        <v>31</v>
      </c>
      <c r="F181" s="2">
        <v>1300</v>
      </c>
      <c r="G181" s="17">
        <v>44355</v>
      </c>
      <c r="H181" s="2">
        <v>1302</v>
      </c>
      <c r="I181" s="2">
        <f>new_supply_status[[#This Row],[Total qty supplied]]/new_supply_status[[#This Row],[Allocation]]</f>
        <v>1.0015384615384615</v>
      </c>
      <c r="J181" s="2" t="s">
        <v>17</v>
      </c>
      <c r="K181" s="2" t="str">
        <f t="shared" si="0"/>
        <v>CHUMA HILLS-CROSS RIVER-June</v>
      </c>
      <c r="L181" s="2" t="s">
        <v>133</v>
      </c>
    </row>
    <row r="182" spans="1:12" hidden="1" x14ac:dyDescent="0.35">
      <c r="A182" t="s">
        <v>208</v>
      </c>
      <c r="B182" s="2" t="str">
        <f>CONCATENATE(new_supply_status[[#This Row],[Month]], " ", "cycle")</f>
        <v>June cycle</v>
      </c>
      <c r="C182" s="2" t="s">
        <v>38</v>
      </c>
      <c r="D182" s="2" t="s">
        <v>18</v>
      </c>
      <c r="E182" s="2" t="s">
        <v>31</v>
      </c>
      <c r="F182" s="2">
        <v>1800</v>
      </c>
      <c r="G182" s="17">
        <v>44349</v>
      </c>
      <c r="H182" s="2">
        <v>1804</v>
      </c>
      <c r="I182" s="2">
        <f>new_supply_status[[#This Row],[Total qty supplied]]/new_supply_status[[#This Row],[Allocation]]</f>
        <v>1.0022222222222221</v>
      </c>
      <c r="J182" s="2" t="s">
        <v>17</v>
      </c>
      <c r="K182" s="2" t="str">
        <f t="shared" si="0"/>
        <v>CHUMA HILLS-CROSS RIVER-June</v>
      </c>
      <c r="L182" s="2" t="s">
        <v>133</v>
      </c>
    </row>
    <row r="183" spans="1:12" hidden="1" x14ac:dyDescent="0.35">
      <c r="A183" t="s">
        <v>208</v>
      </c>
      <c r="B183" s="2" t="str">
        <f>CONCATENATE(new_supply_status[[#This Row],[Month]], " ", "cycle")</f>
        <v>June cycle</v>
      </c>
      <c r="C183" s="2" t="s">
        <v>90</v>
      </c>
      <c r="D183" s="2" t="s">
        <v>18</v>
      </c>
      <c r="E183" s="2" t="s">
        <v>40</v>
      </c>
      <c r="F183" s="2">
        <v>800</v>
      </c>
      <c r="G183" s="17">
        <v>44356</v>
      </c>
      <c r="H183" s="2">
        <v>815</v>
      </c>
      <c r="I183" s="2">
        <f>new_supply_status[[#This Row],[Total qty supplied]]/new_supply_status[[#This Row],[Allocation]]</f>
        <v>1.01875</v>
      </c>
      <c r="J183" s="2" t="s">
        <v>17</v>
      </c>
      <c r="K183" s="2" t="str">
        <f t="shared" si="0"/>
        <v>CHUMA HILLS-CROSS RIVER-June</v>
      </c>
      <c r="L183" s="2" t="s">
        <v>133</v>
      </c>
    </row>
    <row r="184" spans="1:12" hidden="1" x14ac:dyDescent="0.35">
      <c r="A184" t="s">
        <v>208</v>
      </c>
      <c r="B184" s="2" t="str">
        <f>CONCATENATE(new_supply_status[[#This Row],[Month]], " ", "cycle")</f>
        <v>June cycle</v>
      </c>
      <c r="C184" s="2" t="s">
        <v>39</v>
      </c>
      <c r="D184" s="2" t="s">
        <v>18</v>
      </c>
      <c r="E184" s="2" t="s">
        <v>40</v>
      </c>
      <c r="F184" s="2">
        <v>800</v>
      </c>
      <c r="G184" s="17">
        <v>44356</v>
      </c>
      <c r="H184" s="2">
        <v>800</v>
      </c>
      <c r="I184" s="2">
        <f>new_supply_status[[#This Row],[Total qty supplied]]/new_supply_status[[#This Row],[Allocation]]</f>
        <v>1</v>
      </c>
      <c r="J184" s="2" t="s">
        <v>17</v>
      </c>
      <c r="K184" s="2" t="str">
        <f t="shared" si="0"/>
        <v>CHUMA HILLS-CROSS RIVER-June</v>
      </c>
      <c r="L184" s="2" t="s">
        <v>133</v>
      </c>
    </row>
    <row r="185" spans="1:12" hidden="1" x14ac:dyDescent="0.35">
      <c r="A185" t="s">
        <v>208</v>
      </c>
      <c r="B185" s="2" t="str">
        <f>CONCATENATE(new_supply_status[[#This Row],[Month]], " ", "cycle")</f>
        <v>June cycle</v>
      </c>
      <c r="C185" s="2" t="s">
        <v>209</v>
      </c>
      <c r="D185" s="2" t="s">
        <v>18</v>
      </c>
      <c r="E185" s="2" t="s">
        <v>31</v>
      </c>
      <c r="F185" s="2">
        <v>4642</v>
      </c>
      <c r="G185" s="17">
        <v>44350</v>
      </c>
      <c r="H185" s="2">
        <v>4642</v>
      </c>
      <c r="I185" s="2">
        <f>new_supply_status[[#This Row],[Total qty supplied]]/new_supply_status[[#This Row],[Allocation]]</f>
        <v>1</v>
      </c>
      <c r="J185" s="2" t="s">
        <v>17</v>
      </c>
      <c r="K185" s="2" t="str">
        <f t="shared" si="0"/>
        <v>CHUMA HILLS-CROSS RIVER-June</v>
      </c>
      <c r="L185" s="2" t="s">
        <v>133</v>
      </c>
    </row>
    <row r="186" spans="1:12" hidden="1" x14ac:dyDescent="0.35">
      <c r="A186" s="2" t="s">
        <v>208</v>
      </c>
      <c r="B186" s="15" t="str">
        <f>CONCATENATE(new_supply_status[[#This Row],[Month]], " ", "cycle")</f>
        <v>June cycle</v>
      </c>
      <c r="C186" s="2" t="s">
        <v>93</v>
      </c>
      <c r="D186" s="2" t="s">
        <v>18</v>
      </c>
      <c r="E186" s="2" t="s">
        <v>40</v>
      </c>
      <c r="F186" s="2">
        <v>500</v>
      </c>
      <c r="G186" s="17">
        <v>44357</v>
      </c>
      <c r="H186" s="2">
        <v>481</v>
      </c>
      <c r="I186" s="2">
        <f>new_supply_status[[#This Row],[Total qty supplied]]/new_supply_status[[#This Row],[Allocation]]</f>
        <v>0.96199999999999997</v>
      </c>
      <c r="J186" s="2" t="s">
        <v>17</v>
      </c>
      <c r="K186" s="2" t="str">
        <f t="shared" si="0"/>
        <v>CHUMA HILLS-CROSS RIVER-June</v>
      </c>
      <c r="L186" s="2" t="s">
        <v>133</v>
      </c>
    </row>
    <row r="187" spans="1:12" hidden="1" x14ac:dyDescent="0.35">
      <c r="A187" s="2" t="s">
        <v>208</v>
      </c>
      <c r="B187" s="15" t="str">
        <f>CONCATENATE(new_supply_status[[#This Row],[Month]], " ", "cycle")</f>
        <v>June cycle</v>
      </c>
      <c r="C187" s="2" t="s">
        <v>51</v>
      </c>
      <c r="D187" s="2" t="s">
        <v>18</v>
      </c>
      <c r="E187" s="2" t="s">
        <v>31</v>
      </c>
      <c r="F187" s="2">
        <v>500</v>
      </c>
      <c r="G187" s="17">
        <v>44355</v>
      </c>
      <c r="H187" s="2">
        <v>477</v>
      </c>
      <c r="I187" s="2">
        <f>new_supply_status[[#This Row],[Total qty supplied]]/new_supply_status[[#This Row],[Allocation]]</f>
        <v>0.95399999999999996</v>
      </c>
      <c r="J187" s="2" t="s">
        <v>17</v>
      </c>
      <c r="K187" s="2" t="str">
        <f t="shared" si="0"/>
        <v>CHUMA HILLS-CROSS RIVER-June</v>
      </c>
      <c r="L187" s="2" t="s">
        <v>133</v>
      </c>
    </row>
    <row r="188" spans="1:12" hidden="1" x14ac:dyDescent="0.35">
      <c r="A188" s="2" t="s">
        <v>208</v>
      </c>
      <c r="B188" s="15" t="str">
        <f>CONCATENATE(new_supply_status[[#This Row],[Month]], " ", "cycle")</f>
        <v>June cycle</v>
      </c>
      <c r="C188" s="2" t="s">
        <v>53</v>
      </c>
      <c r="D188" s="2" t="s">
        <v>18</v>
      </c>
      <c r="E188" s="2" t="s">
        <v>28</v>
      </c>
      <c r="F188" s="2">
        <v>800</v>
      </c>
      <c r="G188" s="17">
        <v>44358</v>
      </c>
      <c r="H188" s="2">
        <v>787</v>
      </c>
      <c r="I188" s="2">
        <f>new_supply_status[[#This Row],[Total qty supplied]]/new_supply_status[[#This Row],[Allocation]]</f>
        <v>0.98375000000000001</v>
      </c>
      <c r="J188" s="2" t="s">
        <v>17</v>
      </c>
      <c r="K188" s="2" t="str">
        <f t="shared" si="0"/>
        <v>CHUMA HILLS-CROSS RIVER-June</v>
      </c>
      <c r="L188" s="2" t="s">
        <v>133</v>
      </c>
    </row>
    <row r="189" spans="1:12" hidden="1" x14ac:dyDescent="0.35">
      <c r="A189" s="2" t="s">
        <v>208</v>
      </c>
      <c r="B189" s="15" t="str">
        <f>CONCATENATE(new_supply_status[[#This Row],[Month]], " ", "cycle")</f>
        <v>June cycle</v>
      </c>
      <c r="C189" s="2" t="s">
        <v>54</v>
      </c>
      <c r="D189" s="2" t="s">
        <v>18</v>
      </c>
      <c r="E189" s="2" t="s">
        <v>28</v>
      </c>
      <c r="F189" s="2">
        <v>1000</v>
      </c>
      <c r="G189" s="17">
        <v>44354</v>
      </c>
      <c r="H189" s="2">
        <v>987</v>
      </c>
      <c r="I189" s="2">
        <f>new_supply_status[[#This Row],[Total qty supplied]]/new_supply_status[[#This Row],[Allocation]]</f>
        <v>0.98699999999999999</v>
      </c>
      <c r="J189" s="2" t="s">
        <v>17</v>
      </c>
      <c r="K189" s="2" t="str">
        <f t="shared" si="0"/>
        <v>CHUMA HILLS-CROSS RIVER-June</v>
      </c>
      <c r="L189" s="2" t="s">
        <v>133</v>
      </c>
    </row>
    <row r="190" spans="1:12" hidden="1" x14ac:dyDescent="0.35">
      <c r="A190" s="2" t="s">
        <v>208</v>
      </c>
      <c r="B190" s="15" t="str">
        <f>CONCATENATE(new_supply_status[[#This Row],[Month]], " ", "cycle")</f>
        <v>June cycle</v>
      </c>
      <c r="C190" s="2" t="s">
        <v>210</v>
      </c>
      <c r="D190" s="2" t="s">
        <v>18</v>
      </c>
      <c r="E190" s="2" t="s">
        <v>28</v>
      </c>
      <c r="F190" s="2">
        <v>1000</v>
      </c>
      <c r="G190" s="17">
        <v>44354</v>
      </c>
      <c r="H190" s="2">
        <v>1000</v>
      </c>
      <c r="I190" s="2">
        <f>new_supply_status[[#This Row],[Total qty supplied]]/new_supply_status[[#This Row],[Allocation]]</f>
        <v>1</v>
      </c>
      <c r="J190" s="2" t="s">
        <v>17</v>
      </c>
      <c r="K190" s="2" t="str">
        <f t="shared" si="0"/>
        <v>CHUMA HILLS-CROSS RIVER-June</v>
      </c>
      <c r="L190" s="2" t="s">
        <v>133</v>
      </c>
    </row>
    <row r="191" spans="1:12" hidden="1" x14ac:dyDescent="0.35">
      <c r="A191" s="2" t="s">
        <v>208</v>
      </c>
      <c r="B191" s="15" t="str">
        <f>CONCATENATE(new_supply_status[[#This Row],[Month]], " ", "cycle")</f>
        <v>June cycle</v>
      </c>
      <c r="C191" s="2" t="s">
        <v>55</v>
      </c>
      <c r="D191" s="2" t="s">
        <v>18</v>
      </c>
      <c r="E191" s="2" t="s">
        <v>28</v>
      </c>
      <c r="F191" s="2">
        <v>2700</v>
      </c>
      <c r="G191" s="17">
        <v>44353</v>
      </c>
      <c r="H191" s="2">
        <v>2557</v>
      </c>
      <c r="I191" s="2">
        <f>new_supply_status[[#This Row],[Total qty supplied]]/new_supply_status[[#This Row],[Allocation]]</f>
        <v>0.94703703703703701</v>
      </c>
      <c r="J191" s="2" t="s">
        <v>17</v>
      </c>
      <c r="K191" s="2" t="str">
        <f t="shared" si="0"/>
        <v>CHUMA HILLS-CROSS RIVER-June</v>
      </c>
      <c r="L191" s="2" t="s">
        <v>133</v>
      </c>
    </row>
    <row r="192" spans="1:12" hidden="1" x14ac:dyDescent="0.35">
      <c r="A192" s="2" t="s">
        <v>208</v>
      </c>
      <c r="B192" s="15" t="str">
        <f>CONCATENATE(new_supply_status[[#This Row],[Month]], " ", "cycle")</f>
        <v>June cycle</v>
      </c>
      <c r="C192" s="2" t="s">
        <v>25</v>
      </c>
      <c r="D192" s="2" t="s">
        <v>18</v>
      </c>
      <c r="E192" s="2" t="s">
        <v>26</v>
      </c>
      <c r="F192" s="2">
        <v>2200</v>
      </c>
      <c r="G192" s="17">
        <v>44351</v>
      </c>
      <c r="H192" s="2">
        <v>2221</v>
      </c>
      <c r="I192" s="2">
        <f>new_supply_status[[#This Row],[Total qty supplied]]/new_supply_status[[#This Row],[Allocation]]</f>
        <v>1.0095454545454545</v>
      </c>
      <c r="J192" s="2" t="s">
        <v>19</v>
      </c>
      <c r="K192" s="2" t="str">
        <f t="shared" si="0"/>
        <v>HARMANS FLOREAT-CROSS RIVER-June</v>
      </c>
      <c r="L192" s="2" t="s">
        <v>133</v>
      </c>
    </row>
    <row r="193" spans="1:12" hidden="1" x14ac:dyDescent="0.35">
      <c r="A193" s="2" t="s">
        <v>208</v>
      </c>
      <c r="B193" s="15" t="str">
        <f>CONCATENATE(new_supply_status[[#This Row],[Month]], " ", "cycle")</f>
        <v>June cycle</v>
      </c>
      <c r="C193" s="2" t="s">
        <v>98</v>
      </c>
      <c r="D193" s="2" t="s">
        <v>18</v>
      </c>
      <c r="E193" s="2" t="s">
        <v>61</v>
      </c>
      <c r="F193" s="2">
        <v>1200</v>
      </c>
      <c r="G193" s="17">
        <v>44358</v>
      </c>
      <c r="H193" s="2">
        <v>1153</v>
      </c>
      <c r="I193" s="2">
        <f>new_supply_status[[#This Row],[Total qty supplied]]/new_supply_status[[#This Row],[Allocation]]</f>
        <v>0.96083333333333332</v>
      </c>
      <c r="J193" s="2" t="s">
        <v>19</v>
      </c>
      <c r="K193" s="2" t="str">
        <f t="shared" si="0"/>
        <v>HARMANS FLOREAT-CROSS RIVER-June</v>
      </c>
      <c r="L193" s="2" t="s">
        <v>133</v>
      </c>
    </row>
    <row r="194" spans="1:12" hidden="1" x14ac:dyDescent="0.35">
      <c r="A194" s="2" t="s">
        <v>208</v>
      </c>
      <c r="B194" s="15" t="str">
        <f>CONCATENATE(new_supply_status[[#This Row],[Month]], " ", "cycle")</f>
        <v>June cycle</v>
      </c>
      <c r="C194" s="2" t="s">
        <v>100</v>
      </c>
      <c r="D194" s="2" t="s">
        <v>18</v>
      </c>
      <c r="E194" s="2" t="s">
        <v>61</v>
      </c>
      <c r="F194" s="2">
        <v>1300</v>
      </c>
      <c r="G194" s="17">
        <v>44358</v>
      </c>
      <c r="H194" s="2">
        <v>1270</v>
      </c>
      <c r="I194" s="2">
        <f>new_supply_status[[#This Row],[Total qty supplied]]/new_supply_status[[#This Row],[Allocation]]</f>
        <v>0.97692307692307689</v>
      </c>
      <c r="J194" s="2" t="s">
        <v>19</v>
      </c>
      <c r="K194" s="2" t="str">
        <f t="shared" si="0"/>
        <v>HARMANS FLOREAT-CROSS RIVER-June</v>
      </c>
      <c r="L194" s="2" t="s">
        <v>133</v>
      </c>
    </row>
    <row r="195" spans="1:12" hidden="1" x14ac:dyDescent="0.35">
      <c r="A195" s="2" t="s">
        <v>208</v>
      </c>
      <c r="B195" s="15" t="str">
        <f>CONCATENATE(new_supply_status[[#This Row],[Month]], " ", "cycle")</f>
        <v>June cycle</v>
      </c>
      <c r="C195" s="2" t="s">
        <v>102</v>
      </c>
      <c r="D195" s="2" t="s">
        <v>18</v>
      </c>
      <c r="E195" s="2" t="s">
        <v>61</v>
      </c>
      <c r="F195" s="2">
        <v>1300</v>
      </c>
      <c r="G195" s="17">
        <v>44347</v>
      </c>
      <c r="H195" s="2">
        <v>1247</v>
      </c>
      <c r="I195" s="2">
        <f>new_supply_status[[#This Row],[Total qty supplied]]/new_supply_status[[#This Row],[Allocation]]</f>
        <v>0.95923076923076922</v>
      </c>
      <c r="J195" s="2" t="s">
        <v>19</v>
      </c>
      <c r="K195" s="2" t="str">
        <f t="shared" si="0"/>
        <v>HARMANS FLOREAT-CROSS RIVER-June</v>
      </c>
      <c r="L195" s="2" t="s">
        <v>133</v>
      </c>
    </row>
    <row r="196" spans="1:12" hidden="1" x14ac:dyDescent="0.35">
      <c r="A196" s="2" t="s">
        <v>208</v>
      </c>
      <c r="B196" s="15" t="str">
        <f>CONCATENATE(new_supply_status[[#This Row],[Month]], " ", "cycle")</f>
        <v>June cycle</v>
      </c>
      <c r="C196" s="2" t="s">
        <v>57</v>
      </c>
      <c r="D196" s="2" t="s">
        <v>18</v>
      </c>
      <c r="E196" s="2" t="s">
        <v>26</v>
      </c>
      <c r="F196" s="2">
        <v>1000</v>
      </c>
      <c r="G196" s="17">
        <v>44353</v>
      </c>
      <c r="H196" s="2">
        <v>1027</v>
      </c>
      <c r="I196" s="2">
        <f>new_supply_status[[#This Row],[Total qty supplied]]/new_supply_status[[#This Row],[Allocation]]</f>
        <v>1.0269999999999999</v>
      </c>
      <c r="J196" s="2" t="s">
        <v>19</v>
      </c>
      <c r="K196" s="2" t="str">
        <f t="shared" si="0"/>
        <v>HARMANS FLOREAT-CROSS RIVER-June</v>
      </c>
      <c r="L196" s="2" t="s">
        <v>133</v>
      </c>
    </row>
    <row r="197" spans="1:12" hidden="1" x14ac:dyDescent="0.35">
      <c r="A197" s="2" t="s">
        <v>208</v>
      </c>
      <c r="B197" s="15" t="str">
        <f>CONCATENATE(new_supply_status[[#This Row],[Month]], " ", "cycle")</f>
        <v>June cycle</v>
      </c>
      <c r="C197" s="2" t="s">
        <v>58</v>
      </c>
      <c r="D197" s="2" t="s">
        <v>18</v>
      </c>
      <c r="E197" s="2" t="s">
        <v>59</v>
      </c>
      <c r="F197" s="2">
        <v>1100</v>
      </c>
      <c r="G197" s="17">
        <v>44354</v>
      </c>
      <c r="H197" s="2">
        <v>1040</v>
      </c>
      <c r="I197" s="2">
        <f>new_supply_status[[#This Row],[Total qty supplied]]/new_supply_status[[#This Row],[Allocation]]</f>
        <v>0.94545454545454544</v>
      </c>
      <c r="J197" s="2" t="s">
        <v>19</v>
      </c>
      <c r="K197" s="2" t="str">
        <f t="shared" si="0"/>
        <v>HARMANS FLOREAT-CROSS RIVER-June</v>
      </c>
      <c r="L197" s="2" t="s">
        <v>133</v>
      </c>
    </row>
    <row r="198" spans="1:12" hidden="1" x14ac:dyDescent="0.35">
      <c r="A198" s="2" t="s">
        <v>208</v>
      </c>
      <c r="B198" s="15" t="str">
        <f>CONCATENATE(new_supply_status[[#This Row],[Month]], " ", "cycle")</f>
        <v>June cycle</v>
      </c>
      <c r="C198" s="2" t="s">
        <v>60</v>
      </c>
      <c r="D198" s="2" t="s">
        <v>18</v>
      </c>
      <c r="E198" s="2" t="s">
        <v>61</v>
      </c>
      <c r="F198" s="2">
        <v>1200</v>
      </c>
      <c r="G198" s="17">
        <v>44357</v>
      </c>
      <c r="H198" s="2">
        <v>1200</v>
      </c>
      <c r="I198" s="2">
        <f>new_supply_status[[#This Row],[Total qty supplied]]/new_supply_status[[#This Row],[Allocation]]</f>
        <v>1</v>
      </c>
      <c r="J198" s="2" t="s">
        <v>19</v>
      </c>
      <c r="K198" s="2" t="str">
        <f t="shared" si="0"/>
        <v>HARMANS FLOREAT-CROSS RIVER-June</v>
      </c>
      <c r="L198" s="2" t="s">
        <v>133</v>
      </c>
    </row>
    <row r="199" spans="1:12" hidden="1" x14ac:dyDescent="0.35">
      <c r="A199" s="2" t="s">
        <v>208</v>
      </c>
      <c r="B199" s="15" t="str">
        <f>CONCATENATE(new_supply_status[[#This Row],[Month]], " ", "cycle")</f>
        <v>June cycle</v>
      </c>
      <c r="C199" s="2" t="s">
        <v>29</v>
      </c>
      <c r="D199" s="2" t="s">
        <v>18</v>
      </c>
      <c r="E199" s="2" t="s">
        <v>26</v>
      </c>
      <c r="F199" s="2">
        <v>800</v>
      </c>
      <c r="G199" s="17">
        <v>44351</v>
      </c>
      <c r="H199" s="2">
        <v>796</v>
      </c>
      <c r="I199" s="2">
        <f>new_supply_status[[#This Row],[Total qty supplied]]/new_supply_status[[#This Row],[Allocation]]</f>
        <v>0.995</v>
      </c>
      <c r="J199" s="2" t="s">
        <v>19</v>
      </c>
      <c r="K199" s="2" t="str">
        <f t="shared" si="0"/>
        <v>HARMANS FLOREAT-CROSS RIVER-June</v>
      </c>
      <c r="L199" s="2" t="s">
        <v>133</v>
      </c>
    </row>
    <row r="200" spans="1:12" hidden="1" x14ac:dyDescent="0.35">
      <c r="A200" s="2" t="s">
        <v>208</v>
      </c>
      <c r="B200" s="15" t="str">
        <f>CONCATENATE(new_supply_status[[#This Row],[Month]], " ", "cycle")</f>
        <v>June cycle</v>
      </c>
      <c r="C200" s="2" t="s">
        <v>33</v>
      </c>
      <c r="D200" s="2" t="s">
        <v>18</v>
      </c>
      <c r="E200" s="2" t="s">
        <v>26</v>
      </c>
      <c r="F200" s="2">
        <v>2100</v>
      </c>
      <c r="G200" s="17">
        <v>44352</v>
      </c>
      <c r="H200" s="2">
        <v>2100</v>
      </c>
      <c r="I200" s="2">
        <f>new_supply_status[[#This Row],[Total qty supplied]]/new_supply_status[[#This Row],[Allocation]]</f>
        <v>1</v>
      </c>
      <c r="J200" s="2" t="s">
        <v>19</v>
      </c>
      <c r="K200" s="2" t="str">
        <f t="shared" si="0"/>
        <v>HARMANS FLOREAT-CROSS RIVER-June</v>
      </c>
      <c r="L200" s="2" t="s">
        <v>133</v>
      </c>
    </row>
    <row r="201" spans="1:12" hidden="1" x14ac:dyDescent="0.35">
      <c r="A201" s="2" t="s">
        <v>208</v>
      </c>
      <c r="B201" s="15" t="str">
        <f>CONCATENATE(new_supply_status[[#This Row],[Month]], " ", "cycle")</f>
        <v>June cycle</v>
      </c>
      <c r="C201" s="2" t="s">
        <v>35</v>
      </c>
      <c r="D201" s="2" t="s">
        <v>18</v>
      </c>
      <c r="E201" s="2" t="s">
        <v>26</v>
      </c>
      <c r="F201" s="2">
        <v>800</v>
      </c>
      <c r="G201" s="17">
        <v>44352</v>
      </c>
      <c r="H201" s="2">
        <v>825</v>
      </c>
      <c r="I201" s="2">
        <f>new_supply_status[[#This Row],[Total qty supplied]]/new_supply_status[[#This Row],[Allocation]]</f>
        <v>1.03125</v>
      </c>
      <c r="J201" s="2" t="s">
        <v>19</v>
      </c>
      <c r="K201" s="2" t="str">
        <f t="shared" si="0"/>
        <v>HARMANS FLOREAT-CROSS RIVER-June</v>
      </c>
      <c r="L201" s="2" t="s">
        <v>133</v>
      </c>
    </row>
    <row r="202" spans="1:12" hidden="1" x14ac:dyDescent="0.35">
      <c r="A202" s="2" t="s">
        <v>208</v>
      </c>
      <c r="B202" s="15" t="str">
        <f>CONCATENATE(new_supply_status[[#This Row],[Month]], " ", "cycle")</f>
        <v>June cycle</v>
      </c>
      <c r="C202" s="2" t="s">
        <v>36</v>
      </c>
      <c r="D202" s="2" t="s">
        <v>18</v>
      </c>
      <c r="E202" s="2" t="s">
        <v>26</v>
      </c>
      <c r="F202" s="2">
        <v>800</v>
      </c>
      <c r="G202" s="17">
        <v>44354</v>
      </c>
      <c r="H202" s="2">
        <v>800</v>
      </c>
      <c r="I202" s="2">
        <f>new_supply_status[[#This Row],[Total qty supplied]]/new_supply_status[[#This Row],[Allocation]]</f>
        <v>1</v>
      </c>
      <c r="J202" s="2" t="s">
        <v>19</v>
      </c>
      <c r="K202" s="2" t="str">
        <f t="shared" si="0"/>
        <v>HARMANS FLOREAT-CROSS RIVER-June</v>
      </c>
      <c r="L202" s="2" t="s">
        <v>133</v>
      </c>
    </row>
    <row r="203" spans="1:12" hidden="1" x14ac:dyDescent="0.35">
      <c r="A203" s="2" t="s">
        <v>208</v>
      </c>
      <c r="B203" s="15" t="str">
        <f>CONCATENATE(new_supply_status[[#This Row],[Month]], " ", "cycle")</f>
        <v>June cycle</v>
      </c>
      <c r="C203" s="2" t="s">
        <v>63</v>
      </c>
      <c r="D203" s="2" t="s">
        <v>18</v>
      </c>
      <c r="E203" s="2" t="s">
        <v>59</v>
      </c>
      <c r="F203" s="2">
        <v>2100</v>
      </c>
      <c r="G203" s="17">
        <v>44356</v>
      </c>
      <c r="H203" s="2">
        <v>2374</v>
      </c>
      <c r="I203" s="2">
        <f>new_supply_status[[#This Row],[Total qty supplied]]/new_supply_status[[#This Row],[Allocation]]</f>
        <v>1.1304761904761904</v>
      </c>
      <c r="J203" s="2" t="s">
        <v>19</v>
      </c>
      <c r="K203" s="2" t="str">
        <f t="shared" si="0"/>
        <v>HARMANS FLOREAT-CROSS RIVER-June</v>
      </c>
      <c r="L203" s="2" t="s">
        <v>133</v>
      </c>
    </row>
    <row r="204" spans="1:12" hidden="1" x14ac:dyDescent="0.35">
      <c r="A204" s="2" t="s">
        <v>208</v>
      </c>
      <c r="B204" s="15" t="str">
        <f>CONCATENATE(new_supply_status[[#This Row],[Month]], " ", "cycle")</f>
        <v>June cycle</v>
      </c>
      <c r="C204" s="2" t="s">
        <v>211</v>
      </c>
      <c r="D204" s="2" t="s">
        <v>18</v>
      </c>
      <c r="E204" s="2" t="s">
        <v>61</v>
      </c>
      <c r="F204" s="2">
        <v>1800</v>
      </c>
      <c r="G204" s="17">
        <v>44359</v>
      </c>
      <c r="H204" s="2">
        <v>1800</v>
      </c>
      <c r="I204" s="2">
        <f>new_supply_status[[#This Row],[Total qty supplied]]/new_supply_status[[#This Row],[Allocation]]</f>
        <v>1</v>
      </c>
      <c r="J204" s="2" t="s">
        <v>19</v>
      </c>
      <c r="K204" s="2" t="str">
        <f t="shared" si="0"/>
        <v>HARMANS FLOREAT-CROSS RIVER-June</v>
      </c>
      <c r="L204" s="2" t="s">
        <v>133</v>
      </c>
    </row>
    <row r="205" spans="1:12" hidden="1" x14ac:dyDescent="0.35">
      <c r="A205" s="2" t="s">
        <v>208</v>
      </c>
      <c r="B205" s="15" t="str">
        <f>CONCATENATE(new_supply_status[[#This Row],[Month]], " ", "cycle")</f>
        <v>June cycle</v>
      </c>
      <c r="C205" s="2" t="s">
        <v>47</v>
      </c>
      <c r="D205" s="2" t="s">
        <v>18</v>
      </c>
      <c r="E205" s="2" t="s">
        <v>26</v>
      </c>
      <c r="F205" s="2">
        <v>500</v>
      </c>
      <c r="G205" s="17">
        <v>44352</v>
      </c>
      <c r="H205" s="2">
        <v>476</v>
      </c>
      <c r="I205" s="2">
        <f>new_supply_status[[#This Row],[Total qty supplied]]/new_supply_status[[#This Row],[Allocation]]</f>
        <v>0.95199999999999996</v>
      </c>
      <c r="J205" s="2" t="s">
        <v>19</v>
      </c>
      <c r="K205" s="2" t="str">
        <f t="shared" si="0"/>
        <v>HARMANS FLOREAT-CROSS RIVER-June</v>
      </c>
      <c r="L205" s="2" t="s">
        <v>133</v>
      </c>
    </row>
    <row r="206" spans="1:12" hidden="1" x14ac:dyDescent="0.35">
      <c r="A206" s="2" t="s">
        <v>208</v>
      </c>
      <c r="B206" s="15" t="str">
        <f>CONCATENATE(new_supply_status[[#This Row],[Month]], " ", "cycle")</f>
        <v>June cycle</v>
      </c>
      <c r="C206" s="2" t="s">
        <v>111</v>
      </c>
      <c r="D206" s="2" t="s">
        <v>18</v>
      </c>
      <c r="E206" s="2" t="s">
        <v>61</v>
      </c>
      <c r="F206" s="2">
        <v>500</v>
      </c>
      <c r="G206" s="17">
        <v>44357</v>
      </c>
      <c r="H206" s="2">
        <v>477</v>
      </c>
      <c r="I206" s="2">
        <f>new_supply_status[[#This Row],[Total qty supplied]]/new_supply_status[[#This Row],[Allocation]]</f>
        <v>0.95399999999999996</v>
      </c>
      <c r="J206" s="2" t="s">
        <v>19</v>
      </c>
      <c r="K206" s="2" t="str">
        <f t="shared" ref="K206:K237" si="1">CONCATENATE(J206,"-",D206,"-",A206)</f>
        <v>HARMANS FLOREAT-CROSS RIVER-June</v>
      </c>
      <c r="L206" s="2" t="s">
        <v>133</v>
      </c>
    </row>
    <row r="207" spans="1:12" hidden="1" x14ac:dyDescent="0.35">
      <c r="A207" s="2" t="s">
        <v>208</v>
      </c>
      <c r="B207" s="15" t="str">
        <f>CONCATENATE(new_supply_status[[#This Row],[Month]], " ", "cycle")</f>
        <v>June cycle</v>
      </c>
      <c r="C207" s="2" t="s">
        <v>82</v>
      </c>
      <c r="D207" s="2" t="s">
        <v>18</v>
      </c>
      <c r="E207" s="2" t="s">
        <v>76</v>
      </c>
      <c r="F207" s="2">
        <v>500</v>
      </c>
      <c r="G207" s="17">
        <v>44348</v>
      </c>
      <c r="H207" s="2">
        <v>513</v>
      </c>
      <c r="I207" s="2">
        <f>new_supply_status[[#This Row],[Total qty supplied]]/new_supply_status[[#This Row],[Allocation]]</f>
        <v>1.026</v>
      </c>
      <c r="J207" s="2" t="s">
        <v>19</v>
      </c>
      <c r="K207" s="2" t="str">
        <f t="shared" si="1"/>
        <v>HARMANS FLOREAT-CROSS RIVER-June</v>
      </c>
      <c r="L207" s="2" t="s">
        <v>133</v>
      </c>
    </row>
    <row r="208" spans="1:12" hidden="1" x14ac:dyDescent="0.35">
      <c r="A208" s="2" t="s">
        <v>208</v>
      </c>
      <c r="B208" s="15" t="str">
        <f>CONCATENATE(new_supply_status[[#This Row],[Month]], " ", "cycle")</f>
        <v>June cycle</v>
      </c>
      <c r="C208" s="2" t="s">
        <v>83</v>
      </c>
      <c r="D208" s="2" t="s">
        <v>18</v>
      </c>
      <c r="E208" s="2" t="s">
        <v>76</v>
      </c>
      <c r="F208" s="2">
        <v>500</v>
      </c>
      <c r="G208" s="17">
        <v>44354</v>
      </c>
      <c r="H208" s="2">
        <v>482</v>
      </c>
      <c r="I208" s="2">
        <f>new_supply_status[[#This Row],[Total qty supplied]]/new_supply_status[[#This Row],[Allocation]]</f>
        <v>0.96399999999999997</v>
      </c>
      <c r="J208" s="2" t="s">
        <v>19</v>
      </c>
      <c r="K208" s="2" t="str">
        <f t="shared" si="1"/>
        <v>HARMANS FLOREAT-CROSS RIVER-June</v>
      </c>
      <c r="L208" s="2" t="s">
        <v>133</v>
      </c>
    </row>
    <row r="209" spans="1:12" hidden="1" x14ac:dyDescent="0.35">
      <c r="A209" s="2" t="s">
        <v>208</v>
      </c>
      <c r="B209" s="15" t="str">
        <f>CONCATENATE(new_supply_status[[#This Row],[Month]], " ", "cycle")</f>
        <v>June cycle</v>
      </c>
      <c r="C209" s="2" t="s">
        <v>112</v>
      </c>
      <c r="D209" s="2" t="s">
        <v>18</v>
      </c>
      <c r="E209" s="2" t="s">
        <v>59</v>
      </c>
      <c r="F209" s="2">
        <v>800</v>
      </c>
      <c r="G209" s="17">
        <v>44355</v>
      </c>
      <c r="H209" s="2">
        <v>748</v>
      </c>
      <c r="I209" s="2">
        <f>new_supply_status[[#This Row],[Total qty supplied]]/new_supply_status[[#This Row],[Allocation]]</f>
        <v>0.93500000000000005</v>
      </c>
      <c r="J209" s="2" t="s">
        <v>19</v>
      </c>
      <c r="K209" s="2" t="str">
        <f t="shared" si="1"/>
        <v>HARMANS FLOREAT-CROSS RIVER-June</v>
      </c>
      <c r="L209" s="2" t="s">
        <v>133</v>
      </c>
    </row>
    <row r="210" spans="1:12" hidden="1" x14ac:dyDescent="0.35">
      <c r="A210" s="2" t="s">
        <v>208</v>
      </c>
      <c r="B210" s="15" t="str">
        <f>CONCATENATE(new_supply_status[[#This Row],[Month]], " ", "cycle")</f>
        <v>June cycle</v>
      </c>
      <c r="C210" s="2" t="s">
        <v>73</v>
      </c>
      <c r="D210" s="2" t="s">
        <v>18</v>
      </c>
      <c r="E210" s="2" t="s">
        <v>59</v>
      </c>
      <c r="F210" s="2">
        <v>2000</v>
      </c>
      <c r="G210" s="17">
        <v>44354</v>
      </c>
      <c r="H210" s="2">
        <v>1916</v>
      </c>
      <c r="I210" s="2">
        <f>new_supply_status[[#This Row],[Total qty supplied]]/new_supply_status[[#This Row],[Allocation]]</f>
        <v>0.95799999999999996</v>
      </c>
      <c r="J210" s="2" t="s">
        <v>19</v>
      </c>
      <c r="K210" s="2" t="str">
        <f t="shared" si="1"/>
        <v>HARMANS FLOREAT-CROSS RIVER-June</v>
      </c>
      <c r="L210" s="2" t="s">
        <v>133</v>
      </c>
    </row>
    <row r="211" spans="1:12" hidden="1" x14ac:dyDescent="0.35">
      <c r="A211" s="2" t="s">
        <v>208</v>
      </c>
      <c r="B211" s="15" t="str">
        <f>CONCATENATE(new_supply_status[[#This Row],[Month]], " ", "cycle")</f>
        <v>June cycle</v>
      </c>
      <c r="C211" s="2" t="s">
        <v>56</v>
      </c>
      <c r="D211" s="2" t="s">
        <v>18</v>
      </c>
      <c r="E211" s="2" t="s">
        <v>26</v>
      </c>
      <c r="F211" s="2">
        <v>2400</v>
      </c>
      <c r="G211" s="17">
        <v>44350</v>
      </c>
      <c r="H211" s="2">
        <v>2258</v>
      </c>
      <c r="I211" s="2">
        <f>new_supply_status[[#This Row],[Total qty supplied]]/new_supply_status[[#This Row],[Allocation]]</f>
        <v>0.9408333333333333</v>
      </c>
      <c r="J211" s="2" t="s">
        <v>19</v>
      </c>
      <c r="K211" s="2" t="str">
        <f t="shared" si="1"/>
        <v>HARMANS FLOREAT-CROSS RIVER-June</v>
      </c>
      <c r="L211" s="2" t="s">
        <v>133</v>
      </c>
    </row>
    <row r="212" spans="1:12" hidden="1" x14ac:dyDescent="0.35">
      <c r="A212" s="2" t="s">
        <v>208</v>
      </c>
      <c r="B212" s="15" t="str">
        <f>CONCATENATE(new_supply_status[[#This Row],[Month]], " ", "cycle")</f>
        <v>June cycle</v>
      </c>
      <c r="C212" s="2" t="s">
        <v>74</v>
      </c>
      <c r="D212" s="2" t="s">
        <v>18</v>
      </c>
      <c r="E212" s="2" t="s">
        <v>71</v>
      </c>
      <c r="F212" s="2">
        <v>2700</v>
      </c>
      <c r="G212" s="17">
        <v>44346</v>
      </c>
      <c r="H212" s="2">
        <v>2637</v>
      </c>
      <c r="I212" s="2">
        <f>new_supply_status[[#This Row],[Total qty supplied]]/new_supply_status[[#This Row],[Allocation]]</f>
        <v>0.97666666666666668</v>
      </c>
      <c r="J212" s="2" t="s">
        <v>20</v>
      </c>
      <c r="K212" s="2" t="str">
        <f t="shared" si="1"/>
        <v>KEZONIC-CROSS RIVER-June</v>
      </c>
      <c r="L212" s="2" t="s">
        <v>133</v>
      </c>
    </row>
    <row r="213" spans="1:12" hidden="1" x14ac:dyDescent="0.35">
      <c r="A213" s="2" t="s">
        <v>208</v>
      </c>
      <c r="B213" s="15" t="str">
        <f>CONCATENATE(new_supply_status[[#This Row],[Month]], " ", "cycle")</f>
        <v>June cycle</v>
      </c>
      <c r="C213" s="2" t="s">
        <v>119</v>
      </c>
      <c r="D213" s="2" t="s">
        <v>18</v>
      </c>
      <c r="E213" s="2" t="s">
        <v>71</v>
      </c>
      <c r="F213" s="2">
        <v>1300</v>
      </c>
      <c r="G213" s="17">
        <v>44346</v>
      </c>
      <c r="H213" s="2">
        <v>1253</v>
      </c>
      <c r="I213" s="2">
        <f>new_supply_status[[#This Row],[Total qty supplied]]/new_supply_status[[#This Row],[Allocation]]</f>
        <v>0.9638461538461538</v>
      </c>
      <c r="J213" s="2" t="s">
        <v>20</v>
      </c>
      <c r="K213" s="2" t="str">
        <f t="shared" si="1"/>
        <v>KEZONIC-CROSS RIVER-June</v>
      </c>
      <c r="L213" s="2" t="s">
        <v>133</v>
      </c>
    </row>
    <row r="214" spans="1:12" hidden="1" x14ac:dyDescent="0.35">
      <c r="A214" s="2" t="s">
        <v>208</v>
      </c>
      <c r="B214" s="15" t="str">
        <f>CONCATENATE(new_supply_status[[#This Row],[Month]], " ", "cycle")</f>
        <v>June cycle</v>
      </c>
      <c r="C214" s="2" t="s">
        <v>79</v>
      </c>
      <c r="D214" s="2" t="s">
        <v>18</v>
      </c>
      <c r="E214" s="2" t="s">
        <v>71</v>
      </c>
      <c r="F214" s="2">
        <v>2300</v>
      </c>
      <c r="G214" s="17">
        <v>44346</v>
      </c>
      <c r="H214" s="2">
        <v>2300</v>
      </c>
      <c r="I214" s="2">
        <f>new_supply_status[[#This Row],[Total qty supplied]]/new_supply_status[[#This Row],[Allocation]]</f>
        <v>1</v>
      </c>
      <c r="J214" s="2" t="s">
        <v>20</v>
      </c>
      <c r="K214" s="2" t="str">
        <f t="shared" si="1"/>
        <v>KEZONIC-CROSS RIVER-June</v>
      </c>
      <c r="L214" s="2" t="s">
        <v>133</v>
      </c>
    </row>
    <row r="215" spans="1:12" hidden="1" x14ac:dyDescent="0.35">
      <c r="A215" s="2" t="s">
        <v>208</v>
      </c>
      <c r="B215" s="15" t="str">
        <f>CONCATENATE(new_supply_status[[#This Row],[Month]], " ", "cycle")</f>
        <v>June cycle</v>
      </c>
      <c r="C215" s="2" t="s">
        <v>80</v>
      </c>
      <c r="D215" s="2" t="s">
        <v>18</v>
      </c>
      <c r="E215" s="2" t="s">
        <v>71</v>
      </c>
      <c r="F215" s="2">
        <v>2900</v>
      </c>
      <c r="G215" s="17">
        <v>44346</v>
      </c>
      <c r="H215" s="2">
        <v>2869</v>
      </c>
      <c r="I215" s="2">
        <f>new_supply_status[[#This Row],[Total qty supplied]]/new_supply_status[[#This Row],[Allocation]]</f>
        <v>0.98931034482758617</v>
      </c>
      <c r="J215" s="2" t="s">
        <v>20</v>
      </c>
      <c r="K215" s="2" t="str">
        <f t="shared" si="1"/>
        <v>KEZONIC-CROSS RIVER-June</v>
      </c>
      <c r="L215" s="2" t="s">
        <v>133</v>
      </c>
    </row>
    <row r="216" spans="1:12" hidden="1" x14ac:dyDescent="0.35">
      <c r="A216" s="2" t="s">
        <v>208</v>
      </c>
      <c r="B216" s="15" t="str">
        <f>CONCATENATE(new_supply_status[[#This Row],[Month]], " ", "cycle")</f>
        <v>June cycle</v>
      </c>
      <c r="C216" s="2" t="s">
        <v>115</v>
      </c>
      <c r="D216" s="2" t="s">
        <v>18</v>
      </c>
      <c r="E216" s="2" t="s">
        <v>71</v>
      </c>
      <c r="F216" s="2">
        <v>800</v>
      </c>
      <c r="G216" s="17">
        <v>44347</v>
      </c>
      <c r="H216" s="2">
        <v>744</v>
      </c>
      <c r="I216" s="2">
        <f>new_supply_status[[#This Row],[Total qty supplied]]/new_supply_status[[#This Row],[Allocation]]</f>
        <v>0.93</v>
      </c>
      <c r="J216" s="2" t="s">
        <v>20</v>
      </c>
      <c r="K216" s="2" t="str">
        <f t="shared" si="1"/>
        <v>KEZONIC-CROSS RIVER-June</v>
      </c>
      <c r="L216" s="2" t="s">
        <v>133</v>
      </c>
    </row>
    <row r="217" spans="1:12" hidden="1" x14ac:dyDescent="0.35">
      <c r="A217" s="2" t="s">
        <v>208</v>
      </c>
      <c r="B217" s="15" t="str">
        <f>CONCATENATE(new_supply_status[[#This Row],[Month]], " ", "cycle")</f>
        <v>June cycle</v>
      </c>
      <c r="C217" s="2" t="s">
        <v>117</v>
      </c>
      <c r="D217" s="2" t="s">
        <v>18</v>
      </c>
      <c r="E217" s="2" t="s">
        <v>71</v>
      </c>
      <c r="F217" s="2">
        <v>800</v>
      </c>
      <c r="G217" s="17">
        <v>44347</v>
      </c>
      <c r="H217" s="2">
        <v>789</v>
      </c>
      <c r="I217" s="2">
        <f>new_supply_status[[#This Row],[Total qty supplied]]/new_supply_status[[#This Row],[Allocation]]</f>
        <v>0.98624999999999996</v>
      </c>
      <c r="J217" s="2" t="s">
        <v>20</v>
      </c>
      <c r="K217" s="2" t="str">
        <f t="shared" si="1"/>
        <v>KEZONIC-CROSS RIVER-June</v>
      </c>
      <c r="L217" s="2" t="s">
        <v>133</v>
      </c>
    </row>
    <row r="218" spans="1:12" hidden="1" x14ac:dyDescent="0.35">
      <c r="A218" s="2" t="s">
        <v>208</v>
      </c>
      <c r="B218" s="15" t="str">
        <f>CONCATENATE(new_supply_status[[#This Row],[Month]], " ", "cycle")</f>
        <v>June cycle</v>
      </c>
      <c r="C218" s="2" t="s">
        <v>72</v>
      </c>
      <c r="D218" s="2" t="s">
        <v>18</v>
      </c>
      <c r="E218" s="2" t="s">
        <v>71</v>
      </c>
      <c r="F218" s="2">
        <v>2900</v>
      </c>
      <c r="G218" s="17">
        <v>44349</v>
      </c>
      <c r="H218" s="2">
        <v>2894</v>
      </c>
      <c r="I218" s="2">
        <f>new_supply_status[[#This Row],[Total qty supplied]]/new_supply_status[[#This Row],[Allocation]]</f>
        <v>0.99793103448275866</v>
      </c>
      <c r="J218" s="2" t="s">
        <v>20</v>
      </c>
      <c r="K218" s="2" t="str">
        <f t="shared" si="1"/>
        <v>KEZONIC-CROSS RIVER-June</v>
      </c>
      <c r="L218" s="2" t="s">
        <v>133</v>
      </c>
    </row>
    <row r="219" spans="1:12" hidden="1" x14ac:dyDescent="0.35">
      <c r="A219" s="2" t="s">
        <v>208</v>
      </c>
      <c r="B219" s="15" t="str">
        <f>CONCATENATE(new_supply_status[[#This Row],[Month]], " ", "cycle")</f>
        <v>June cycle</v>
      </c>
      <c r="C219" s="2" t="s">
        <v>84</v>
      </c>
      <c r="D219" s="2" t="s">
        <v>18</v>
      </c>
      <c r="E219" s="2" t="s">
        <v>40</v>
      </c>
      <c r="F219" s="2">
        <v>1900</v>
      </c>
      <c r="G219" s="17">
        <v>44356</v>
      </c>
      <c r="H219" s="2">
        <v>1621</v>
      </c>
      <c r="I219" s="2">
        <f>new_supply_status[[#This Row],[Total qty supplied]]/new_supply_status[[#This Row],[Allocation]]</f>
        <v>0.85315789473684212</v>
      </c>
      <c r="J219" s="2" t="s">
        <v>17</v>
      </c>
      <c r="K219" s="2" t="str">
        <f t="shared" si="1"/>
        <v>CHUMA HILLS-CROSS RIVER-June</v>
      </c>
      <c r="L219" s="2" t="s">
        <v>212</v>
      </c>
    </row>
    <row r="220" spans="1:12" hidden="1" x14ac:dyDescent="0.35">
      <c r="A220" s="2" t="s">
        <v>208</v>
      </c>
      <c r="B220" s="15" t="str">
        <f>CONCATENATE(new_supply_status[[#This Row],[Month]], " ", "cycle")</f>
        <v>June cycle</v>
      </c>
      <c r="C220" s="2" t="s">
        <v>30</v>
      </c>
      <c r="D220" s="2" t="s">
        <v>18</v>
      </c>
      <c r="E220" s="2" t="s">
        <v>31</v>
      </c>
      <c r="F220" s="2">
        <v>1000</v>
      </c>
      <c r="G220" s="17">
        <v>44349</v>
      </c>
      <c r="H220" s="2">
        <v>903</v>
      </c>
      <c r="I220" s="2">
        <f>new_supply_status[[#This Row],[Total qty supplied]]/new_supply_status[[#This Row],[Allocation]]</f>
        <v>0.90300000000000002</v>
      </c>
      <c r="J220" s="2" t="s">
        <v>17</v>
      </c>
      <c r="K220" s="2" t="str">
        <f t="shared" si="1"/>
        <v>CHUMA HILLS-CROSS RIVER-June</v>
      </c>
      <c r="L220" s="2" t="s">
        <v>212</v>
      </c>
    </row>
    <row r="221" spans="1:12" hidden="1" x14ac:dyDescent="0.35">
      <c r="A221" s="2" t="s">
        <v>208</v>
      </c>
      <c r="B221" s="15" t="str">
        <f>CONCATENATE(new_supply_status[[#This Row],[Month]], " ", "cycle")</f>
        <v>June cycle</v>
      </c>
      <c r="C221" s="2" t="s">
        <v>86</v>
      </c>
      <c r="D221" s="2" t="s">
        <v>18</v>
      </c>
      <c r="E221" s="2" t="s">
        <v>28</v>
      </c>
      <c r="F221" s="2">
        <v>1500</v>
      </c>
      <c r="G221" s="17">
        <v>44354</v>
      </c>
      <c r="H221" s="2">
        <v>1323</v>
      </c>
      <c r="I221" s="2">
        <f>new_supply_status[[#This Row],[Total qty supplied]]/new_supply_status[[#This Row],[Allocation]]</f>
        <v>0.88200000000000001</v>
      </c>
      <c r="J221" s="2" t="s">
        <v>17</v>
      </c>
      <c r="K221" s="2" t="str">
        <f t="shared" si="1"/>
        <v>CHUMA HILLS-CROSS RIVER-June</v>
      </c>
      <c r="L221" s="2" t="s">
        <v>212</v>
      </c>
    </row>
    <row r="222" spans="1:12" hidden="1" x14ac:dyDescent="0.35">
      <c r="A222" s="2" t="s">
        <v>208</v>
      </c>
      <c r="B222" s="15" t="str">
        <f>CONCATENATE(new_supply_status[[#This Row],[Month]], " ", "cycle")</f>
        <v>June cycle</v>
      </c>
      <c r="C222" s="2" t="s">
        <v>34</v>
      </c>
      <c r="D222" s="2" t="s">
        <v>18</v>
      </c>
      <c r="E222" s="2" t="s">
        <v>31</v>
      </c>
      <c r="F222" s="2">
        <v>1000</v>
      </c>
      <c r="G222" s="17">
        <v>44350</v>
      </c>
      <c r="H222" s="2">
        <v>916</v>
      </c>
      <c r="I222" s="2">
        <f>new_supply_status[[#This Row],[Total qty supplied]]/new_supply_status[[#This Row],[Allocation]]</f>
        <v>0.91600000000000004</v>
      </c>
      <c r="J222" s="2" t="s">
        <v>17</v>
      </c>
      <c r="K222" s="2" t="str">
        <f t="shared" si="1"/>
        <v>CHUMA HILLS-CROSS RIVER-June</v>
      </c>
      <c r="L222" s="2" t="s">
        <v>212</v>
      </c>
    </row>
    <row r="223" spans="1:12" hidden="1" x14ac:dyDescent="0.35">
      <c r="A223" s="2" t="s">
        <v>208</v>
      </c>
      <c r="B223" s="15" t="str">
        <f>CONCATENATE(new_supply_status[[#This Row],[Month]], " ", "cycle")</f>
        <v>June cycle</v>
      </c>
      <c r="C223" s="2" t="s">
        <v>89</v>
      </c>
      <c r="D223" s="2" t="s">
        <v>18</v>
      </c>
      <c r="E223" s="2" t="s">
        <v>31</v>
      </c>
      <c r="F223" s="2">
        <v>800</v>
      </c>
      <c r="G223" s="17">
        <v>44355</v>
      </c>
      <c r="H223" s="2">
        <v>618</v>
      </c>
      <c r="I223" s="2">
        <f>new_supply_status[[#This Row],[Total qty supplied]]/new_supply_status[[#This Row],[Allocation]]</f>
        <v>0.77249999999999996</v>
      </c>
      <c r="J223" s="2" t="s">
        <v>17</v>
      </c>
      <c r="K223" s="2" t="str">
        <f t="shared" si="1"/>
        <v>CHUMA HILLS-CROSS RIVER-June</v>
      </c>
      <c r="L223" s="2" t="s">
        <v>212</v>
      </c>
    </row>
    <row r="224" spans="1:12" hidden="1" x14ac:dyDescent="0.35">
      <c r="A224" s="2" t="s">
        <v>208</v>
      </c>
      <c r="B224" s="15" t="str">
        <f>CONCATENATE(new_supply_status[[#This Row],[Month]], " ", "cycle")</f>
        <v>June cycle</v>
      </c>
      <c r="C224" s="2" t="s">
        <v>42</v>
      </c>
      <c r="D224" s="2" t="s">
        <v>18</v>
      </c>
      <c r="E224" s="2" t="s">
        <v>31</v>
      </c>
      <c r="F224" s="2">
        <v>1800</v>
      </c>
      <c r="G224" s="17">
        <v>44351</v>
      </c>
      <c r="H224" s="2">
        <v>1618</v>
      </c>
      <c r="I224" s="2">
        <f>new_supply_status[[#This Row],[Total qty supplied]]/new_supply_status[[#This Row],[Allocation]]</f>
        <v>0.89888888888888885</v>
      </c>
      <c r="J224" s="2" t="s">
        <v>17</v>
      </c>
      <c r="K224" s="2" t="str">
        <f t="shared" si="1"/>
        <v>CHUMA HILLS-CROSS RIVER-June</v>
      </c>
      <c r="L224" s="2" t="s">
        <v>212</v>
      </c>
    </row>
    <row r="225" spans="1:12" hidden="1" x14ac:dyDescent="0.35">
      <c r="A225" s="2" t="s">
        <v>208</v>
      </c>
      <c r="B225" s="15" t="str">
        <f>CONCATENATE(new_supply_status[[#This Row],[Month]], " ", "cycle")</f>
        <v>June cycle</v>
      </c>
      <c r="C225" s="2" t="s">
        <v>92</v>
      </c>
      <c r="D225" s="2" t="s">
        <v>18</v>
      </c>
      <c r="E225" s="2" t="s">
        <v>28</v>
      </c>
      <c r="F225" s="2">
        <v>800</v>
      </c>
      <c r="G225" s="17">
        <v>44358</v>
      </c>
      <c r="H225" s="2">
        <v>713</v>
      </c>
      <c r="I225" s="2">
        <f>new_supply_status[[#This Row],[Total qty supplied]]/new_supply_status[[#This Row],[Allocation]]</f>
        <v>0.89124999999999999</v>
      </c>
      <c r="J225" s="2" t="s">
        <v>17</v>
      </c>
      <c r="K225" s="2" t="str">
        <f t="shared" si="1"/>
        <v>CHUMA HILLS-CROSS RIVER-June</v>
      </c>
      <c r="L225" s="2" t="s">
        <v>212</v>
      </c>
    </row>
    <row r="226" spans="1:12" hidden="1" x14ac:dyDescent="0.35">
      <c r="A226" s="2" t="s">
        <v>208</v>
      </c>
      <c r="B226" s="15" t="str">
        <f>CONCATENATE(new_supply_status[[#This Row],[Month]], " ", "cycle")</f>
        <v>June cycle</v>
      </c>
      <c r="C226" s="2" t="s">
        <v>123</v>
      </c>
      <c r="D226" s="2" t="s">
        <v>18</v>
      </c>
      <c r="E226" s="2" t="s">
        <v>28</v>
      </c>
      <c r="F226" s="2">
        <v>500</v>
      </c>
      <c r="G226" s="17">
        <v>44355</v>
      </c>
      <c r="H226" s="2">
        <v>449</v>
      </c>
      <c r="I226" s="2">
        <f>new_supply_status[[#This Row],[Total qty supplied]]/new_supply_status[[#This Row],[Allocation]]</f>
        <v>0.89800000000000002</v>
      </c>
      <c r="J226" s="2" t="s">
        <v>17</v>
      </c>
      <c r="K226" s="2" t="str">
        <f t="shared" si="1"/>
        <v>CHUMA HILLS-CROSS RIVER-June</v>
      </c>
      <c r="L226" s="2" t="s">
        <v>212</v>
      </c>
    </row>
    <row r="227" spans="1:12" hidden="1" x14ac:dyDescent="0.35">
      <c r="A227" s="2" t="s">
        <v>208</v>
      </c>
      <c r="B227" s="15" t="str">
        <f>CONCATENATE(new_supply_status[[#This Row],[Month]], " ", "cycle")</f>
        <v>June cycle</v>
      </c>
      <c r="C227" s="2" t="s">
        <v>99</v>
      </c>
      <c r="D227" s="2" t="s">
        <v>18</v>
      </c>
      <c r="E227" s="2" t="s">
        <v>59</v>
      </c>
      <c r="F227" s="2">
        <v>500</v>
      </c>
      <c r="G227" s="17">
        <v>44355</v>
      </c>
      <c r="H227" s="2">
        <v>442</v>
      </c>
      <c r="I227" s="2">
        <f>new_supply_status[[#This Row],[Total qty supplied]]/new_supply_status[[#This Row],[Allocation]]</f>
        <v>0.88400000000000001</v>
      </c>
      <c r="J227" s="2" t="s">
        <v>19</v>
      </c>
      <c r="K227" s="2" t="str">
        <f t="shared" si="1"/>
        <v>HARMANS FLOREAT-CROSS RIVER-June</v>
      </c>
      <c r="L227" s="2" t="s">
        <v>212</v>
      </c>
    </row>
    <row r="228" spans="1:12" hidden="1" x14ac:dyDescent="0.35">
      <c r="A228" s="2" t="s">
        <v>208</v>
      </c>
      <c r="B228" s="15" t="str">
        <f>CONCATENATE(new_supply_status[[#This Row],[Month]], " ", "cycle")</f>
        <v>June cycle</v>
      </c>
      <c r="C228" s="2" t="s">
        <v>101</v>
      </c>
      <c r="D228" s="2" t="s">
        <v>18</v>
      </c>
      <c r="E228" s="2" t="s">
        <v>61</v>
      </c>
      <c r="F228" s="2">
        <v>800</v>
      </c>
      <c r="G228" s="17">
        <v>44349</v>
      </c>
      <c r="H228" s="2">
        <v>709</v>
      </c>
      <c r="I228" s="2">
        <f>new_supply_status[[#This Row],[Total qty supplied]]/new_supply_status[[#This Row],[Allocation]]</f>
        <v>0.88624999999999998</v>
      </c>
      <c r="J228" s="2" t="s">
        <v>19</v>
      </c>
      <c r="K228" s="2" t="str">
        <f t="shared" si="1"/>
        <v>HARMANS FLOREAT-CROSS RIVER-June</v>
      </c>
      <c r="L228" s="2" t="s">
        <v>212</v>
      </c>
    </row>
    <row r="229" spans="1:12" hidden="1" x14ac:dyDescent="0.35">
      <c r="A229" s="2" t="s">
        <v>208</v>
      </c>
      <c r="B229" s="15" t="str">
        <f>CONCATENATE(new_supply_status[[#This Row],[Month]], " ", "cycle")</f>
        <v>June cycle</v>
      </c>
      <c r="C229" s="2" t="s">
        <v>113</v>
      </c>
      <c r="D229" s="2" t="s">
        <v>18</v>
      </c>
      <c r="E229" s="2" t="s">
        <v>76</v>
      </c>
      <c r="F229" s="2">
        <v>1700</v>
      </c>
      <c r="G229" s="17">
        <v>44347</v>
      </c>
      <c r="H229" s="2">
        <v>1366</v>
      </c>
      <c r="I229" s="2">
        <f>new_supply_status[[#This Row],[Total qty supplied]]/new_supply_status[[#This Row],[Allocation]]</f>
        <v>0.80352941176470594</v>
      </c>
      <c r="J229" s="2" t="s">
        <v>19</v>
      </c>
      <c r="K229" s="2" t="str">
        <f t="shared" si="1"/>
        <v>HARMANS FLOREAT-CROSS RIVER-June</v>
      </c>
      <c r="L229" s="2" t="s">
        <v>212</v>
      </c>
    </row>
    <row r="230" spans="1:12" hidden="1" x14ac:dyDescent="0.35">
      <c r="A230" s="2" t="s">
        <v>208</v>
      </c>
      <c r="B230" s="15" t="str">
        <f>CONCATENATE(new_supply_status[[#This Row],[Month]], " ", "cycle")</f>
        <v>June cycle</v>
      </c>
      <c r="C230" s="2" t="s">
        <v>75</v>
      </c>
      <c r="D230" s="2" t="s">
        <v>18</v>
      </c>
      <c r="E230" s="2" t="s">
        <v>76</v>
      </c>
      <c r="F230" s="2">
        <v>2100</v>
      </c>
      <c r="G230" s="17">
        <v>44347</v>
      </c>
      <c r="H230" s="2">
        <v>1928</v>
      </c>
      <c r="I230" s="2">
        <f>new_supply_status[[#This Row],[Total qty supplied]]/new_supply_status[[#This Row],[Allocation]]</f>
        <v>0.91809523809523808</v>
      </c>
      <c r="J230" s="2" t="s">
        <v>19</v>
      </c>
      <c r="K230" s="2" t="str">
        <f t="shared" si="1"/>
        <v>HARMANS FLOREAT-CROSS RIVER-June</v>
      </c>
      <c r="L230" s="2" t="s">
        <v>212</v>
      </c>
    </row>
    <row r="231" spans="1:12" hidden="1" x14ac:dyDescent="0.35">
      <c r="A231" s="2" t="s">
        <v>208</v>
      </c>
      <c r="B231" s="15" t="str">
        <f>CONCATENATE(new_supply_status[[#This Row],[Month]], " ", "cycle")</f>
        <v>June cycle</v>
      </c>
      <c r="C231" s="2" t="s">
        <v>77</v>
      </c>
      <c r="D231" s="2" t="s">
        <v>18</v>
      </c>
      <c r="E231" s="2" t="s">
        <v>76</v>
      </c>
      <c r="F231" s="2">
        <v>1800</v>
      </c>
      <c r="G231" s="17">
        <v>44347</v>
      </c>
      <c r="H231" s="2">
        <v>1432</v>
      </c>
      <c r="I231" s="2">
        <f>new_supply_status[[#This Row],[Total qty supplied]]/new_supply_status[[#This Row],[Allocation]]</f>
        <v>0.79555555555555557</v>
      </c>
      <c r="J231" s="2" t="s">
        <v>19</v>
      </c>
      <c r="K231" s="2" t="str">
        <f t="shared" si="1"/>
        <v>HARMANS FLOREAT-CROSS RIVER-June</v>
      </c>
      <c r="L231" s="2" t="s">
        <v>212</v>
      </c>
    </row>
    <row r="232" spans="1:12" hidden="1" x14ac:dyDescent="0.35">
      <c r="A232" s="2" t="s">
        <v>208</v>
      </c>
      <c r="B232" s="15" t="str">
        <f>CONCATENATE(new_supply_status[[#This Row],[Month]], " ", "cycle")</f>
        <v>June cycle</v>
      </c>
      <c r="C232" s="2" t="s">
        <v>103</v>
      </c>
      <c r="D232" s="2" t="s">
        <v>18</v>
      </c>
      <c r="E232" s="2" t="s">
        <v>59</v>
      </c>
      <c r="F232" s="2">
        <v>1500</v>
      </c>
      <c r="G232" s="17">
        <v>44354</v>
      </c>
      <c r="H232" s="2">
        <v>1306</v>
      </c>
      <c r="I232" s="2">
        <f>new_supply_status[[#This Row],[Total qty supplied]]/new_supply_status[[#This Row],[Allocation]]</f>
        <v>0.8706666666666667</v>
      </c>
      <c r="J232" s="2" t="s">
        <v>19</v>
      </c>
      <c r="K232" s="2" t="str">
        <f t="shared" si="1"/>
        <v>HARMANS FLOREAT-CROSS RIVER-June</v>
      </c>
      <c r="L232" s="2" t="s">
        <v>212</v>
      </c>
    </row>
    <row r="233" spans="1:12" hidden="1" x14ac:dyDescent="0.35">
      <c r="A233" s="2" t="s">
        <v>208</v>
      </c>
      <c r="B233" s="15" t="str">
        <f>CONCATENATE(new_supply_status[[#This Row],[Month]], " ", "cycle")</f>
        <v>June cycle</v>
      </c>
      <c r="C233" s="2" t="s">
        <v>104</v>
      </c>
      <c r="D233" s="2" t="s">
        <v>18</v>
      </c>
      <c r="E233" s="2" t="s">
        <v>61</v>
      </c>
      <c r="F233" s="2">
        <v>1200</v>
      </c>
      <c r="G233" s="17">
        <v>44349</v>
      </c>
      <c r="H233" s="2">
        <v>1020</v>
      </c>
      <c r="I233" s="2">
        <f>new_supply_status[[#This Row],[Total qty supplied]]/new_supply_status[[#This Row],[Allocation]]</f>
        <v>0.85</v>
      </c>
      <c r="J233" s="2" t="s">
        <v>19</v>
      </c>
      <c r="K233" s="2" t="str">
        <f t="shared" si="1"/>
        <v>HARMANS FLOREAT-CROSS RIVER-June</v>
      </c>
      <c r="L233" s="2" t="s">
        <v>212</v>
      </c>
    </row>
    <row r="234" spans="1:12" hidden="1" x14ac:dyDescent="0.35">
      <c r="A234" s="2" t="s">
        <v>208</v>
      </c>
      <c r="B234" s="15" t="str">
        <f>CONCATENATE(new_supply_status[[#This Row],[Month]], " ", "cycle")</f>
        <v>June cycle</v>
      </c>
      <c r="C234" s="2" t="s">
        <v>62</v>
      </c>
      <c r="D234" s="2" t="s">
        <v>18</v>
      </c>
      <c r="E234" s="2" t="s">
        <v>61</v>
      </c>
      <c r="F234" s="2">
        <v>1300</v>
      </c>
      <c r="G234" s="17">
        <v>44347</v>
      </c>
      <c r="H234" s="2">
        <v>1017</v>
      </c>
      <c r="I234" s="2">
        <f>new_supply_status[[#This Row],[Total qty supplied]]/new_supply_status[[#This Row],[Allocation]]</f>
        <v>0.78230769230769226</v>
      </c>
      <c r="J234" s="2" t="s">
        <v>19</v>
      </c>
      <c r="K234" s="2" t="str">
        <f t="shared" si="1"/>
        <v>HARMANS FLOREAT-CROSS RIVER-June</v>
      </c>
      <c r="L234" s="2" t="s">
        <v>212</v>
      </c>
    </row>
    <row r="235" spans="1:12" hidden="1" x14ac:dyDescent="0.35">
      <c r="A235" s="2" t="s">
        <v>208</v>
      </c>
      <c r="B235" s="15" t="str">
        <f>CONCATENATE(new_supply_status[[#This Row],[Month]], " ", "cycle")</f>
        <v>June cycle</v>
      </c>
      <c r="C235" s="2" t="s">
        <v>106</v>
      </c>
      <c r="D235" s="2" t="s">
        <v>18</v>
      </c>
      <c r="E235" s="2" t="s">
        <v>61</v>
      </c>
      <c r="F235" s="2">
        <v>1000</v>
      </c>
      <c r="G235" s="17">
        <v>44349</v>
      </c>
      <c r="H235" s="2">
        <v>878</v>
      </c>
      <c r="I235" s="2">
        <f>new_supply_status[[#This Row],[Total qty supplied]]/new_supply_status[[#This Row],[Allocation]]</f>
        <v>0.878</v>
      </c>
      <c r="J235" s="2" t="s">
        <v>19</v>
      </c>
      <c r="K235" s="2" t="str">
        <f t="shared" si="1"/>
        <v>HARMANS FLOREAT-CROSS RIVER-June</v>
      </c>
      <c r="L235" s="2" t="s">
        <v>212</v>
      </c>
    </row>
    <row r="236" spans="1:12" hidden="1" x14ac:dyDescent="0.35">
      <c r="A236" s="2" t="s">
        <v>208</v>
      </c>
      <c r="B236" s="15" t="str">
        <f>CONCATENATE(new_supply_status[[#This Row],[Month]], " ", "cycle")</f>
        <v>June cycle</v>
      </c>
      <c r="C236" s="2" t="s">
        <v>114</v>
      </c>
      <c r="D236" s="2" t="s">
        <v>18</v>
      </c>
      <c r="E236" s="2" t="s">
        <v>76</v>
      </c>
      <c r="F236" s="2">
        <v>800</v>
      </c>
      <c r="G236" s="17">
        <v>44349</v>
      </c>
      <c r="H236" s="2">
        <v>590</v>
      </c>
      <c r="I236" s="2">
        <f>new_supply_status[[#This Row],[Total qty supplied]]/new_supply_status[[#This Row],[Allocation]]</f>
        <v>0.73750000000000004</v>
      </c>
      <c r="J236" s="2" t="s">
        <v>19</v>
      </c>
      <c r="K236" s="2" t="str">
        <f t="shared" si="1"/>
        <v>HARMANS FLOREAT-CROSS RIVER-June</v>
      </c>
      <c r="L236" s="2" t="s">
        <v>212</v>
      </c>
    </row>
    <row r="237" spans="1:12" hidden="1" x14ac:dyDescent="0.35">
      <c r="A237" s="2" t="s">
        <v>208</v>
      </c>
      <c r="B237" s="15" t="str">
        <f>CONCATENATE(new_supply_status[[#This Row],[Month]], " ", "cycle")</f>
        <v>June cycle</v>
      </c>
      <c r="C237" s="2" t="s">
        <v>64</v>
      </c>
      <c r="D237" s="2" t="s">
        <v>18</v>
      </c>
      <c r="E237" s="2" t="s">
        <v>59</v>
      </c>
      <c r="F237" s="2">
        <v>500</v>
      </c>
      <c r="G237" s="17">
        <v>44352</v>
      </c>
      <c r="H237" s="2">
        <v>428</v>
      </c>
      <c r="I237" s="2">
        <f>new_supply_status[[#This Row],[Total qty supplied]]/new_supply_status[[#This Row],[Allocation]]</f>
        <v>0.85599999999999998</v>
      </c>
      <c r="J237" s="2" t="s">
        <v>19</v>
      </c>
      <c r="K237" s="2" t="str">
        <f t="shared" si="1"/>
        <v>HARMANS FLOREAT-CROSS RIVER-June</v>
      </c>
      <c r="L237" s="2" t="s">
        <v>212</v>
      </c>
    </row>
    <row r="238" spans="1:12" hidden="1" x14ac:dyDescent="0.35">
      <c r="A238" s="2" t="s">
        <v>208</v>
      </c>
      <c r="B238" s="15" t="str">
        <f>CONCATENATE(new_supply_status[[#This Row],[Month]], " ", "cycle")</f>
        <v>June cycle</v>
      </c>
      <c r="C238" s="2" t="s">
        <v>65</v>
      </c>
      <c r="D238" s="2" t="s">
        <v>18</v>
      </c>
      <c r="E238" s="2" t="s">
        <v>59</v>
      </c>
      <c r="F238" s="2">
        <v>500</v>
      </c>
      <c r="G238" s="17">
        <v>44355</v>
      </c>
      <c r="H238" s="2">
        <v>436</v>
      </c>
      <c r="I238" s="2">
        <f>new_supply_status[[#This Row],[Total qty supplied]]/new_supply_status[[#This Row],[Allocation]]</f>
        <v>0.872</v>
      </c>
      <c r="J238" s="2" t="s">
        <v>19</v>
      </c>
      <c r="K238" s="2" t="str">
        <f t="shared" ref="K238:K252" si="2">CONCATENATE(J238,"-",D238,"-",A238)</f>
        <v>HARMANS FLOREAT-CROSS RIVER-June</v>
      </c>
      <c r="L238" s="2" t="s">
        <v>212</v>
      </c>
    </row>
    <row r="239" spans="1:12" hidden="1" x14ac:dyDescent="0.35">
      <c r="A239" s="2" t="s">
        <v>208</v>
      </c>
      <c r="B239" s="15" t="str">
        <f>CONCATENATE(new_supply_status[[#This Row],[Month]], " ", "cycle")</f>
        <v>June cycle</v>
      </c>
      <c r="C239" s="2" t="s">
        <v>107</v>
      </c>
      <c r="D239" s="2" t="s">
        <v>18</v>
      </c>
      <c r="E239" s="2" t="s">
        <v>59</v>
      </c>
      <c r="F239" s="2">
        <v>500</v>
      </c>
      <c r="G239" s="17">
        <v>44355</v>
      </c>
      <c r="H239" s="2">
        <v>372</v>
      </c>
      <c r="I239" s="2">
        <f>new_supply_status[[#This Row],[Total qty supplied]]/new_supply_status[[#This Row],[Allocation]]</f>
        <v>0.74399999999999999</v>
      </c>
      <c r="J239" s="2" t="s">
        <v>19</v>
      </c>
      <c r="K239" s="2" t="str">
        <f t="shared" si="2"/>
        <v>HARMANS FLOREAT-CROSS RIVER-June</v>
      </c>
      <c r="L239" s="2" t="s">
        <v>212</v>
      </c>
    </row>
    <row r="240" spans="1:12" hidden="1" x14ac:dyDescent="0.35">
      <c r="A240" s="2" t="s">
        <v>208</v>
      </c>
      <c r="B240" s="15" t="str">
        <f>CONCATENATE(new_supply_status[[#This Row],[Month]], " ", "cycle")</f>
        <v>June cycle</v>
      </c>
      <c r="C240" s="2" t="s">
        <v>121</v>
      </c>
      <c r="D240" s="2" t="s">
        <v>18</v>
      </c>
      <c r="E240" s="2" t="s">
        <v>26</v>
      </c>
      <c r="F240" s="2">
        <v>1900</v>
      </c>
      <c r="G240" s="17">
        <v>44354</v>
      </c>
      <c r="H240" s="2">
        <v>1716</v>
      </c>
      <c r="I240" s="2">
        <f>new_supply_status[[#This Row],[Total qty supplied]]/new_supply_status[[#This Row],[Allocation]]</f>
        <v>0.90315789473684216</v>
      </c>
      <c r="J240" s="2" t="s">
        <v>19</v>
      </c>
      <c r="K240" s="2" t="str">
        <f t="shared" si="2"/>
        <v>HARMANS FLOREAT-CROSS RIVER-June</v>
      </c>
      <c r="L240" s="2" t="s">
        <v>212</v>
      </c>
    </row>
    <row r="241" spans="1:12" hidden="1" x14ac:dyDescent="0.35">
      <c r="A241" s="2" t="s">
        <v>208</v>
      </c>
      <c r="B241" s="15" t="str">
        <f>CONCATENATE(new_supply_status[[#This Row],[Month]], " ", "cycle")</f>
        <v>June cycle</v>
      </c>
      <c r="C241" s="2" t="s">
        <v>67</v>
      </c>
      <c r="D241" s="2" t="s">
        <v>18</v>
      </c>
      <c r="E241" s="2" t="s">
        <v>59</v>
      </c>
      <c r="F241" s="2">
        <v>1900</v>
      </c>
      <c r="G241" s="17">
        <v>44354</v>
      </c>
      <c r="H241" s="2">
        <v>1649</v>
      </c>
      <c r="I241" s="2">
        <f>new_supply_status[[#This Row],[Total qty supplied]]/new_supply_status[[#This Row],[Allocation]]</f>
        <v>0.86789473684210527</v>
      </c>
      <c r="J241" s="2" t="s">
        <v>19</v>
      </c>
      <c r="K241" s="2" t="str">
        <f t="shared" si="2"/>
        <v>HARMANS FLOREAT-CROSS RIVER-June</v>
      </c>
      <c r="L241" s="2" t="s">
        <v>212</v>
      </c>
    </row>
    <row r="242" spans="1:12" hidden="1" x14ac:dyDescent="0.35">
      <c r="A242" s="2" t="s">
        <v>208</v>
      </c>
      <c r="B242" s="15" t="str">
        <f>CONCATENATE(new_supply_status[[#This Row],[Month]], " ", "cycle")</f>
        <v>June cycle</v>
      </c>
      <c r="C242" s="2" t="s">
        <v>116</v>
      </c>
      <c r="D242" s="2" t="s">
        <v>18</v>
      </c>
      <c r="E242" s="2" t="s">
        <v>76</v>
      </c>
      <c r="F242" s="2">
        <v>1000</v>
      </c>
      <c r="G242" s="17">
        <v>44348</v>
      </c>
      <c r="H242" s="2">
        <v>841</v>
      </c>
      <c r="I242" s="2">
        <f>new_supply_status[[#This Row],[Total qty supplied]]/new_supply_status[[#This Row],[Allocation]]</f>
        <v>0.84099999999999997</v>
      </c>
      <c r="J242" s="2" t="s">
        <v>19</v>
      </c>
      <c r="K242" s="2" t="str">
        <f t="shared" si="2"/>
        <v>HARMANS FLOREAT-CROSS RIVER-June</v>
      </c>
      <c r="L242" s="2" t="s">
        <v>212</v>
      </c>
    </row>
    <row r="243" spans="1:12" hidden="1" x14ac:dyDescent="0.35">
      <c r="A243" s="2" t="s">
        <v>208</v>
      </c>
      <c r="B243" s="15" t="str">
        <f>CONCATENATE(new_supply_status[[#This Row],[Month]], " ", "cycle")</f>
        <v>June cycle</v>
      </c>
      <c r="C243" s="2" t="s">
        <v>109</v>
      </c>
      <c r="D243" s="2" t="s">
        <v>18</v>
      </c>
      <c r="E243" s="2" t="s">
        <v>61</v>
      </c>
      <c r="F243" s="2">
        <v>1000</v>
      </c>
      <c r="G243" s="17">
        <v>44349</v>
      </c>
      <c r="H243" s="2">
        <v>793</v>
      </c>
      <c r="I243" s="2">
        <f>new_supply_status[[#This Row],[Total qty supplied]]/new_supply_status[[#This Row],[Allocation]]</f>
        <v>0.79300000000000004</v>
      </c>
      <c r="J243" s="2" t="s">
        <v>19</v>
      </c>
      <c r="K243" s="2" t="str">
        <f t="shared" si="2"/>
        <v>HARMANS FLOREAT-CROSS RIVER-June</v>
      </c>
      <c r="L243" s="2" t="s">
        <v>212</v>
      </c>
    </row>
    <row r="244" spans="1:12" hidden="1" x14ac:dyDescent="0.35">
      <c r="A244" s="2" t="s">
        <v>208</v>
      </c>
      <c r="B244" s="15" t="str">
        <f>CONCATENATE(new_supply_status[[#This Row],[Month]], " ", "cycle")</f>
        <v>June cycle</v>
      </c>
      <c r="C244" s="2" t="s">
        <v>110</v>
      </c>
      <c r="D244" s="2" t="s">
        <v>18</v>
      </c>
      <c r="E244" s="2" t="s">
        <v>59</v>
      </c>
      <c r="F244" s="2">
        <v>500</v>
      </c>
      <c r="G244" s="17">
        <v>44354</v>
      </c>
      <c r="H244" s="2">
        <v>368</v>
      </c>
      <c r="I244" s="2">
        <f>new_supply_status[[#This Row],[Total qty supplied]]/new_supply_status[[#This Row],[Allocation]]</f>
        <v>0.73599999999999999</v>
      </c>
      <c r="J244" s="2" t="s">
        <v>19</v>
      </c>
      <c r="K244" s="2" t="str">
        <f t="shared" si="2"/>
        <v>HARMANS FLOREAT-CROSS RIVER-June</v>
      </c>
      <c r="L244" s="2" t="s">
        <v>212</v>
      </c>
    </row>
    <row r="245" spans="1:12" hidden="1" x14ac:dyDescent="0.35">
      <c r="A245" s="2" t="s">
        <v>208</v>
      </c>
      <c r="B245" s="15" t="str">
        <f>CONCATENATE(new_supply_status[[#This Row],[Month]], " ", "cycle")</f>
        <v>June cycle</v>
      </c>
      <c r="C245" s="2" t="s">
        <v>213</v>
      </c>
      <c r="D245" s="2" t="s">
        <v>18</v>
      </c>
      <c r="E245" s="2" t="s">
        <v>26</v>
      </c>
      <c r="F245" s="2">
        <v>1000</v>
      </c>
      <c r="G245" s="17">
        <v>44352</v>
      </c>
      <c r="H245" s="2">
        <v>917</v>
      </c>
      <c r="I245" s="2">
        <f>new_supply_status[[#This Row],[Total qty supplied]]/new_supply_status[[#This Row],[Allocation]]</f>
        <v>0.91700000000000004</v>
      </c>
      <c r="J245" s="2" t="s">
        <v>19</v>
      </c>
      <c r="K245" s="2" t="str">
        <f t="shared" si="2"/>
        <v>HARMANS FLOREAT-CROSS RIVER-June</v>
      </c>
      <c r="L245" s="2" t="s">
        <v>212</v>
      </c>
    </row>
    <row r="246" spans="1:12" hidden="1" x14ac:dyDescent="0.35">
      <c r="A246" s="2" t="s">
        <v>208</v>
      </c>
      <c r="B246" s="15" t="str">
        <f>CONCATENATE(new_supply_status[[#This Row],[Month]], " ", "cycle")</f>
        <v>June cycle</v>
      </c>
      <c r="C246" s="2" t="s">
        <v>69</v>
      </c>
      <c r="D246" s="2" t="s">
        <v>18</v>
      </c>
      <c r="E246" s="2" t="s">
        <v>61</v>
      </c>
      <c r="F246" s="2">
        <v>500</v>
      </c>
      <c r="G246" s="17">
        <v>44349</v>
      </c>
      <c r="H246" s="2">
        <v>396</v>
      </c>
      <c r="I246" s="2">
        <f>new_supply_status[[#This Row],[Total qty supplied]]/new_supply_status[[#This Row],[Allocation]]</f>
        <v>0.79200000000000004</v>
      </c>
      <c r="J246" s="2" t="s">
        <v>19</v>
      </c>
      <c r="K246" s="2" t="str">
        <f t="shared" si="2"/>
        <v>HARMANS FLOREAT-CROSS RIVER-June</v>
      </c>
      <c r="L246" s="2" t="s">
        <v>212</v>
      </c>
    </row>
    <row r="247" spans="1:12" hidden="1" x14ac:dyDescent="0.35">
      <c r="A247" s="2" t="s">
        <v>208</v>
      </c>
      <c r="B247" s="15" t="str">
        <f>CONCATENATE(new_supply_status[[#This Row],[Month]], " ", "cycle")</f>
        <v>June cycle</v>
      </c>
      <c r="C247" s="2" t="s">
        <v>153</v>
      </c>
      <c r="D247" s="2" t="s">
        <v>18</v>
      </c>
      <c r="E247" s="2" t="s">
        <v>76</v>
      </c>
      <c r="F247" s="2">
        <v>2000</v>
      </c>
      <c r="G247" s="17">
        <v>44355</v>
      </c>
      <c r="H247" s="2">
        <v>1670</v>
      </c>
      <c r="I247" s="2">
        <f>new_supply_status[[#This Row],[Total qty supplied]]/new_supply_status[[#This Row],[Allocation]]</f>
        <v>0.83499999999999996</v>
      </c>
      <c r="J247" s="2" t="s">
        <v>20</v>
      </c>
      <c r="K247" s="2" t="str">
        <f t="shared" si="2"/>
        <v>KEZONIC-CROSS RIVER-June</v>
      </c>
      <c r="L247" s="2" t="s">
        <v>212</v>
      </c>
    </row>
    <row r="248" spans="1:12" hidden="1" x14ac:dyDescent="0.35">
      <c r="A248" s="2" t="s">
        <v>208</v>
      </c>
      <c r="B248" s="15" t="str">
        <f>CONCATENATE(new_supply_status[[#This Row],[Month]], " ", "cycle")</f>
        <v>June cycle</v>
      </c>
      <c r="C248" s="2" t="s">
        <v>214</v>
      </c>
      <c r="D248" s="2" t="s">
        <v>18</v>
      </c>
      <c r="E248" s="2" t="s">
        <v>71</v>
      </c>
      <c r="F248" s="2">
        <v>1000</v>
      </c>
      <c r="G248" s="17">
        <v>44349</v>
      </c>
      <c r="H248" s="2">
        <v>918</v>
      </c>
      <c r="I248" s="2">
        <f>new_supply_status[[#This Row],[Total qty supplied]]/new_supply_status[[#This Row],[Allocation]]</f>
        <v>0.91800000000000004</v>
      </c>
      <c r="J248" s="2" t="s">
        <v>20</v>
      </c>
      <c r="K248" s="2" t="str">
        <f t="shared" si="2"/>
        <v>KEZONIC-CROSS RIVER-June</v>
      </c>
      <c r="L248" s="2" t="s">
        <v>212</v>
      </c>
    </row>
    <row r="249" spans="1:12" hidden="1" x14ac:dyDescent="0.35">
      <c r="A249" s="2" t="s">
        <v>208</v>
      </c>
      <c r="B249" s="15" t="str">
        <f>CONCATENATE(new_supply_status[[#This Row],[Month]], " ", "cycle")</f>
        <v>June cycle</v>
      </c>
      <c r="C249" s="2" t="s">
        <v>78</v>
      </c>
      <c r="D249" s="2" t="s">
        <v>18</v>
      </c>
      <c r="E249" s="2" t="s">
        <v>71</v>
      </c>
      <c r="F249" s="2">
        <v>3600</v>
      </c>
      <c r="G249" s="17">
        <v>44346</v>
      </c>
      <c r="H249" s="2">
        <v>3270</v>
      </c>
      <c r="I249" s="2">
        <f>new_supply_status[[#This Row],[Total qty supplied]]/new_supply_status[[#This Row],[Allocation]]</f>
        <v>0.90833333333333333</v>
      </c>
      <c r="J249" s="2" t="s">
        <v>20</v>
      </c>
      <c r="K249" s="2" t="str">
        <f t="shared" si="2"/>
        <v>KEZONIC-CROSS RIVER-June</v>
      </c>
      <c r="L249" s="2" t="s">
        <v>212</v>
      </c>
    </row>
    <row r="250" spans="1:12" hidden="1" x14ac:dyDescent="0.35">
      <c r="A250" s="2" t="s">
        <v>208</v>
      </c>
      <c r="B250" s="15" t="str">
        <f>CONCATENATE(new_supply_status[[#This Row],[Month]], " ", "cycle")</f>
        <v>June cycle</v>
      </c>
      <c r="C250" s="2" t="s">
        <v>120</v>
      </c>
      <c r="D250" s="2" t="s">
        <v>18</v>
      </c>
      <c r="E250" s="2" t="s">
        <v>61</v>
      </c>
      <c r="F250" s="2">
        <v>2600</v>
      </c>
      <c r="G250" s="17">
        <v>44348</v>
      </c>
      <c r="H250" s="2">
        <v>1664</v>
      </c>
      <c r="I250" s="2">
        <f>new_supply_status[[#This Row],[Total qty supplied]]/new_supply_status[[#This Row],[Allocation]]</f>
        <v>0.64</v>
      </c>
      <c r="J250" s="2" t="s">
        <v>20</v>
      </c>
      <c r="K250" s="2" t="str">
        <f t="shared" si="2"/>
        <v>KEZONIC-CROSS RIVER-June</v>
      </c>
      <c r="L250" s="2" t="s">
        <v>212</v>
      </c>
    </row>
    <row r="251" spans="1:12" hidden="1" x14ac:dyDescent="0.35">
      <c r="A251" s="2" t="s">
        <v>208</v>
      </c>
      <c r="B251" s="15" t="str">
        <f>CONCATENATE(new_supply_status[[#This Row],[Month]], " ", "cycle")</f>
        <v>June cycle</v>
      </c>
      <c r="C251" s="2" t="s">
        <v>215</v>
      </c>
      <c r="D251" s="2" t="s">
        <v>18</v>
      </c>
      <c r="E251" s="2" t="s">
        <v>76</v>
      </c>
      <c r="F251" s="2">
        <v>1000</v>
      </c>
      <c r="G251" s="17">
        <v>44359</v>
      </c>
      <c r="H251" s="2">
        <v>478</v>
      </c>
      <c r="I251" s="2">
        <f>new_supply_status[[#This Row],[Total qty supplied]]/new_supply_status[[#This Row],[Allocation]]</f>
        <v>0.47799999999999998</v>
      </c>
      <c r="J251" s="2" t="s">
        <v>20</v>
      </c>
      <c r="K251" s="2" t="str">
        <f t="shared" si="2"/>
        <v>KEZONIC-CROSS RIVER-June</v>
      </c>
      <c r="L251" s="2" t="s">
        <v>212</v>
      </c>
    </row>
    <row r="252" spans="1:12" hidden="1" x14ac:dyDescent="0.35">
      <c r="A252" s="2" t="s">
        <v>208</v>
      </c>
      <c r="B252" s="15" t="str">
        <f>CONCATENATE(new_supply_status[[#This Row],[Month]], " ", "cycle")</f>
        <v>June cycle</v>
      </c>
      <c r="C252" s="2" t="s">
        <v>70</v>
      </c>
      <c r="D252" s="2" t="s">
        <v>18</v>
      </c>
      <c r="E252" s="2" t="s">
        <v>71</v>
      </c>
      <c r="F252" s="2">
        <v>1000</v>
      </c>
      <c r="G252" s="17">
        <v>44349</v>
      </c>
      <c r="H252" s="2">
        <v>885</v>
      </c>
      <c r="I252" s="2">
        <f>new_supply_status[[#This Row],[Total qty supplied]]/new_supply_status[[#This Row],[Allocation]]</f>
        <v>0.88500000000000001</v>
      </c>
      <c r="J252" s="2" t="s">
        <v>20</v>
      </c>
      <c r="K252" s="2" t="str">
        <f t="shared" si="2"/>
        <v>KEZONIC-CROSS RIVER-June</v>
      </c>
      <c r="L252" s="2" t="s">
        <v>212</v>
      </c>
    </row>
    <row r="253" spans="1:12" hidden="1" x14ac:dyDescent="0.35">
      <c r="A253" s="2"/>
      <c r="B253" s="15"/>
      <c r="C253" s="2"/>
      <c r="D253" s="2"/>
      <c r="E253" s="2"/>
      <c r="F253" s="2"/>
      <c r="G253" s="3"/>
      <c r="H253" s="2"/>
      <c r="I253" s="2"/>
      <c r="J253" s="2"/>
      <c r="K253" s="2"/>
      <c r="L253" s="2"/>
    </row>
    <row r="254" spans="1:12" hidden="1" x14ac:dyDescent="0.35">
      <c r="A254" s="2"/>
      <c r="B254" s="15"/>
      <c r="C254" s="2"/>
      <c r="D254" s="2"/>
      <c r="E254" s="2"/>
      <c r="F254" s="2"/>
      <c r="G254" s="3"/>
      <c r="H254" s="2"/>
      <c r="I254" s="2"/>
      <c r="J254" s="2"/>
      <c r="K254" s="2"/>
      <c r="L254" s="2"/>
    </row>
    <row r="255" spans="1:12" hidden="1" x14ac:dyDescent="0.35">
      <c r="A255" s="2"/>
      <c r="B255" s="15"/>
      <c r="C255" s="2"/>
      <c r="D255" s="2"/>
      <c r="E255" s="2"/>
      <c r="F255" s="2"/>
      <c r="G255" s="3"/>
      <c r="H255" s="2"/>
      <c r="I255" s="2"/>
      <c r="J255" s="2"/>
      <c r="K255" s="2"/>
      <c r="L255" s="2"/>
    </row>
    <row r="256" spans="1:12" hidden="1" x14ac:dyDescent="0.35">
      <c r="A256" s="2"/>
      <c r="B256" s="15"/>
      <c r="C256" s="2"/>
      <c r="D256" s="2"/>
      <c r="E256" s="2"/>
      <c r="F256" s="2"/>
      <c r="G256" s="3"/>
      <c r="H256" s="2"/>
      <c r="I256" s="2"/>
      <c r="J256" s="2"/>
      <c r="K256" s="2"/>
      <c r="L256" s="2"/>
    </row>
    <row r="257" spans="1:12" hidden="1" x14ac:dyDescent="0.35">
      <c r="A257" s="2"/>
      <c r="B257" s="15"/>
      <c r="C257" s="2"/>
      <c r="D257" s="2"/>
      <c r="E257" s="2"/>
      <c r="F257" s="2"/>
      <c r="G257" s="3"/>
      <c r="H257" s="2"/>
      <c r="I257" s="2"/>
      <c r="J257" s="2"/>
      <c r="K257" s="2"/>
      <c r="L257" s="2"/>
    </row>
    <row r="258" spans="1:12" hidden="1" x14ac:dyDescent="0.35">
      <c r="A258" s="2"/>
      <c r="B258" s="15"/>
      <c r="C258" s="2"/>
      <c r="D258" s="2"/>
      <c r="E258" s="2"/>
      <c r="F258" s="2"/>
      <c r="G258" s="3"/>
      <c r="H258" s="2"/>
      <c r="I258" s="2"/>
      <c r="J258" s="2"/>
      <c r="K258" s="2"/>
      <c r="L258" s="2"/>
    </row>
    <row r="259" spans="1:12" hidden="1" x14ac:dyDescent="0.35">
      <c r="A259" s="2"/>
      <c r="B259" s="15"/>
      <c r="C259" s="2"/>
      <c r="D259" s="2"/>
      <c r="E259" s="2"/>
      <c r="F259" s="2"/>
      <c r="G259" s="3"/>
      <c r="H259" s="2"/>
      <c r="I259" s="2"/>
      <c r="J259" s="2"/>
      <c r="K259" s="2"/>
      <c r="L259" s="2"/>
    </row>
    <row r="260" spans="1:12" hidden="1" x14ac:dyDescent="0.35">
      <c r="A260" s="2"/>
      <c r="B260" s="15"/>
      <c r="C260" s="2"/>
      <c r="D260" s="2"/>
      <c r="E260" s="2"/>
      <c r="F260" s="2"/>
      <c r="G260" s="3"/>
      <c r="H260" s="2"/>
      <c r="I260" s="2"/>
      <c r="J260" s="2"/>
      <c r="K260" s="2"/>
      <c r="L260" s="2"/>
    </row>
    <row r="261" spans="1:12" hidden="1" x14ac:dyDescent="0.35">
      <c r="A261" s="2"/>
      <c r="B261" s="15"/>
      <c r="C261" s="2"/>
      <c r="D261" s="2"/>
      <c r="E261" s="2"/>
      <c r="F261" s="2"/>
      <c r="G261" s="3"/>
      <c r="H261" s="2"/>
      <c r="I261" s="2"/>
      <c r="J261" s="2"/>
      <c r="K261" s="2"/>
      <c r="L261" s="2"/>
    </row>
    <row r="262" spans="1:12" hidden="1" x14ac:dyDescent="0.35">
      <c r="A262" s="2"/>
      <c r="B262" s="15"/>
      <c r="C262" s="2"/>
      <c r="D262" s="2"/>
      <c r="E262" s="2"/>
      <c r="F262" s="2"/>
      <c r="G262" s="3"/>
      <c r="H262" s="2"/>
      <c r="I262" s="2"/>
      <c r="J262" s="2"/>
      <c r="K262" s="2"/>
      <c r="L262" s="2"/>
    </row>
    <row r="263" spans="1:12" hidden="1" x14ac:dyDescent="0.35">
      <c r="A263" s="2"/>
      <c r="B263" s="15"/>
      <c r="C263" s="2"/>
      <c r="D263" s="2"/>
      <c r="E263" s="2"/>
      <c r="F263" s="2"/>
      <c r="G263" s="3"/>
      <c r="H263" s="2"/>
      <c r="I263" s="2"/>
      <c r="J263" s="2"/>
      <c r="K263" s="2"/>
      <c r="L263" s="2"/>
    </row>
    <row r="264" spans="1:12" hidden="1" x14ac:dyDescent="0.35">
      <c r="A264" s="2"/>
      <c r="B264" s="15"/>
      <c r="C264" s="2"/>
      <c r="D264" s="2"/>
      <c r="E264" s="2"/>
      <c r="F264" s="2"/>
      <c r="G264" s="3"/>
      <c r="H264" s="2"/>
      <c r="I264" s="2"/>
      <c r="J264" s="2"/>
      <c r="K264" s="2"/>
      <c r="L264" s="2"/>
    </row>
    <row r="265" spans="1:12" hidden="1" x14ac:dyDescent="0.35">
      <c r="A265" s="2"/>
      <c r="B265" s="15"/>
      <c r="C265" s="2"/>
      <c r="D265" s="2"/>
      <c r="E265" s="2"/>
      <c r="F265" s="2"/>
      <c r="G265" s="3"/>
      <c r="H265" s="2"/>
      <c r="I265" s="2"/>
      <c r="J265" s="2"/>
      <c r="K265" s="2"/>
      <c r="L265" s="2"/>
    </row>
    <row r="266" spans="1:12" hidden="1" x14ac:dyDescent="0.35">
      <c r="A266" s="2"/>
      <c r="B266" s="15"/>
      <c r="C266" s="2"/>
      <c r="D266" s="2"/>
      <c r="E266" s="2"/>
      <c r="F266" s="2"/>
      <c r="G266" s="3"/>
      <c r="H266" s="2"/>
      <c r="I266" s="2"/>
      <c r="J266" s="2"/>
      <c r="K266" s="2"/>
      <c r="L266" s="2"/>
    </row>
    <row r="267" spans="1:12" hidden="1" x14ac:dyDescent="0.35">
      <c r="A267" s="2"/>
      <c r="B267" s="15"/>
      <c r="C267" s="2"/>
      <c r="D267" s="2"/>
      <c r="E267" s="2"/>
      <c r="F267" s="2"/>
      <c r="G267" s="3"/>
      <c r="H267" s="2"/>
      <c r="I267" s="2"/>
      <c r="J267" s="2"/>
      <c r="K267" s="2"/>
      <c r="L267" s="2"/>
    </row>
    <row r="268" spans="1:12" hidden="1" x14ac:dyDescent="0.35">
      <c r="A268" s="2"/>
      <c r="B268" s="15"/>
      <c r="C268" s="2"/>
      <c r="D268" s="2"/>
      <c r="E268" s="2"/>
      <c r="F268" s="2"/>
      <c r="G268" s="3"/>
      <c r="H268" s="2"/>
      <c r="I268" s="2"/>
      <c r="J268" s="2"/>
      <c r="K268" s="2"/>
      <c r="L268" s="2"/>
    </row>
    <row r="269" spans="1:12" hidden="1" x14ac:dyDescent="0.35">
      <c r="A269" s="2"/>
      <c r="B269" s="15"/>
      <c r="C269" s="2"/>
      <c r="D269" s="2"/>
      <c r="E269" s="2"/>
      <c r="F269" s="2"/>
      <c r="G269" s="3"/>
      <c r="H269" s="2"/>
      <c r="I269" s="2"/>
      <c r="J269" s="2"/>
      <c r="K269" s="2"/>
      <c r="L269" s="2"/>
    </row>
    <row r="270" spans="1:12" hidden="1" x14ac:dyDescent="0.35">
      <c r="A270" s="2"/>
      <c r="B270" s="15"/>
      <c r="C270" s="2"/>
      <c r="D270" s="2"/>
      <c r="E270" s="2"/>
      <c r="F270" s="2"/>
      <c r="G270" s="3"/>
      <c r="H270" s="2"/>
      <c r="I270" s="2"/>
      <c r="J270" s="2"/>
      <c r="K270" s="2"/>
      <c r="L270" s="2"/>
    </row>
    <row r="271" spans="1:12" hidden="1" x14ac:dyDescent="0.35">
      <c r="A271" s="2"/>
      <c r="B271" s="15"/>
      <c r="C271" s="2"/>
      <c r="D271" s="2"/>
      <c r="E271" s="2"/>
      <c r="F271" s="2"/>
      <c r="G271" s="3"/>
      <c r="H271" s="2"/>
      <c r="I271" s="2"/>
      <c r="J271" s="2"/>
      <c r="K271" s="2"/>
      <c r="L271" s="2"/>
    </row>
    <row r="272" spans="1:12" hidden="1" x14ac:dyDescent="0.35">
      <c r="A272" s="2"/>
      <c r="B272" s="15"/>
      <c r="C272" s="2"/>
      <c r="D272" s="2"/>
      <c r="E272" s="2"/>
      <c r="F272" s="2"/>
      <c r="G272" s="3"/>
      <c r="H272" s="2"/>
      <c r="I272" s="2"/>
      <c r="J272" s="2"/>
      <c r="K272" s="2"/>
      <c r="L272" s="2"/>
    </row>
    <row r="273" spans="1:12" hidden="1" x14ac:dyDescent="0.35">
      <c r="A273" s="2"/>
      <c r="B273" s="15"/>
      <c r="C273" s="2"/>
      <c r="D273" s="2"/>
      <c r="E273" s="2"/>
      <c r="F273" s="2"/>
      <c r="G273" s="3"/>
      <c r="H273" s="2"/>
      <c r="I273" s="2"/>
      <c r="J273" s="2"/>
      <c r="K273" s="2"/>
      <c r="L273" s="2"/>
    </row>
    <row r="274" spans="1:12" hidden="1" x14ac:dyDescent="0.35">
      <c r="A274" s="2"/>
      <c r="B274" s="15"/>
      <c r="C274" s="2"/>
      <c r="D274" s="2"/>
      <c r="E274" s="2"/>
      <c r="F274" s="2"/>
      <c r="G274" s="3"/>
      <c r="H274" s="2"/>
      <c r="I274" s="2"/>
      <c r="J274" s="2"/>
      <c r="K274" s="2"/>
      <c r="L274" s="2"/>
    </row>
    <row r="275" spans="1:12" hidden="1" x14ac:dyDescent="0.35">
      <c r="A275" s="2"/>
      <c r="B275" s="15"/>
      <c r="C275" s="2"/>
      <c r="D275" s="2"/>
      <c r="E275" s="2"/>
      <c r="F275" s="2"/>
      <c r="G275" s="3"/>
      <c r="H275" s="2"/>
      <c r="I275" s="2"/>
      <c r="J275" s="2"/>
      <c r="K275" s="2"/>
      <c r="L275" s="2"/>
    </row>
    <row r="276" spans="1:12" hidden="1" x14ac:dyDescent="0.35">
      <c r="A276" s="2"/>
      <c r="B276" s="15"/>
      <c r="C276" s="2"/>
      <c r="D276" s="2"/>
      <c r="E276" s="2"/>
      <c r="F276" s="2"/>
      <c r="G276" s="3"/>
      <c r="H276" s="2"/>
      <c r="I276" s="2"/>
      <c r="J276" s="2"/>
      <c r="K276" s="2"/>
      <c r="L276" s="2"/>
    </row>
    <row r="277" spans="1:12" hidden="1" x14ac:dyDescent="0.35">
      <c r="A277" s="2"/>
      <c r="B277" s="15"/>
      <c r="C277" s="2"/>
      <c r="D277" s="2"/>
      <c r="E277" s="2"/>
      <c r="F277" s="2"/>
      <c r="G277" s="3"/>
      <c r="H277" s="2"/>
      <c r="I277" s="2"/>
      <c r="J277" s="2"/>
      <c r="K277" s="2"/>
      <c r="L277" s="2"/>
    </row>
    <row r="278" spans="1:12" hidden="1" x14ac:dyDescent="0.35">
      <c r="A278" s="2"/>
      <c r="B278" s="15"/>
      <c r="C278" s="2"/>
      <c r="D278" s="2"/>
      <c r="E278" s="2"/>
      <c r="F278" s="2"/>
      <c r="G278" s="3"/>
      <c r="H278" s="2"/>
      <c r="I278" s="2"/>
      <c r="J278" s="2"/>
      <c r="K278" s="2"/>
      <c r="L278" s="2"/>
    </row>
    <row r="279" spans="1:12" hidden="1" x14ac:dyDescent="0.35">
      <c r="A279" s="2"/>
      <c r="B279" s="15"/>
      <c r="C279" s="2"/>
      <c r="D279" s="2"/>
      <c r="E279" s="2"/>
      <c r="F279" s="2"/>
      <c r="G279" s="3"/>
      <c r="H279" s="2"/>
      <c r="I279" s="2"/>
      <c r="J279" s="2"/>
      <c r="K279" s="2"/>
      <c r="L279" s="2"/>
    </row>
    <row r="280" spans="1:12" hidden="1" x14ac:dyDescent="0.35">
      <c r="A280" s="2"/>
      <c r="B280" s="15"/>
      <c r="C280" s="2"/>
      <c r="D280" s="2"/>
      <c r="E280" s="2"/>
      <c r="F280" s="2"/>
      <c r="G280" s="3"/>
      <c r="H280" s="2"/>
      <c r="I280" s="2"/>
      <c r="J280" s="2"/>
      <c r="K280" s="2"/>
      <c r="L280" s="2"/>
    </row>
    <row r="281" spans="1:12" hidden="1" x14ac:dyDescent="0.35">
      <c r="A281" s="2"/>
      <c r="B281" s="15"/>
      <c r="C281" s="2"/>
      <c r="D281" s="2"/>
      <c r="E281" s="2"/>
      <c r="F281" s="2"/>
      <c r="G281" s="3"/>
      <c r="H281" s="2"/>
      <c r="I281" s="2"/>
      <c r="J281" s="2"/>
      <c r="K281" s="2"/>
      <c r="L281" s="2"/>
    </row>
    <row r="282" spans="1:12" hidden="1" x14ac:dyDescent="0.35">
      <c r="A282" s="2"/>
      <c r="B282" s="15"/>
      <c r="C282" s="2"/>
      <c r="D282" s="2"/>
      <c r="E282" s="2"/>
      <c r="F282" s="2"/>
      <c r="G282" s="3"/>
      <c r="H282" s="2"/>
      <c r="I282" s="2"/>
      <c r="J282" s="2"/>
      <c r="K282" s="2"/>
      <c r="L282" s="2"/>
    </row>
    <row r="283" spans="1:12" hidden="1" x14ac:dyDescent="0.35">
      <c r="A283" s="2"/>
      <c r="B283" s="15"/>
      <c r="C283" s="2"/>
      <c r="D283" s="2"/>
      <c r="E283" s="2"/>
      <c r="F283" s="2"/>
      <c r="G283" s="3"/>
      <c r="H283" s="2"/>
      <c r="I283" s="2"/>
      <c r="J283" s="2"/>
      <c r="K283" s="2"/>
      <c r="L283" s="2"/>
    </row>
    <row r="284" spans="1:12" hidden="1" x14ac:dyDescent="0.35">
      <c r="A284" s="2"/>
      <c r="B284" s="15"/>
      <c r="C284" s="2"/>
      <c r="D284" s="2"/>
      <c r="E284" s="2"/>
      <c r="F284" s="2"/>
      <c r="G284" s="3"/>
      <c r="H284" s="2"/>
      <c r="I284" s="2"/>
      <c r="J284" s="2"/>
      <c r="K284" s="2"/>
      <c r="L284" s="2"/>
    </row>
    <row r="285" spans="1:12" hidden="1" x14ac:dyDescent="0.35">
      <c r="A285" s="2"/>
      <c r="B285" s="15"/>
      <c r="C285" s="2"/>
      <c r="D285" s="2"/>
      <c r="E285" s="2"/>
      <c r="F285" s="2"/>
      <c r="G285" s="3"/>
      <c r="H285" s="2"/>
      <c r="I285" s="2"/>
      <c r="J285" s="2"/>
      <c r="K285" s="2"/>
      <c r="L285" s="2"/>
    </row>
    <row r="286" spans="1:12" hidden="1" x14ac:dyDescent="0.35">
      <c r="A286" s="2"/>
      <c r="B286" s="15"/>
      <c r="C286" s="2"/>
      <c r="D286" s="2"/>
      <c r="E286" s="2"/>
      <c r="F286" s="2"/>
      <c r="G286" s="3"/>
      <c r="H286" s="2"/>
      <c r="I286" s="2"/>
      <c r="J286" s="2"/>
      <c r="K286" s="2"/>
      <c r="L286" s="2"/>
    </row>
    <row r="287" spans="1:12" hidden="1" x14ac:dyDescent="0.35">
      <c r="A287" s="2"/>
      <c r="B287" s="15"/>
      <c r="C287" s="2"/>
      <c r="D287" s="2"/>
      <c r="E287" s="2"/>
      <c r="F287" s="2"/>
      <c r="G287" s="3"/>
      <c r="H287" s="2"/>
      <c r="I287" s="2"/>
      <c r="J287" s="2"/>
      <c r="K287" s="2"/>
      <c r="L287" s="2"/>
    </row>
    <row r="288" spans="1:12" hidden="1" x14ac:dyDescent="0.35">
      <c r="A288" s="2"/>
      <c r="B288" s="15"/>
      <c r="C288" s="2"/>
      <c r="D288" s="2"/>
      <c r="E288" s="2"/>
      <c r="F288" s="2"/>
      <c r="G288" s="3"/>
      <c r="H288" s="2"/>
      <c r="I288" s="2"/>
      <c r="J288" s="2"/>
      <c r="K288" s="2"/>
      <c r="L288" s="2"/>
    </row>
    <row r="289" spans="1:12" hidden="1" x14ac:dyDescent="0.35">
      <c r="A289" s="2"/>
      <c r="B289" s="15"/>
      <c r="C289" s="2"/>
      <c r="D289" s="2"/>
      <c r="E289" s="2"/>
      <c r="F289" s="2"/>
      <c r="G289" s="3"/>
      <c r="H289" s="2"/>
      <c r="I289" s="2"/>
      <c r="J289" s="2"/>
      <c r="K289" s="2"/>
      <c r="L289" s="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zoomScale="80" zoomScaleNormal="80" workbookViewId="0"/>
  </sheetViews>
  <sheetFormatPr defaultRowHeight="14.5" x14ac:dyDescent="0.35"/>
  <cols>
    <col min="1" max="1" width="17" customWidth="1"/>
    <col min="3" max="3" width="13.81640625" customWidth="1"/>
    <col min="4" max="4" width="32.54296875" customWidth="1"/>
    <col min="5" max="5" width="15.26953125" customWidth="1"/>
    <col min="6" max="6" width="35.81640625" customWidth="1"/>
  </cols>
  <sheetData>
    <row r="1" spans="1:7" x14ac:dyDescent="0.35">
      <c r="A1" s="4" t="s">
        <v>24</v>
      </c>
      <c r="B1" s="4" t="s">
        <v>146</v>
      </c>
      <c r="C1" s="4" t="s">
        <v>1</v>
      </c>
      <c r="D1" s="4" t="s">
        <v>130</v>
      </c>
      <c r="E1" s="4" t="s">
        <v>158</v>
      </c>
      <c r="F1" s="4" t="s">
        <v>178</v>
      </c>
      <c r="G1" s="4" t="s">
        <v>179</v>
      </c>
    </row>
    <row r="2" spans="1:7" hidden="1" x14ac:dyDescent="0.35">
      <c r="A2" s="2" t="s">
        <v>17</v>
      </c>
      <c r="B2" s="2" t="s">
        <v>147</v>
      </c>
      <c r="C2" s="2" t="s">
        <v>18</v>
      </c>
      <c r="D2" s="2" t="str">
        <f>CONCATENATE(factor_score[[#This Row],[Vendor]], "-",factor_score[[#This Row],[State]],"-",factor_score[[#This Row],[Month]])</f>
        <v>CHUMA HILLS-CROSS RIVER-April</v>
      </c>
      <c r="E2" s="2" t="s">
        <v>172</v>
      </c>
      <c r="F2" s="2" t="s">
        <v>181</v>
      </c>
      <c r="G2" s="2">
        <v>0.7</v>
      </c>
    </row>
    <row r="3" spans="1:7" hidden="1" x14ac:dyDescent="0.35">
      <c r="A3" s="2" t="s">
        <v>17</v>
      </c>
      <c r="B3" s="2" t="s">
        <v>148</v>
      </c>
      <c r="C3" s="2" t="s">
        <v>18</v>
      </c>
      <c r="D3" s="2" t="str">
        <f>CONCATENATE(factor_score[[#This Row],[Vendor]], "-",factor_score[[#This Row],[State]],"-",factor_score[[#This Row],[Month]])</f>
        <v>CHUMA HILLS-CROSS RIVER-May</v>
      </c>
      <c r="E3" s="2" t="s">
        <v>172</v>
      </c>
      <c r="F3" s="2" t="s">
        <v>181</v>
      </c>
      <c r="G3" s="2">
        <v>0.8</v>
      </c>
    </row>
    <row r="4" spans="1:7" hidden="1" x14ac:dyDescent="0.35">
      <c r="A4" s="2" t="s">
        <v>17</v>
      </c>
      <c r="B4" s="2" t="s">
        <v>208</v>
      </c>
      <c r="C4" s="2" t="s">
        <v>18</v>
      </c>
      <c r="D4" s="2" t="str">
        <f>CONCATENATE(factor_score[[#This Row],[Vendor]], "-",factor_score[[#This Row],[State]],"-",factor_score[[#This Row],[Month]])</f>
        <v>CHUMA HILLS-CROSS RIVER-June</v>
      </c>
      <c r="E4" s="2" t="s">
        <v>172</v>
      </c>
      <c r="F4" s="2" t="s">
        <v>181</v>
      </c>
      <c r="G4" s="2">
        <v>0.7</v>
      </c>
    </row>
    <row r="5" spans="1:7" x14ac:dyDescent="0.35">
      <c r="A5" s="2" t="s">
        <v>19</v>
      </c>
      <c r="B5" s="2" t="s">
        <v>147</v>
      </c>
      <c r="C5" s="2" t="s">
        <v>18</v>
      </c>
      <c r="D5" s="2" t="str">
        <f>CONCATENATE(factor_score[[#This Row],[Vendor]], "-",factor_score[[#This Row],[State]],"-",factor_score[[#This Row],[Month]])</f>
        <v>HARMANS FLOREAT-CROSS RIVER-April</v>
      </c>
      <c r="E5" s="2" t="s">
        <v>172</v>
      </c>
      <c r="F5" s="2" t="s">
        <v>181</v>
      </c>
      <c r="G5" s="2">
        <v>0.5</v>
      </c>
    </row>
    <row r="6" spans="1:7" x14ac:dyDescent="0.35">
      <c r="A6" s="2" t="s">
        <v>19</v>
      </c>
      <c r="B6" s="2" t="s">
        <v>148</v>
      </c>
      <c r="C6" s="2" t="s">
        <v>18</v>
      </c>
      <c r="D6" s="2" t="str">
        <f>CONCATENATE(factor_score[[#This Row],[Vendor]], "-",factor_score[[#This Row],[State]],"-",factor_score[[#This Row],[Month]])</f>
        <v>HARMANS FLOREAT-CROSS RIVER-May</v>
      </c>
      <c r="E6" s="2" t="s">
        <v>172</v>
      </c>
      <c r="F6" s="2" t="s">
        <v>181</v>
      </c>
      <c r="G6" s="2">
        <v>0.7</v>
      </c>
    </row>
    <row r="7" spans="1:7" x14ac:dyDescent="0.35">
      <c r="A7" s="2" t="s">
        <v>19</v>
      </c>
      <c r="B7" s="2" t="s">
        <v>208</v>
      </c>
      <c r="C7" s="2" t="s">
        <v>18</v>
      </c>
      <c r="D7" s="2" t="str">
        <f>CONCATENATE(factor_score[[#This Row],[Vendor]], "-",factor_score[[#This Row],[State]],"-",factor_score[[#This Row],[Month]])</f>
        <v>HARMANS FLOREAT-CROSS RIVER-June</v>
      </c>
      <c r="E7" s="2" t="s">
        <v>172</v>
      </c>
      <c r="F7" s="2" t="s">
        <v>181</v>
      </c>
      <c r="G7" s="2">
        <v>0.5</v>
      </c>
    </row>
    <row r="8" spans="1:7" hidden="1" x14ac:dyDescent="0.35">
      <c r="A8" s="2" t="s">
        <v>20</v>
      </c>
      <c r="B8" s="2" t="s">
        <v>147</v>
      </c>
      <c r="C8" s="2" t="s">
        <v>18</v>
      </c>
      <c r="D8" s="2" t="str">
        <f>CONCATENATE(factor_score[[#This Row],[Vendor]], "-",factor_score[[#This Row],[State]],"-",factor_score[[#This Row],[Month]])</f>
        <v>KEZONIC-CROSS RIVER-April</v>
      </c>
      <c r="E8" s="2" t="s">
        <v>172</v>
      </c>
      <c r="F8" s="2" t="s">
        <v>181</v>
      </c>
      <c r="G8" s="2">
        <v>0.6</v>
      </c>
    </row>
    <row r="9" spans="1:7" hidden="1" x14ac:dyDescent="0.35">
      <c r="A9" s="2" t="s">
        <v>20</v>
      </c>
      <c r="B9" s="2" t="s">
        <v>148</v>
      </c>
      <c r="C9" s="2" t="s">
        <v>18</v>
      </c>
      <c r="D9" s="2" t="str">
        <f>CONCATENATE(factor_score[[#This Row],[Vendor]], "-",factor_score[[#This Row],[State]],"-",factor_score[[#This Row],[Month]])</f>
        <v>KEZONIC-CROSS RIVER-May</v>
      </c>
      <c r="E9" s="2" t="s">
        <v>172</v>
      </c>
      <c r="F9" s="2" t="s">
        <v>181</v>
      </c>
      <c r="G9" s="2">
        <v>0.7</v>
      </c>
    </row>
    <row r="10" spans="1:7" hidden="1" x14ac:dyDescent="0.35">
      <c r="A10" s="2" t="s">
        <v>20</v>
      </c>
      <c r="B10" s="2" t="s">
        <v>208</v>
      </c>
      <c r="C10" s="2" t="s">
        <v>18</v>
      </c>
      <c r="D10" s="2" t="str">
        <f>CONCATENATE(factor_score[[#This Row],[Vendor]], "-",factor_score[[#This Row],[State]],"-",factor_score[[#This Row],[Month]])</f>
        <v>KEZONIC-CROSS RIVER-June</v>
      </c>
      <c r="E10" s="2" t="s">
        <v>172</v>
      </c>
      <c r="F10" s="2" t="s">
        <v>181</v>
      </c>
      <c r="G10" s="2">
        <v>0.5</v>
      </c>
    </row>
    <row r="11" spans="1:7" hidden="1" x14ac:dyDescent="0.35">
      <c r="A11" s="2" t="s">
        <v>17</v>
      </c>
      <c r="B11" s="2" t="s">
        <v>147</v>
      </c>
      <c r="C11" s="2" t="s">
        <v>18</v>
      </c>
      <c r="D11" s="2" t="str">
        <f>CONCATENATE(factor_score[[#This Row],[Vendor]], "-",factor_score[[#This Row],[State]],"-",factor_score[[#This Row],[Month]])</f>
        <v>CHUMA HILLS-CROSS RIVER-April</v>
      </c>
      <c r="E11" s="2" t="s">
        <v>172</v>
      </c>
      <c r="F11" s="2" t="s">
        <v>182</v>
      </c>
      <c r="G11" s="2">
        <v>0</v>
      </c>
    </row>
    <row r="12" spans="1:7" hidden="1" x14ac:dyDescent="0.35">
      <c r="A12" s="2" t="s">
        <v>17</v>
      </c>
      <c r="B12" s="2" t="s">
        <v>148</v>
      </c>
      <c r="C12" s="2" t="s">
        <v>18</v>
      </c>
      <c r="D12" s="2" t="str">
        <f>CONCATENATE(factor_score[[#This Row],[Vendor]], "-",factor_score[[#This Row],[State]],"-",factor_score[[#This Row],[Month]])</f>
        <v>CHUMA HILLS-CROSS RIVER-May</v>
      </c>
      <c r="E12" s="2" t="s">
        <v>172</v>
      </c>
      <c r="F12" s="2" t="s">
        <v>182</v>
      </c>
      <c r="G12" s="2">
        <v>1</v>
      </c>
    </row>
    <row r="13" spans="1:7" hidden="1" x14ac:dyDescent="0.35">
      <c r="A13" s="2" t="s">
        <v>17</v>
      </c>
      <c r="B13" s="2" t="s">
        <v>208</v>
      </c>
      <c r="C13" s="2" t="s">
        <v>18</v>
      </c>
      <c r="D13" s="2" t="str">
        <f>CONCATENATE(factor_score[[#This Row],[Vendor]], "-",factor_score[[#This Row],[State]],"-",factor_score[[#This Row],[Month]])</f>
        <v>CHUMA HILLS-CROSS RIVER-June</v>
      </c>
      <c r="E13" s="2" t="s">
        <v>172</v>
      </c>
      <c r="F13" s="2" t="s">
        <v>182</v>
      </c>
      <c r="G13" s="2">
        <v>1</v>
      </c>
    </row>
    <row r="14" spans="1:7" hidden="1" x14ac:dyDescent="0.35">
      <c r="A14" s="2" t="s">
        <v>19</v>
      </c>
      <c r="B14" s="2" t="s">
        <v>147</v>
      </c>
      <c r="C14" s="2" t="s">
        <v>18</v>
      </c>
      <c r="D14" s="2" t="str">
        <f>CONCATENATE(factor_score[[#This Row],[Vendor]], "-",factor_score[[#This Row],[State]],"-",factor_score[[#This Row],[Month]])</f>
        <v>HARMANS FLOREAT-CROSS RIVER-April</v>
      </c>
      <c r="E14" s="2" t="s">
        <v>172</v>
      </c>
      <c r="F14" s="2" t="s">
        <v>182</v>
      </c>
      <c r="G14" s="2">
        <v>0</v>
      </c>
    </row>
    <row r="15" spans="1:7" hidden="1" x14ac:dyDescent="0.35">
      <c r="A15" s="2" t="s">
        <v>19</v>
      </c>
      <c r="B15" s="2" t="s">
        <v>148</v>
      </c>
      <c r="C15" s="2" t="s">
        <v>18</v>
      </c>
      <c r="D15" s="2" t="str">
        <f>CONCATENATE(factor_score[[#This Row],[Vendor]], "-",factor_score[[#This Row],[State]],"-",factor_score[[#This Row],[Month]])</f>
        <v>HARMANS FLOREAT-CROSS RIVER-May</v>
      </c>
      <c r="E15" s="2" t="s">
        <v>172</v>
      </c>
      <c r="F15" s="2" t="s">
        <v>182</v>
      </c>
      <c r="G15" s="2">
        <v>0</v>
      </c>
    </row>
    <row r="16" spans="1:7" hidden="1" x14ac:dyDescent="0.35">
      <c r="A16" s="2" t="s">
        <v>19</v>
      </c>
      <c r="B16" s="2" t="s">
        <v>208</v>
      </c>
      <c r="C16" s="2" t="s">
        <v>18</v>
      </c>
      <c r="D16" s="2" t="str">
        <f>CONCATENATE(factor_score[[#This Row],[Vendor]], "-",factor_score[[#This Row],[State]],"-",factor_score[[#This Row],[Month]])</f>
        <v>HARMANS FLOREAT-CROSS RIVER-June</v>
      </c>
      <c r="E16" s="2" t="s">
        <v>172</v>
      </c>
      <c r="F16" s="2" t="s">
        <v>182</v>
      </c>
      <c r="G16" s="2">
        <v>0</v>
      </c>
    </row>
    <row r="17" spans="1:7" hidden="1" x14ac:dyDescent="0.35">
      <c r="A17" s="2" t="s">
        <v>20</v>
      </c>
      <c r="B17" s="2" t="s">
        <v>147</v>
      </c>
      <c r="C17" s="2" t="s">
        <v>18</v>
      </c>
      <c r="D17" s="2" t="str">
        <f>CONCATENATE(factor_score[[#This Row],[Vendor]], "-",factor_score[[#This Row],[State]],"-",factor_score[[#This Row],[Month]])</f>
        <v>KEZONIC-CROSS RIVER-April</v>
      </c>
      <c r="E17" s="2" t="s">
        <v>172</v>
      </c>
      <c r="F17" s="2" t="s">
        <v>182</v>
      </c>
      <c r="G17" s="2">
        <v>0</v>
      </c>
    </row>
    <row r="18" spans="1:7" hidden="1" x14ac:dyDescent="0.35">
      <c r="A18" s="2" t="s">
        <v>20</v>
      </c>
      <c r="B18" s="2" t="s">
        <v>148</v>
      </c>
      <c r="C18" s="2" t="s">
        <v>18</v>
      </c>
      <c r="D18" s="2" t="str">
        <f>CONCATENATE(factor_score[[#This Row],[Vendor]], "-",factor_score[[#This Row],[State]],"-",factor_score[[#This Row],[Month]])</f>
        <v>KEZONIC-CROSS RIVER-May</v>
      </c>
      <c r="E18" s="2" t="s">
        <v>172</v>
      </c>
      <c r="F18" s="2" t="s">
        <v>182</v>
      </c>
      <c r="G18" s="2">
        <v>1</v>
      </c>
    </row>
    <row r="19" spans="1:7" hidden="1" x14ac:dyDescent="0.35">
      <c r="A19" s="2" t="s">
        <v>20</v>
      </c>
      <c r="B19" s="2" t="s">
        <v>208</v>
      </c>
      <c r="C19" s="2" t="s">
        <v>18</v>
      </c>
      <c r="D19" s="2" t="str">
        <f>CONCATENATE(factor_score[[#This Row],[Vendor]], "-",factor_score[[#This Row],[State]],"-",factor_score[[#This Row],[Month]])</f>
        <v>KEZONIC-CROSS RIVER-June</v>
      </c>
      <c r="E19" s="2" t="s">
        <v>172</v>
      </c>
      <c r="F19" s="2" t="s">
        <v>182</v>
      </c>
      <c r="G19" s="2">
        <v>0</v>
      </c>
    </row>
    <row r="20" spans="1:7" hidden="1" x14ac:dyDescent="0.35">
      <c r="A20" s="2" t="s">
        <v>17</v>
      </c>
      <c r="B20" s="2" t="s">
        <v>147</v>
      </c>
      <c r="C20" s="2" t="s">
        <v>18</v>
      </c>
      <c r="D20" s="2" t="str">
        <f>CONCATENATE(factor_score[[#This Row],[Vendor]], "-",factor_score[[#This Row],[State]],"-",factor_score[[#This Row],[Month]])</f>
        <v>CHUMA HILLS-CROSS RIVER-April</v>
      </c>
      <c r="E20" s="2" t="s">
        <v>172</v>
      </c>
      <c r="F20" s="2" t="s">
        <v>183</v>
      </c>
      <c r="G20" s="2">
        <v>1</v>
      </c>
    </row>
    <row r="21" spans="1:7" hidden="1" x14ac:dyDescent="0.35">
      <c r="A21" s="2" t="s">
        <v>17</v>
      </c>
      <c r="B21" s="2" t="s">
        <v>148</v>
      </c>
      <c r="C21" s="2" t="s">
        <v>18</v>
      </c>
      <c r="D21" s="2" t="str">
        <f>CONCATENATE(factor_score[[#This Row],[Vendor]], "-",factor_score[[#This Row],[State]],"-",factor_score[[#This Row],[Month]])</f>
        <v>CHUMA HILLS-CROSS RIVER-May</v>
      </c>
      <c r="E21" s="2" t="s">
        <v>172</v>
      </c>
      <c r="F21" s="2" t="s">
        <v>183</v>
      </c>
      <c r="G21" s="2">
        <v>1</v>
      </c>
    </row>
    <row r="22" spans="1:7" hidden="1" x14ac:dyDescent="0.35">
      <c r="A22" s="2" t="s">
        <v>17</v>
      </c>
      <c r="B22" s="2" t="s">
        <v>208</v>
      </c>
      <c r="C22" s="2" t="s">
        <v>18</v>
      </c>
      <c r="D22" s="2" t="str">
        <f>CONCATENATE(factor_score[[#This Row],[Vendor]], "-",factor_score[[#This Row],[State]],"-",factor_score[[#This Row],[Month]])</f>
        <v>CHUMA HILLS-CROSS RIVER-June</v>
      </c>
      <c r="E22" s="2" t="s">
        <v>172</v>
      </c>
      <c r="F22" s="2" t="s">
        <v>183</v>
      </c>
      <c r="G22" s="2">
        <v>1</v>
      </c>
    </row>
    <row r="23" spans="1:7" hidden="1" x14ac:dyDescent="0.35">
      <c r="A23" s="2" t="s">
        <v>19</v>
      </c>
      <c r="B23" s="2" t="s">
        <v>147</v>
      </c>
      <c r="C23" s="2" t="s">
        <v>18</v>
      </c>
      <c r="D23" s="2" t="str">
        <f>CONCATENATE(factor_score[[#This Row],[Vendor]], "-",factor_score[[#This Row],[State]],"-",factor_score[[#This Row],[Month]])</f>
        <v>HARMANS FLOREAT-CROSS RIVER-April</v>
      </c>
      <c r="E23" s="2" t="s">
        <v>172</v>
      </c>
      <c r="F23" s="2" t="s">
        <v>183</v>
      </c>
      <c r="G23" s="2">
        <v>1</v>
      </c>
    </row>
    <row r="24" spans="1:7" hidden="1" x14ac:dyDescent="0.35">
      <c r="A24" s="2" t="s">
        <v>19</v>
      </c>
      <c r="B24" s="2" t="s">
        <v>148</v>
      </c>
      <c r="C24" s="2" t="s">
        <v>18</v>
      </c>
      <c r="D24" s="2" t="str">
        <f>CONCATENATE(factor_score[[#This Row],[Vendor]], "-",factor_score[[#This Row],[State]],"-",factor_score[[#This Row],[Month]])</f>
        <v>HARMANS FLOREAT-CROSS RIVER-May</v>
      </c>
      <c r="E24" s="2" t="s">
        <v>172</v>
      </c>
      <c r="F24" s="2" t="s">
        <v>183</v>
      </c>
      <c r="G24" s="2">
        <v>1</v>
      </c>
    </row>
    <row r="25" spans="1:7" hidden="1" x14ac:dyDescent="0.35">
      <c r="A25" s="2" t="s">
        <v>19</v>
      </c>
      <c r="B25" s="2" t="s">
        <v>208</v>
      </c>
      <c r="C25" s="2" t="s">
        <v>18</v>
      </c>
      <c r="D25" s="2" t="str">
        <f>CONCATENATE(factor_score[[#This Row],[Vendor]], "-",factor_score[[#This Row],[State]],"-",factor_score[[#This Row],[Month]])</f>
        <v>HARMANS FLOREAT-CROSS RIVER-June</v>
      </c>
      <c r="E25" s="2" t="s">
        <v>172</v>
      </c>
      <c r="F25" s="2" t="s">
        <v>183</v>
      </c>
      <c r="G25" s="2">
        <v>1</v>
      </c>
    </row>
    <row r="26" spans="1:7" hidden="1" x14ac:dyDescent="0.35">
      <c r="A26" s="2" t="s">
        <v>20</v>
      </c>
      <c r="B26" s="2" t="s">
        <v>147</v>
      </c>
      <c r="C26" s="2" t="s">
        <v>18</v>
      </c>
      <c r="D26" s="2" t="str">
        <f>CONCATENATE(factor_score[[#This Row],[Vendor]], "-",factor_score[[#This Row],[State]],"-",factor_score[[#This Row],[Month]])</f>
        <v>KEZONIC-CROSS RIVER-April</v>
      </c>
      <c r="E26" s="2" t="s">
        <v>172</v>
      </c>
      <c r="F26" s="2" t="s">
        <v>183</v>
      </c>
      <c r="G26" s="2">
        <v>1</v>
      </c>
    </row>
    <row r="27" spans="1:7" hidden="1" x14ac:dyDescent="0.35">
      <c r="A27" s="2" t="s">
        <v>20</v>
      </c>
      <c r="B27" s="2" t="s">
        <v>148</v>
      </c>
      <c r="C27" s="2" t="s">
        <v>18</v>
      </c>
      <c r="D27" s="2" t="str">
        <f>CONCATENATE(factor_score[[#This Row],[Vendor]], "-",factor_score[[#This Row],[State]],"-",factor_score[[#This Row],[Month]])</f>
        <v>KEZONIC-CROSS RIVER-May</v>
      </c>
      <c r="E27" s="2" t="s">
        <v>172</v>
      </c>
      <c r="F27" s="2" t="s">
        <v>183</v>
      </c>
      <c r="G27" s="2">
        <v>1</v>
      </c>
    </row>
    <row r="28" spans="1:7" hidden="1" x14ac:dyDescent="0.35">
      <c r="A28" s="2" t="s">
        <v>20</v>
      </c>
      <c r="B28" s="2" t="s">
        <v>208</v>
      </c>
      <c r="C28" s="2" t="s">
        <v>18</v>
      </c>
      <c r="D28" s="2" t="str">
        <f>CONCATENATE(factor_score[[#This Row],[Vendor]], "-",factor_score[[#This Row],[State]],"-",factor_score[[#This Row],[Month]])</f>
        <v>KEZONIC-CROSS RIVER-June</v>
      </c>
      <c r="E28" s="2" t="s">
        <v>172</v>
      </c>
      <c r="F28" s="2" t="s">
        <v>183</v>
      </c>
      <c r="G28" s="2">
        <v>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2"/>
  <sheetViews>
    <sheetView topLeftCell="A226" workbookViewId="0">
      <selection activeCell="I4" sqref="I4:I260"/>
    </sheetView>
  </sheetViews>
  <sheetFormatPr defaultRowHeight="14.5" x14ac:dyDescent="0.35"/>
  <cols>
    <col min="2" max="2" width="11.26953125" customWidth="1"/>
    <col min="3" max="3" width="10.7265625" customWidth="1"/>
    <col min="4" max="4" width="13.54296875" customWidth="1"/>
    <col min="5" max="5" width="14.1796875" customWidth="1"/>
    <col min="6" max="6" width="14" customWidth="1"/>
    <col min="7" max="7" width="19.81640625" customWidth="1"/>
    <col min="8" max="8" width="18.453125" customWidth="1"/>
    <col min="9" max="9" width="20.81640625" customWidth="1"/>
    <col min="10" max="10" width="19.7265625" customWidth="1"/>
    <col min="11" max="11" width="33.54296875" customWidth="1"/>
    <col min="12" max="12" width="20.26953125" customWidth="1"/>
  </cols>
  <sheetData>
    <row r="1" spans="1:12" x14ac:dyDescent="0.35">
      <c r="A1" s="4" t="s">
        <v>146</v>
      </c>
      <c r="B1" s="4" t="s">
        <v>200</v>
      </c>
      <c r="C1" s="4" t="s">
        <v>21</v>
      </c>
      <c r="D1" s="4" t="s">
        <v>1</v>
      </c>
      <c r="E1" s="4" t="s">
        <v>22</v>
      </c>
      <c r="F1" s="4" t="s">
        <v>23</v>
      </c>
      <c r="G1" s="4" t="s">
        <v>217</v>
      </c>
      <c r="H1" s="4" t="s">
        <v>14</v>
      </c>
      <c r="I1" s="4" t="s">
        <v>218</v>
      </c>
      <c r="J1" s="4" t="s">
        <v>219</v>
      </c>
      <c r="K1" s="4" t="s">
        <v>130</v>
      </c>
      <c r="L1" s="4" t="s">
        <v>220</v>
      </c>
    </row>
    <row r="2" spans="1:12" hidden="1" x14ac:dyDescent="0.35">
      <c r="A2" s="2" t="s">
        <v>147</v>
      </c>
      <c r="B2" s="2" t="s">
        <v>221</v>
      </c>
      <c r="C2" s="2" t="s">
        <v>74</v>
      </c>
      <c r="D2" s="2" t="s">
        <v>18</v>
      </c>
      <c r="E2" s="2" t="s">
        <v>71</v>
      </c>
      <c r="F2" s="2">
        <v>2300</v>
      </c>
      <c r="G2" s="3">
        <v>44286</v>
      </c>
      <c r="H2" s="2">
        <v>2252</v>
      </c>
      <c r="I2" s="2">
        <v>0.97913043478260875</v>
      </c>
      <c r="J2" s="2" t="s">
        <v>20</v>
      </c>
      <c r="K2" s="2" t="str">
        <f>CONCATENATE(J2,"-",D2,"-",A2)</f>
        <v>KEZONIC-CROSS RIVER-April</v>
      </c>
      <c r="L2" s="2" t="s">
        <v>133</v>
      </c>
    </row>
    <row r="3" spans="1:12" hidden="1" x14ac:dyDescent="0.35">
      <c r="A3" s="2" t="s">
        <v>147</v>
      </c>
      <c r="B3" s="2" t="s">
        <v>221</v>
      </c>
      <c r="C3" s="2" t="s">
        <v>25</v>
      </c>
      <c r="D3" s="2" t="s">
        <v>18</v>
      </c>
      <c r="E3" s="2" t="s">
        <v>26</v>
      </c>
      <c r="F3" s="2">
        <v>1700</v>
      </c>
      <c r="G3" s="3">
        <v>44288</v>
      </c>
      <c r="H3" s="2">
        <v>1757</v>
      </c>
      <c r="I3" s="2">
        <v>1.033529411764706</v>
      </c>
      <c r="J3" s="2" t="s">
        <v>17</v>
      </c>
      <c r="K3" s="2" t="str">
        <f t="shared" ref="K3:K66" si="0">CONCATENATE(J3,"-",D3,"-",A3)</f>
        <v>CHUMA HILLS-CROSS RIVER-April</v>
      </c>
      <c r="L3" s="2" t="s">
        <v>133</v>
      </c>
    </row>
    <row r="4" spans="1:12" x14ac:dyDescent="0.35">
      <c r="A4" s="2" t="s">
        <v>147</v>
      </c>
      <c r="B4" s="2" t="s">
        <v>221</v>
      </c>
      <c r="C4" s="2" t="s">
        <v>101</v>
      </c>
      <c r="D4" s="2" t="s">
        <v>18</v>
      </c>
      <c r="E4" s="2" t="s">
        <v>61</v>
      </c>
      <c r="F4" s="2">
        <v>800</v>
      </c>
      <c r="G4" s="3">
        <v>44287</v>
      </c>
      <c r="H4" s="2">
        <v>742</v>
      </c>
      <c r="I4" s="2">
        <v>0.92749999999999999</v>
      </c>
      <c r="J4" s="2" t="s">
        <v>19</v>
      </c>
      <c r="K4" s="2" t="str">
        <f t="shared" si="0"/>
        <v>HARMANS FLOREAT-CROSS RIVER-April</v>
      </c>
      <c r="L4" s="2" t="s">
        <v>133</v>
      </c>
    </row>
    <row r="5" spans="1:12" x14ac:dyDescent="0.35">
      <c r="A5" s="2" t="s">
        <v>147</v>
      </c>
      <c r="B5" s="2" t="s">
        <v>221</v>
      </c>
      <c r="C5" s="2" t="s">
        <v>57</v>
      </c>
      <c r="D5" s="2" t="s">
        <v>18</v>
      </c>
      <c r="E5" s="2" t="s">
        <v>26</v>
      </c>
      <c r="F5" s="2">
        <v>800</v>
      </c>
      <c r="G5" s="3">
        <v>44307</v>
      </c>
      <c r="H5" s="2">
        <v>791</v>
      </c>
      <c r="I5" s="2">
        <v>0.98875000000000002</v>
      </c>
      <c r="J5" s="2" t="s">
        <v>19</v>
      </c>
      <c r="K5" s="2" t="str">
        <f t="shared" si="0"/>
        <v>HARMANS FLOREAT-CROSS RIVER-April</v>
      </c>
      <c r="L5" s="2" t="s">
        <v>133</v>
      </c>
    </row>
    <row r="6" spans="1:12" hidden="1" x14ac:dyDescent="0.35">
      <c r="A6" s="2" t="s">
        <v>147</v>
      </c>
      <c r="B6" s="2" t="s">
        <v>221</v>
      </c>
      <c r="C6" s="2" t="s">
        <v>75</v>
      </c>
      <c r="D6" s="2" t="s">
        <v>18</v>
      </c>
      <c r="E6" s="2" t="s">
        <v>76</v>
      </c>
      <c r="F6" s="2">
        <v>1600</v>
      </c>
      <c r="G6" s="3">
        <v>44286</v>
      </c>
      <c r="H6" s="2">
        <v>1527</v>
      </c>
      <c r="I6" s="2">
        <v>0.95437499999999997</v>
      </c>
      <c r="J6" s="2" t="s">
        <v>20</v>
      </c>
      <c r="K6" s="2" t="str">
        <f t="shared" si="0"/>
        <v>KEZONIC-CROSS RIVER-April</v>
      </c>
      <c r="L6" s="2" t="s">
        <v>133</v>
      </c>
    </row>
    <row r="7" spans="1:12" hidden="1" x14ac:dyDescent="0.35">
      <c r="A7" s="2" t="s">
        <v>147</v>
      </c>
      <c r="B7" s="2" t="s">
        <v>221</v>
      </c>
      <c r="C7" s="2" t="s">
        <v>77</v>
      </c>
      <c r="D7" s="2" t="s">
        <v>18</v>
      </c>
      <c r="E7" s="2" t="s">
        <v>76</v>
      </c>
      <c r="F7" s="2">
        <v>2200</v>
      </c>
      <c r="G7" s="3">
        <v>44286</v>
      </c>
      <c r="H7" s="2">
        <v>2095</v>
      </c>
      <c r="I7" s="2">
        <v>0.95227272727272727</v>
      </c>
      <c r="J7" s="2" t="s">
        <v>20</v>
      </c>
      <c r="K7" s="2" t="str">
        <f t="shared" si="0"/>
        <v>KEZONIC-CROSS RIVER-April</v>
      </c>
      <c r="L7" s="2" t="s">
        <v>133</v>
      </c>
    </row>
    <row r="8" spans="1:12" x14ac:dyDescent="0.35">
      <c r="A8" s="2" t="s">
        <v>147</v>
      </c>
      <c r="B8" s="2" t="s">
        <v>221</v>
      </c>
      <c r="C8" s="2" t="s">
        <v>58</v>
      </c>
      <c r="D8" s="2" t="s">
        <v>18</v>
      </c>
      <c r="E8" s="2" t="s">
        <v>59</v>
      </c>
      <c r="F8" s="2">
        <v>900</v>
      </c>
      <c r="G8" s="3">
        <v>44305</v>
      </c>
      <c r="H8" s="2">
        <v>868</v>
      </c>
      <c r="I8" s="2">
        <v>0.96444444444444444</v>
      </c>
      <c r="J8" s="2" t="s">
        <v>19</v>
      </c>
      <c r="K8" s="2" t="str">
        <f t="shared" si="0"/>
        <v>HARMANS FLOREAT-CROSS RIVER-April</v>
      </c>
      <c r="L8" s="2" t="s">
        <v>133</v>
      </c>
    </row>
    <row r="9" spans="1:12" x14ac:dyDescent="0.35">
      <c r="A9" s="2" t="s">
        <v>147</v>
      </c>
      <c r="B9" s="2" t="s">
        <v>221</v>
      </c>
      <c r="C9" s="2" t="s">
        <v>60</v>
      </c>
      <c r="D9" s="2" t="s">
        <v>18</v>
      </c>
      <c r="E9" s="2" t="s">
        <v>61</v>
      </c>
      <c r="F9" s="2">
        <v>800</v>
      </c>
      <c r="G9" s="3">
        <v>44287</v>
      </c>
      <c r="H9" s="2">
        <v>816</v>
      </c>
      <c r="I9" s="2">
        <v>1.02</v>
      </c>
      <c r="J9" s="2" t="s">
        <v>19</v>
      </c>
      <c r="K9" s="2" t="str">
        <f t="shared" si="0"/>
        <v>HARMANS FLOREAT-CROSS RIVER-April</v>
      </c>
      <c r="L9" s="2" t="s">
        <v>133</v>
      </c>
    </row>
    <row r="10" spans="1:12" x14ac:dyDescent="0.35">
      <c r="A10" s="2" t="s">
        <v>147</v>
      </c>
      <c r="B10" s="2" t="s">
        <v>221</v>
      </c>
      <c r="C10" s="2" t="s">
        <v>62</v>
      </c>
      <c r="D10" s="2" t="s">
        <v>18</v>
      </c>
      <c r="E10" s="2" t="s">
        <v>61</v>
      </c>
      <c r="F10" s="2">
        <v>1900</v>
      </c>
      <c r="G10" s="3">
        <v>44302</v>
      </c>
      <c r="H10" s="2">
        <v>1790</v>
      </c>
      <c r="I10" s="2">
        <v>0.94210526315789478</v>
      </c>
      <c r="J10" s="2" t="s">
        <v>19</v>
      </c>
      <c r="K10" s="2" t="str">
        <f t="shared" si="0"/>
        <v>HARMANS FLOREAT-CROSS RIVER-April</v>
      </c>
      <c r="L10" s="2" t="s">
        <v>133</v>
      </c>
    </row>
    <row r="11" spans="1:12" hidden="1" x14ac:dyDescent="0.35">
      <c r="A11" s="2" t="s">
        <v>147</v>
      </c>
      <c r="B11" s="2" t="s">
        <v>221</v>
      </c>
      <c r="C11" s="2" t="s">
        <v>78</v>
      </c>
      <c r="D11" s="2" t="s">
        <v>18</v>
      </c>
      <c r="E11" s="2" t="s">
        <v>71</v>
      </c>
      <c r="F11" s="2">
        <v>3800</v>
      </c>
      <c r="G11" s="3">
        <v>44286</v>
      </c>
      <c r="H11" s="2">
        <v>3739</v>
      </c>
      <c r="I11" s="2">
        <v>0.98394736842105268</v>
      </c>
      <c r="J11" s="2" t="s">
        <v>20</v>
      </c>
      <c r="K11" s="2" t="str">
        <f t="shared" si="0"/>
        <v>KEZONIC-CROSS RIVER-April</v>
      </c>
      <c r="L11" s="2" t="s">
        <v>133</v>
      </c>
    </row>
    <row r="12" spans="1:12" hidden="1" x14ac:dyDescent="0.35">
      <c r="A12" s="2" t="s">
        <v>147</v>
      </c>
      <c r="B12" s="2" t="s">
        <v>221</v>
      </c>
      <c r="C12" s="2" t="s">
        <v>79</v>
      </c>
      <c r="D12" s="2" t="s">
        <v>18</v>
      </c>
      <c r="E12" s="2" t="s">
        <v>71</v>
      </c>
      <c r="F12" s="2">
        <v>1800</v>
      </c>
      <c r="G12" s="3">
        <v>44286</v>
      </c>
      <c r="H12" s="2">
        <v>1743</v>
      </c>
      <c r="I12" s="2">
        <v>0.96833333333333338</v>
      </c>
      <c r="J12" s="2" t="s">
        <v>20</v>
      </c>
      <c r="K12" s="2" t="str">
        <f t="shared" si="0"/>
        <v>KEZONIC-CROSS RIVER-April</v>
      </c>
      <c r="L12" s="2" t="s">
        <v>133</v>
      </c>
    </row>
    <row r="13" spans="1:12" hidden="1" x14ac:dyDescent="0.35">
      <c r="A13" s="2" t="s">
        <v>147</v>
      </c>
      <c r="B13" s="2" t="s">
        <v>221</v>
      </c>
      <c r="C13" s="2" t="s">
        <v>80</v>
      </c>
      <c r="D13" s="2" t="s">
        <v>18</v>
      </c>
      <c r="E13" s="2" t="s">
        <v>71</v>
      </c>
      <c r="F13" s="2">
        <v>2200</v>
      </c>
      <c r="G13" s="3">
        <v>44286</v>
      </c>
      <c r="H13" s="2">
        <v>2117</v>
      </c>
      <c r="I13" s="2">
        <v>0.96227272727272728</v>
      </c>
      <c r="J13" s="2" t="s">
        <v>20</v>
      </c>
      <c r="K13" s="2" t="str">
        <f t="shared" si="0"/>
        <v>KEZONIC-CROSS RIVER-April</v>
      </c>
      <c r="L13" s="2" t="s">
        <v>133</v>
      </c>
    </row>
    <row r="14" spans="1:12" x14ac:dyDescent="0.35">
      <c r="A14" s="2" t="s">
        <v>147</v>
      </c>
      <c r="B14" s="2" t="s">
        <v>221</v>
      </c>
      <c r="C14" s="2" t="s">
        <v>106</v>
      </c>
      <c r="D14" s="2" t="s">
        <v>18</v>
      </c>
      <c r="E14" s="2" t="s">
        <v>61</v>
      </c>
      <c r="F14" s="2">
        <v>1200</v>
      </c>
      <c r="G14" s="3">
        <v>44287</v>
      </c>
      <c r="H14" s="2">
        <v>1083</v>
      </c>
      <c r="I14" s="2">
        <v>0.90249999999999997</v>
      </c>
      <c r="J14" s="2" t="s">
        <v>19</v>
      </c>
      <c r="K14" s="2" t="str">
        <f t="shared" si="0"/>
        <v>HARMANS FLOREAT-CROSS RIVER-April</v>
      </c>
      <c r="L14" s="2" t="s">
        <v>133</v>
      </c>
    </row>
    <row r="15" spans="1:12" hidden="1" x14ac:dyDescent="0.35">
      <c r="A15" s="2" t="s">
        <v>147</v>
      </c>
      <c r="B15" s="2" t="s">
        <v>221</v>
      </c>
      <c r="C15" s="2" t="s">
        <v>27</v>
      </c>
      <c r="D15" s="2" t="s">
        <v>18</v>
      </c>
      <c r="E15" s="2" t="s">
        <v>28</v>
      </c>
      <c r="F15" s="2">
        <v>800</v>
      </c>
      <c r="G15" s="3">
        <v>44295</v>
      </c>
      <c r="H15" s="2">
        <v>787</v>
      </c>
      <c r="I15" s="2">
        <v>0.98375000000000001</v>
      </c>
      <c r="J15" s="2" t="s">
        <v>17</v>
      </c>
      <c r="K15" s="2" t="str">
        <f t="shared" si="0"/>
        <v>CHUMA HILLS-CROSS RIVER-April</v>
      </c>
      <c r="L15" s="2" t="s">
        <v>133</v>
      </c>
    </row>
    <row r="16" spans="1:12" hidden="1" x14ac:dyDescent="0.35">
      <c r="A16" s="2" t="s">
        <v>147</v>
      </c>
      <c r="B16" s="2" t="s">
        <v>221</v>
      </c>
      <c r="C16" s="2" t="s">
        <v>29</v>
      </c>
      <c r="D16" s="2" t="s">
        <v>18</v>
      </c>
      <c r="E16" s="2" t="s">
        <v>26</v>
      </c>
      <c r="F16" s="2">
        <v>800</v>
      </c>
      <c r="G16" s="3">
        <v>44288</v>
      </c>
      <c r="H16" s="2">
        <v>789</v>
      </c>
      <c r="I16" s="2">
        <v>0.98624999999999996</v>
      </c>
      <c r="J16" s="2" t="s">
        <v>17</v>
      </c>
      <c r="K16" s="2" t="str">
        <f t="shared" si="0"/>
        <v>CHUMA HILLS-CROSS RIVER-April</v>
      </c>
      <c r="L16" s="2" t="s">
        <v>133</v>
      </c>
    </row>
    <row r="17" spans="1:12" hidden="1" x14ac:dyDescent="0.35">
      <c r="A17" s="2" t="s">
        <v>147</v>
      </c>
      <c r="B17" s="2" t="s">
        <v>221</v>
      </c>
      <c r="C17" s="2" t="s">
        <v>30</v>
      </c>
      <c r="D17" s="2" t="s">
        <v>18</v>
      </c>
      <c r="E17" s="2" t="s">
        <v>31</v>
      </c>
      <c r="F17" s="2">
        <v>900</v>
      </c>
      <c r="G17" s="3">
        <v>44286</v>
      </c>
      <c r="H17" s="2">
        <v>878</v>
      </c>
      <c r="I17" s="2">
        <v>0.97555555555555551</v>
      </c>
      <c r="J17" s="2" t="s">
        <v>17</v>
      </c>
      <c r="K17" s="2" t="str">
        <f t="shared" si="0"/>
        <v>CHUMA HILLS-CROSS RIVER-April</v>
      </c>
      <c r="L17" s="2" t="s">
        <v>133</v>
      </c>
    </row>
    <row r="18" spans="1:12" hidden="1" x14ac:dyDescent="0.35">
      <c r="A18" s="2" t="s">
        <v>147</v>
      </c>
      <c r="B18" s="2" t="s">
        <v>221</v>
      </c>
      <c r="C18" s="2" t="s">
        <v>32</v>
      </c>
      <c r="D18" s="2" t="s">
        <v>18</v>
      </c>
      <c r="E18" s="2" t="s">
        <v>28</v>
      </c>
      <c r="F18" s="2">
        <v>800</v>
      </c>
      <c r="G18" s="3">
        <v>44296</v>
      </c>
      <c r="H18" s="2">
        <v>764</v>
      </c>
      <c r="I18" s="2">
        <v>0.95499999999999996</v>
      </c>
      <c r="J18" s="2" t="s">
        <v>17</v>
      </c>
      <c r="K18" s="2" t="str">
        <f t="shared" si="0"/>
        <v>CHUMA HILLS-CROSS RIVER-April</v>
      </c>
      <c r="L18" s="2" t="s">
        <v>133</v>
      </c>
    </row>
    <row r="19" spans="1:12" hidden="1" x14ac:dyDescent="0.35">
      <c r="A19" s="2" t="s">
        <v>147</v>
      </c>
      <c r="B19" s="2" t="s">
        <v>221</v>
      </c>
      <c r="C19" s="2" t="s">
        <v>33</v>
      </c>
      <c r="D19" s="2" t="s">
        <v>18</v>
      </c>
      <c r="E19" s="2" t="s">
        <v>26</v>
      </c>
      <c r="F19" s="2">
        <v>2300</v>
      </c>
      <c r="G19" s="3">
        <v>44287</v>
      </c>
      <c r="H19" s="2">
        <v>2162</v>
      </c>
      <c r="I19" s="2">
        <v>0.94</v>
      </c>
      <c r="J19" s="2" t="s">
        <v>17</v>
      </c>
      <c r="K19" s="2" t="str">
        <f t="shared" si="0"/>
        <v>CHUMA HILLS-CROSS RIVER-April</v>
      </c>
      <c r="L19" s="2" t="s">
        <v>133</v>
      </c>
    </row>
    <row r="20" spans="1:12" hidden="1" x14ac:dyDescent="0.35">
      <c r="A20" s="2" t="s">
        <v>147</v>
      </c>
      <c r="B20" s="2" t="s">
        <v>221</v>
      </c>
      <c r="C20" s="2" t="s">
        <v>34</v>
      </c>
      <c r="D20" s="2" t="s">
        <v>18</v>
      </c>
      <c r="E20" s="2" t="s">
        <v>31</v>
      </c>
      <c r="F20" s="2">
        <v>1000</v>
      </c>
      <c r="G20" s="3">
        <v>44309</v>
      </c>
      <c r="H20" s="2">
        <v>1651</v>
      </c>
      <c r="I20" s="2">
        <v>1.651</v>
      </c>
      <c r="J20" s="2" t="s">
        <v>17</v>
      </c>
      <c r="K20" s="2" t="str">
        <f t="shared" si="0"/>
        <v>CHUMA HILLS-CROSS RIVER-April</v>
      </c>
      <c r="L20" s="2" t="s">
        <v>133</v>
      </c>
    </row>
    <row r="21" spans="1:12" hidden="1" x14ac:dyDescent="0.35">
      <c r="A21" s="2" t="s">
        <v>147</v>
      </c>
      <c r="B21" s="2" t="s">
        <v>221</v>
      </c>
      <c r="C21" s="2" t="s">
        <v>115</v>
      </c>
      <c r="D21" s="2" t="s">
        <v>18</v>
      </c>
      <c r="E21" s="2" t="s">
        <v>71</v>
      </c>
      <c r="F21" s="2">
        <v>900</v>
      </c>
      <c r="G21" s="3">
        <v>44286</v>
      </c>
      <c r="H21" s="2">
        <v>828</v>
      </c>
      <c r="I21" s="2">
        <v>0.92</v>
      </c>
      <c r="J21" s="2" t="s">
        <v>20</v>
      </c>
      <c r="K21" s="2" t="str">
        <f t="shared" si="0"/>
        <v>KEZONIC-CROSS RIVER-April</v>
      </c>
      <c r="L21" s="2" t="s">
        <v>133</v>
      </c>
    </row>
    <row r="22" spans="1:12" hidden="1" x14ac:dyDescent="0.35">
      <c r="A22" s="2" t="s">
        <v>147</v>
      </c>
      <c r="B22" s="2" t="s">
        <v>221</v>
      </c>
      <c r="C22" s="2" t="s">
        <v>35</v>
      </c>
      <c r="D22" s="2" t="s">
        <v>18</v>
      </c>
      <c r="E22" s="2" t="s">
        <v>26</v>
      </c>
      <c r="F22" s="2">
        <v>800</v>
      </c>
      <c r="G22" s="3">
        <v>44288</v>
      </c>
      <c r="H22" s="2">
        <v>800</v>
      </c>
      <c r="I22" s="2">
        <v>1</v>
      </c>
      <c r="J22" s="2" t="s">
        <v>17</v>
      </c>
      <c r="K22" s="2" t="str">
        <f t="shared" si="0"/>
        <v>CHUMA HILLS-CROSS RIVER-April</v>
      </c>
      <c r="L22" s="2" t="s">
        <v>133</v>
      </c>
    </row>
    <row r="23" spans="1:12" hidden="1" x14ac:dyDescent="0.35">
      <c r="A23" s="2" t="s">
        <v>147</v>
      </c>
      <c r="B23" s="2" t="s">
        <v>221</v>
      </c>
      <c r="C23" s="2" t="s">
        <v>36</v>
      </c>
      <c r="D23" s="2" t="s">
        <v>18</v>
      </c>
      <c r="E23" s="2" t="s">
        <v>26</v>
      </c>
      <c r="F23" s="2">
        <v>800</v>
      </c>
      <c r="G23" s="3">
        <v>44289</v>
      </c>
      <c r="H23" s="2">
        <v>800</v>
      </c>
      <c r="I23" s="2">
        <v>1</v>
      </c>
      <c r="J23" s="2" t="s">
        <v>17</v>
      </c>
      <c r="K23" s="2" t="str">
        <f t="shared" si="0"/>
        <v>CHUMA HILLS-CROSS RIVER-April</v>
      </c>
      <c r="L23" s="2" t="s">
        <v>133</v>
      </c>
    </row>
    <row r="24" spans="1:12" hidden="1" x14ac:dyDescent="0.35">
      <c r="A24" s="2" t="s">
        <v>147</v>
      </c>
      <c r="B24" s="2" t="s">
        <v>221</v>
      </c>
      <c r="C24" s="2" t="s">
        <v>37</v>
      </c>
      <c r="D24" s="2" t="s">
        <v>18</v>
      </c>
      <c r="E24" s="2" t="s">
        <v>28</v>
      </c>
      <c r="F24" s="2">
        <v>500</v>
      </c>
      <c r="G24" s="3">
        <v>44297</v>
      </c>
      <c r="H24" s="2">
        <v>483</v>
      </c>
      <c r="I24" s="2">
        <v>0.96599999999999997</v>
      </c>
      <c r="J24" s="2" t="s">
        <v>17</v>
      </c>
      <c r="K24" s="2" t="str">
        <f t="shared" si="0"/>
        <v>CHUMA HILLS-CROSS RIVER-April</v>
      </c>
      <c r="L24" s="2" t="s">
        <v>133</v>
      </c>
    </row>
    <row r="25" spans="1:12" x14ac:dyDescent="0.35">
      <c r="A25" s="2" t="s">
        <v>147</v>
      </c>
      <c r="B25" s="2" t="s">
        <v>221</v>
      </c>
      <c r="C25" s="2" t="s">
        <v>63</v>
      </c>
      <c r="D25" s="2" t="s">
        <v>18</v>
      </c>
      <c r="E25" s="2" t="s">
        <v>59</v>
      </c>
      <c r="F25" s="2">
        <v>2200</v>
      </c>
      <c r="G25" s="3">
        <v>44304</v>
      </c>
      <c r="H25" s="2">
        <v>2131</v>
      </c>
      <c r="I25" s="2">
        <v>0.96863636363636363</v>
      </c>
      <c r="J25" s="2" t="s">
        <v>19</v>
      </c>
      <c r="K25" s="2" t="str">
        <f t="shared" si="0"/>
        <v>HARMANS FLOREAT-CROSS RIVER-April</v>
      </c>
      <c r="L25" s="2" t="s">
        <v>133</v>
      </c>
    </row>
    <row r="26" spans="1:12" x14ac:dyDescent="0.35">
      <c r="A26" s="2" t="s">
        <v>147</v>
      </c>
      <c r="B26" s="2" t="s">
        <v>221</v>
      </c>
      <c r="C26" s="2" t="s">
        <v>64</v>
      </c>
      <c r="D26" s="2" t="s">
        <v>18</v>
      </c>
      <c r="E26" s="2" t="s">
        <v>59</v>
      </c>
      <c r="F26" s="2">
        <v>800</v>
      </c>
      <c r="G26" s="3">
        <v>44305</v>
      </c>
      <c r="H26" s="2">
        <v>810</v>
      </c>
      <c r="I26" s="2">
        <v>1.0125</v>
      </c>
      <c r="J26" s="2" t="s">
        <v>19</v>
      </c>
      <c r="K26" s="2" t="str">
        <f t="shared" si="0"/>
        <v>HARMANS FLOREAT-CROSS RIVER-April</v>
      </c>
      <c r="L26" s="2" t="s">
        <v>133</v>
      </c>
    </row>
    <row r="27" spans="1:12" x14ac:dyDescent="0.35">
      <c r="A27" s="2" t="s">
        <v>147</v>
      </c>
      <c r="B27" s="2" t="s">
        <v>221</v>
      </c>
      <c r="C27" s="2" t="s">
        <v>65</v>
      </c>
      <c r="D27" s="2" t="s">
        <v>18</v>
      </c>
      <c r="E27" s="2" t="s">
        <v>59</v>
      </c>
      <c r="F27" s="2">
        <v>1000</v>
      </c>
      <c r="G27" s="3">
        <v>44306</v>
      </c>
      <c r="H27" s="2">
        <v>938</v>
      </c>
      <c r="I27" s="2">
        <v>0.93799999999999994</v>
      </c>
      <c r="J27" s="2" t="s">
        <v>19</v>
      </c>
      <c r="K27" s="2" t="str">
        <f t="shared" si="0"/>
        <v>HARMANS FLOREAT-CROSS RIVER-April</v>
      </c>
      <c r="L27" s="2" t="s">
        <v>133</v>
      </c>
    </row>
    <row r="28" spans="1:12" hidden="1" x14ac:dyDescent="0.35">
      <c r="A28" s="2" t="s">
        <v>147</v>
      </c>
      <c r="B28" s="2" t="s">
        <v>221</v>
      </c>
      <c r="C28" s="2" t="s">
        <v>38</v>
      </c>
      <c r="D28" s="2" t="s">
        <v>18</v>
      </c>
      <c r="E28" s="2" t="s">
        <v>31</v>
      </c>
      <c r="F28" s="2">
        <v>1000</v>
      </c>
      <c r="G28" s="3">
        <v>44287</v>
      </c>
      <c r="H28" s="2">
        <v>984</v>
      </c>
      <c r="I28" s="2">
        <v>0.98399999999999999</v>
      </c>
      <c r="J28" s="2" t="s">
        <v>17</v>
      </c>
      <c r="K28" s="2" t="str">
        <f t="shared" si="0"/>
        <v>CHUMA HILLS-CROSS RIVER-April</v>
      </c>
      <c r="L28" s="2" t="s">
        <v>133</v>
      </c>
    </row>
    <row r="29" spans="1:12" hidden="1" x14ac:dyDescent="0.35">
      <c r="A29" s="2" t="s">
        <v>147</v>
      </c>
      <c r="B29" s="2" t="s">
        <v>221</v>
      </c>
      <c r="C29" s="2" t="s">
        <v>90</v>
      </c>
      <c r="D29" s="2" t="s">
        <v>18</v>
      </c>
      <c r="E29" s="2" t="s">
        <v>40</v>
      </c>
      <c r="F29" s="2">
        <v>900</v>
      </c>
      <c r="G29" s="3">
        <v>44308</v>
      </c>
      <c r="H29" s="2">
        <v>823</v>
      </c>
      <c r="I29" s="2">
        <v>0.91444444444444439</v>
      </c>
      <c r="J29" s="2" t="s">
        <v>17</v>
      </c>
      <c r="K29" s="2" t="str">
        <f t="shared" si="0"/>
        <v>CHUMA HILLS-CROSS RIVER-April</v>
      </c>
      <c r="L29" s="2" t="s">
        <v>133</v>
      </c>
    </row>
    <row r="30" spans="1:12" x14ac:dyDescent="0.35">
      <c r="A30" s="2" t="s">
        <v>147</v>
      </c>
      <c r="B30" s="2" t="s">
        <v>221</v>
      </c>
      <c r="C30" s="2" t="s">
        <v>66</v>
      </c>
      <c r="D30" s="2" t="s">
        <v>18</v>
      </c>
      <c r="E30" s="2" t="s">
        <v>59</v>
      </c>
      <c r="F30" s="2">
        <v>800</v>
      </c>
      <c r="G30" s="3">
        <v>44304</v>
      </c>
      <c r="H30" s="2">
        <v>835</v>
      </c>
      <c r="I30" s="2">
        <v>1.04375</v>
      </c>
      <c r="J30" s="2" t="s">
        <v>19</v>
      </c>
      <c r="K30" s="2" t="str">
        <f t="shared" si="0"/>
        <v>HARMANS FLOREAT-CROSS RIVER-April</v>
      </c>
      <c r="L30" s="2" t="s">
        <v>133</v>
      </c>
    </row>
    <row r="31" spans="1:12" hidden="1" x14ac:dyDescent="0.35">
      <c r="A31" s="2" t="s">
        <v>147</v>
      </c>
      <c r="B31" s="2" t="s">
        <v>221</v>
      </c>
      <c r="C31" s="2" t="s">
        <v>81</v>
      </c>
      <c r="D31" s="2" t="s">
        <v>18</v>
      </c>
      <c r="E31" s="2" t="s">
        <v>76</v>
      </c>
      <c r="F31" s="2">
        <v>800</v>
      </c>
      <c r="G31" s="3">
        <v>44288</v>
      </c>
      <c r="H31" s="2">
        <v>820</v>
      </c>
      <c r="I31" s="2">
        <v>1.0249999999999999</v>
      </c>
      <c r="J31" s="2" t="s">
        <v>20</v>
      </c>
      <c r="K31" s="2" t="str">
        <f t="shared" si="0"/>
        <v>KEZONIC-CROSS RIVER-April</v>
      </c>
      <c r="L31" s="2" t="s">
        <v>133</v>
      </c>
    </row>
    <row r="32" spans="1:12" hidden="1" x14ac:dyDescent="0.35">
      <c r="A32" s="2" t="s">
        <v>147</v>
      </c>
      <c r="B32" s="2" t="s">
        <v>221</v>
      </c>
      <c r="C32" s="2" t="s">
        <v>39</v>
      </c>
      <c r="D32" s="2" t="s">
        <v>18</v>
      </c>
      <c r="E32" s="2" t="s">
        <v>40</v>
      </c>
      <c r="F32" s="2">
        <v>1000</v>
      </c>
      <c r="G32" s="3">
        <v>44308</v>
      </c>
      <c r="H32" s="2">
        <v>1000</v>
      </c>
      <c r="I32" s="2">
        <v>1</v>
      </c>
      <c r="J32" s="2" t="s">
        <v>17</v>
      </c>
      <c r="K32" s="2" t="str">
        <f t="shared" si="0"/>
        <v>CHUMA HILLS-CROSS RIVER-April</v>
      </c>
      <c r="L32" s="2" t="s">
        <v>133</v>
      </c>
    </row>
    <row r="33" spans="1:12" hidden="1" x14ac:dyDescent="0.35">
      <c r="A33" s="2" t="s">
        <v>147</v>
      </c>
      <c r="B33" s="2" t="s">
        <v>221</v>
      </c>
      <c r="C33" s="2" t="s">
        <v>41</v>
      </c>
      <c r="D33" s="2" t="s">
        <v>18</v>
      </c>
      <c r="E33" s="2" t="s">
        <v>31</v>
      </c>
      <c r="F33" s="2">
        <v>800</v>
      </c>
      <c r="G33" s="3">
        <v>44286</v>
      </c>
      <c r="H33" s="2">
        <v>787</v>
      </c>
      <c r="I33" s="2">
        <v>0.98375000000000001</v>
      </c>
      <c r="J33" s="2" t="s">
        <v>17</v>
      </c>
      <c r="K33" s="2" t="str">
        <f t="shared" si="0"/>
        <v>CHUMA HILLS-CROSS RIVER-April</v>
      </c>
      <c r="L33" s="2" t="s">
        <v>133</v>
      </c>
    </row>
    <row r="34" spans="1:12" x14ac:dyDescent="0.35">
      <c r="A34" s="2" t="s">
        <v>147</v>
      </c>
      <c r="B34" s="2" t="s">
        <v>221</v>
      </c>
      <c r="C34" s="2" t="s">
        <v>67</v>
      </c>
      <c r="D34" s="2" t="s">
        <v>18</v>
      </c>
      <c r="E34" s="2" t="s">
        <v>59</v>
      </c>
      <c r="F34" s="2">
        <v>1800</v>
      </c>
      <c r="G34" s="3">
        <v>44300</v>
      </c>
      <c r="H34" s="2">
        <v>2016</v>
      </c>
      <c r="I34" s="2">
        <v>1.1200000000000001</v>
      </c>
      <c r="J34" s="2" t="s">
        <v>19</v>
      </c>
      <c r="K34" s="2" t="str">
        <f t="shared" si="0"/>
        <v>HARMANS FLOREAT-CROSS RIVER-April</v>
      </c>
      <c r="L34" s="2" t="s">
        <v>133</v>
      </c>
    </row>
    <row r="35" spans="1:12" hidden="1" x14ac:dyDescent="0.35">
      <c r="A35" s="2" t="s">
        <v>147</v>
      </c>
      <c r="B35" s="2" t="s">
        <v>221</v>
      </c>
      <c r="C35" s="2" t="s">
        <v>42</v>
      </c>
      <c r="D35" s="2" t="s">
        <v>18</v>
      </c>
      <c r="E35" s="2" t="s">
        <v>31</v>
      </c>
      <c r="F35" s="2">
        <v>2200</v>
      </c>
      <c r="G35" s="3">
        <v>44287</v>
      </c>
      <c r="H35" s="2">
        <v>2250</v>
      </c>
      <c r="I35" s="2">
        <v>1.0227272727272729</v>
      </c>
      <c r="J35" s="2" t="s">
        <v>17</v>
      </c>
      <c r="K35" s="2" t="str">
        <f t="shared" si="0"/>
        <v>CHUMA HILLS-CROSS RIVER-April</v>
      </c>
      <c r="L35" s="2" t="s">
        <v>133</v>
      </c>
    </row>
    <row r="36" spans="1:12" x14ac:dyDescent="0.35">
      <c r="A36" s="2" t="s">
        <v>147</v>
      </c>
      <c r="B36" s="2" t="s">
        <v>221</v>
      </c>
      <c r="C36" s="2" t="s">
        <v>68</v>
      </c>
      <c r="D36" s="2" t="s">
        <v>18</v>
      </c>
      <c r="E36" s="2" t="s">
        <v>61</v>
      </c>
      <c r="F36" s="2">
        <v>1000</v>
      </c>
      <c r="G36" s="3">
        <v>44301</v>
      </c>
      <c r="H36" s="2">
        <v>989</v>
      </c>
      <c r="I36" s="2">
        <v>0.98899999999999999</v>
      </c>
      <c r="J36" s="2" t="s">
        <v>19</v>
      </c>
      <c r="K36" s="2" t="str">
        <f t="shared" si="0"/>
        <v>HARMANS FLOREAT-CROSS RIVER-April</v>
      </c>
      <c r="L36" s="2" t="s">
        <v>133</v>
      </c>
    </row>
    <row r="37" spans="1:12" hidden="1" x14ac:dyDescent="0.35">
      <c r="A37" s="2" t="s">
        <v>147</v>
      </c>
      <c r="B37" s="2" t="s">
        <v>221</v>
      </c>
      <c r="C37" s="2" t="s">
        <v>91</v>
      </c>
      <c r="D37" s="2" t="s">
        <v>18</v>
      </c>
      <c r="E37" s="2" t="s">
        <v>26</v>
      </c>
      <c r="F37" s="2">
        <v>1000</v>
      </c>
      <c r="G37" s="3">
        <v>44288</v>
      </c>
      <c r="H37" s="2">
        <v>926</v>
      </c>
      <c r="I37" s="2">
        <v>0.92600000000000005</v>
      </c>
      <c r="J37" s="2" t="s">
        <v>17</v>
      </c>
      <c r="K37" s="2" t="str">
        <f t="shared" si="0"/>
        <v>CHUMA HILLS-CROSS RIVER-April</v>
      </c>
      <c r="L37" s="2" t="s">
        <v>133</v>
      </c>
    </row>
    <row r="38" spans="1:12" hidden="1" x14ac:dyDescent="0.35">
      <c r="A38" s="2" t="s">
        <v>147</v>
      </c>
      <c r="B38" s="2" t="s">
        <v>221</v>
      </c>
      <c r="C38" s="2" t="s">
        <v>43</v>
      </c>
      <c r="D38" s="2" t="s">
        <v>18</v>
      </c>
      <c r="E38" s="2" t="s">
        <v>31</v>
      </c>
      <c r="F38" s="2">
        <v>1000</v>
      </c>
      <c r="G38" s="3">
        <v>44287</v>
      </c>
      <c r="H38" s="2">
        <v>1008</v>
      </c>
      <c r="I38" s="2">
        <v>1.008</v>
      </c>
      <c r="J38" s="2" t="s">
        <v>17</v>
      </c>
      <c r="K38" s="2" t="str">
        <f t="shared" si="0"/>
        <v>CHUMA HILLS-CROSS RIVER-April</v>
      </c>
      <c r="L38" s="2" t="s">
        <v>133</v>
      </c>
    </row>
    <row r="39" spans="1:12" hidden="1" x14ac:dyDescent="0.35">
      <c r="A39" s="2" t="s">
        <v>147</v>
      </c>
      <c r="B39" s="2" t="s">
        <v>221</v>
      </c>
      <c r="C39" s="2" t="s">
        <v>44</v>
      </c>
      <c r="D39" s="2" t="s">
        <v>18</v>
      </c>
      <c r="E39" s="2" t="s">
        <v>31</v>
      </c>
      <c r="F39" s="2">
        <v>1000</v>
      </c>
      <c r="G39" s="3">
        <v>44287</v>
      </c>
      <c r="H39" s="2">
        <v>965</v>
      </c>
      <c r="I39" s="2">
        <v>0.96499999999999997</v>
      </c>
      <c r="J39" s="2" t="s">
        <v>17</v>
      </c>
      <c r="K39" s="2" t="str">
        <f t="shared" si="0"/>
        <v>CHUMA HILLS-CROSS RIVER-April</v>
      </c>
      <c r="L39" s="2" t="s">
        <v>133</v>
      </c>
    </row>
    <row r="40" spans="1:12" hidden="1" x14ac:dyDescent="0.35">
      <c r="A40" s="2" t="s">
        <v>147</v>
      </c>
      <c r="B40" s="2" t="s">
        <v>221</v>
      </c>
      <c r="C40" s="2" t="s">
        <v>45</v>
      </c>
      <c r="D40" s="2" t="s">
        <v>18</v>
      </c>
      <c r="E40" s="2" t="s">
        <v>40</v>
      </c>
      <c r="F40" s="2">
        <v>1000</v>
      </c>
      <c r="G40" s="3">
        <v>44309</v>
      </c>
      <c r="H40" s="2">
        <v>1005</v>
      </c>
      <c r="I40" s="2">
        <v>1.0049999999999999</v>
      </c>
      <c r="J40" s="2" t="s">
        <v>17</v>
      </c>
      <c r="K40" s="2" t="str">
        <f t="shared" si="0"/>
        <v>CHUMA HILLS-CROSS RIVER-April</v>
      </c>
      <c r="L40" s="2" t="s">
        <v>133</v>
      </c>
    </row>
    <row r="41" spans="1:12" hidden="1" x14ac:dyDescent="0.35">
      <c r="A41" s="2" t="s">
        <v>147</v>
      </c>
      <c r="B41" s="2" t="s">
        <v>221</v>
      </c>
      <c r="C41" s="2" t="s">
        <v>94</v>
      </c>
      <c r="D41" s="2" t="s">
        <v>18</v>
      </c>
      <c r="E41" s="2" t="s">
        <v>40</v>
      </c>
      <c r="F41" s="2">
        <v>1000</v>
      </c>
      <c r="G41" s="3">
        <v>44301</v>
      </c>
      <c r="H41" s="2">
        <v>928</v>
      </c>
      <c r="I41" s="2">
        <v>0.92800000000000005</v>
      </c>
      <c r="J41" s="2" t="s">
        <v>17</v>
      </c>
      <c r="K41" s="2" t="str">
        <f t="shared" si="0"/>
        <v>CHUMA HILLS-CROSS RIVER-April</v>
      </c>
      <c r="L41" s="2" t="s">
        <v>133</v>
      </c>
    </row>
    <row r="42" spans="1:12" hidden="1" x14ac:dyDescent="0.35">
      <c r="A42" s="2" t="s">
        <v>147</v>
      </c>
      <c r="B42" s="2" t="s">
        <v>221</v>
      </c>
      <c r="C42" s="2" t="s">
        <v>116</v>
      </c>
      <c r="D42" s="2" t="s">
        <v>18</v>
      </c>
      <c r="E42" s="2" t="s">
        <v>76</v>
      </c>
      <c r="F42" s="2">
        <v>1000</v>
      </c>
      <c r="G42" s="3">
        <v>44287</v>
      </c>
      <c r="H42" s="2">
        <v>907</v>
      </c>
      <c r="I42" s="2">
        <v>0.90700000000000003</v>
      </c>
      <c r="J42" s="2" t="s">
        <v>20</v>
      </c>
      <c r="K42" s="2" t="str">
        <f t="shared" si="0"/>
        <v>KEZONIC-CROSS RIVER-April</v>
      </c>
      <c r="L42" s="2" t="s">
        <v>133</v>
      </c>
    </row>
    <row r="43" spans="1:12" hidden="1" x14ac:dyDescent="0.35">
      <c r="A43" s="2" t="s">
        <v>147</v>
      </c>
      <c r="B43" s="2" t="s">
        <v>221</v>
      </c>
      <c r="C43" s="2" t="s">
        <v>46</v>
      </c>
      <c r="D43" s="2" t="s">
        <v>18</v>
      </c>
      <c r="E43" s="2" t="s">
        <v>28</v>
      </c>
      <c r="F43" s="2">
        <v>800</v>
      </c>
      <c r="G43" s="3">
        <v>44297</v>
      </c>
      <c r="H43" s="2">
        <v>773</v>
      </c>
      <c r="I43" s="2">
        <v>0.96625000000000005</v>
      </c>
      <c r="J43" s="2" t="s">
        <v>17</v>
      </c>
      <c r="K43" s="2" t="str">
        <f t="shared" si="0"/>
        <v>CHUMA HILLS-CROSS RIVER-April</v>
      </c>
      <c r="L43" s="2" t="s">
        <v>133</v>
      </c>
    </row>
    <row r="44" spans="1:12" hidden="1" x14ac:dyDescent="0.35">
      <c r="A44" s="2" t="s">
        <v>147</v>
      </c>
      <c r="B44" s="2" t="s">
        <v>221</v>
      </c>
      <c r="C44" s="2" t="s">
        <v>47</v>
      </c>
      <c r="D44" s="2" t="s">
        <v>18</v>
      </c>
      <c r="E44" s="2" t="s">
        <v>26</v>
      </c>
      <c r="F44" s="2">
        <v>600</v>
      </c>
      <c r="G44" s="3">
        <v>44287</v>
      </c>
      <c r="H44" s="2">
        <v>601</v>
      </c>
      <c r="I44" s="2">
        <v>1.0016666666666669</v>
      </c>
      <c r="J44" s="2" t="s">
        <v>17</v>
      </c>
      <c r="K44" s="2" t="str">
        <f t="shared" si="0"/>
        <v>CHUMA HILLS-CROSS RIVER-April</v>
      </c>
      <c r="L44" s="2" t="s">
        <v>133</v>
      </c>
    </row>
    <row r="45" spans="1:12" hidden="1" x14ac:dyDescent="0.35">
      <c r="A45" s="2" t="s">
        <v>147</v>
      </c>
      <c r="B45" s="2" t="s">
        <v>221</v>
      </c>
      <c r="C45" s="2" t="s">
        <v>48</v>
      </c>
      <c r="D45" s="2" t="s">
        <v>18</v>
      </c>
      <c r="E45" s="2" t="s">
        <v>26</v>
      </c>
      <c r="F45" s="2">
        <v>1000</v>
      </c>
      <c r="G45" s="3">
        <v>44288</v>
      </c>
      <c r="H45" s="2">
        <v>965</v>
      </c>
      <c r="I45" s="2">
        <v>0.96499999999999997</v>
      </c>
      <c r="J45" s="2" t="s">
        <v>17</v>
      </c>
      <c r="K45" s="2" t="str">
        <f t="shared" si="0"/>
        <v>CHUMA HILLS-CROSS RIVER-April</v>
      </c>
      <c r="L45" s="2" t="s">
        <v>133</v>
      </c>
    </row>
    <row r="46" spans="1:12" hidden="1" x14ac:dyDescent="0.35">
      <c r="A46" s="2" t="s">
        <v>147</v>
      </c>
      <c r="B46" s="2" t="s">
        <v>221</v>
      </c>
      <c r="C46" s="2" t="s">
        <v>49</v>
      </c>
      <c r="D46" s="2" t="s">
        <v>18</v>
      </c>
      <c r="E46" s="2" t="s">
        <v>40</v>
      </c>
      <c r="F46" s="2">
        <v>800</v>
      </c>
      <c r="G46" s="3">
        <v>44308</v>
      </c>
      <c r="H46" s="2">
        <v>816</v>
      </c>
      <c r="I46" s="2">
        <v>1.02</v>
      </c>
      <c r="J46" s="2" t="s">
        <v>17</v>
      </c>
      <c r="K46" s="2" t="str">
        <f t="shared" si="0"/>
        <v>CHUMA HILLS-CROSS RIVER-April</v>
      </c>
      <c r="L46" s="2" t="s">
        <v>133</v>
      </c>
    </row>
    <row r="47" spans="1:12" hidden="1" x14ac:dyDescent="0.35">
      <c r="A47" s="2" t="s">
        <v>147</v>
      </c>
      <c r="B47" s="2" t="s">
        <v>221</v>
      </c>
      <c r="C47" s="2" t="s">
        <v>50</v>
      </c>
      <c r="D47" s="2" t="s">
        <v>18</v>
      </c>
      <c r="E47" s="2" t="s">
        <v>28</v>
      </c>
      <c r="F47" s="2">
        <v>1000</v>
      </c>
      <c r="G47" s="3">
        <v>44296</v>
      </c>
      <c r="H47" s="2">
        <v>953</v>
      </c>
      <c r="I47" s="2">
        <v>0.95299999999999996</v>
      </c>
      <c r="J47" s="2" t="s">
        <v>17</v>
      </c>
      <c r="K47" s="2" t="str">
        <f t="shared" si="0"/>
        <v>CHUMA HILLS-CROSS RIVER-April</v>
      </c>
      <c r="L47" s="2" t="s">
        <v>133</v>
      </c>
    </row>
    <row r="48" spans="1:12" hidden="1" x14ac:dyDescent="0.35">
      <c r="A48" s="2" t="s">
        <v>147</v>
      </c>
      <c r="B48" s="2" t="s">
        <v>221</v>
      </c>
      <c r="C48" s="2" t="s">
        <v>51</v>
      </c>
      <c r="D48" s="2" t="s">
        <v>18</v>
      </c>
      <c r="E48" s="2" t="s">
        <v>31</v>
      </c>
      <c r="F48" s="2">
        <v>500</v>
      </c>
      <c r="G48" s="3">
        <v>44287</v>
      </c>
      <c r="H48" s="2">
        <v>500</v>
      </c>
      <c r="I48" s="2">
        <v>1</v>
      </c>
      <c r="J48" s="2" t="s">
        <v>17</v>
      </c>
      <c r="K48" s="2" t="str">
        <f t="shared" si="0"/>
        <v>CHUMA HILLS-CROSS RIVER-April</v>
      </c>
      <c r="L48" s="2" t="s">
        <v>133</v>
      </c>
    </row>
    <row r="49" spans="1:12" hidden="1" x14ac:dyDescent="0.35">
      <c r="A49" s="2" t="s">
        <v>147</v>
      </c>
      <c r="B49" s="2" t="s">
        <v>221</v>
      </c>
      <c r="C49" s="2" t="s">
        <v>52</v>
      </c>
      <c r="D49" s="2" t="s">
        <v>18</v>
      </c>
      <c r="E49" s="2" t="s">
        <v>28</v>
      </c>
      <c r="F49" s="2">
        <v>500</v>
      </c>
      <c r="G49" s="3">
        <v>44296</v>
      </c>
      <c r="H49" s="2">
        <v>492</v>
      </c>
      <c r="I49" s="2">
        <v>0.98399999999999999</v>
      </c>
      <c r="J49" s="2" t="s">
        <v>17</v>
      </c>
      <c r="K49" s="2" t="str">
        <f t="shared" si="0"/>
        <v>CHUMA HILLS-CROSS RIVER-April</v>
      </c>
      <c r="L49" s="2" t="s">
        <v>133</v>
      </c>
    </row>
    <row r="50" spans="1:12" x14ac:dyDescent="0.35">
      <c r="A50" s="2" t="s">
        <v>147</v>
      </c>
      <c r="B50" s="2" t="s">
        <v>221</v>
      </c>
      <c r="C50" s="2" t="s">
        <v>110</v>
      </c>
      <c r="D50" s="2" t="s">
        <v>18</v>
      </c>
      <c r="E50" s="2" t="s">
        <v>59</v>
      </c>
      <c r="F50" s="2">
        <v>500</v>
      </c>
      <c r="G50" s="3">
        <v>44307</v>
      </c>
      <c r="H50" s="2">
        <v>464</v>
      </c>
      <c r="I50" s="2">
        <v>0.92800000000000005</v>
      </c>
      <c r="J50" s="2" t="s">
        <v>19</v>
      </c>
      <c r="K50" s="2" t="str">
        <f t="shared" si="0"/>
        <v>HARMANS FLOREAT-CROSS RIVER-April</v>
      </c>
      <c r="L50" s="2" t="s">
        <v>133</v>
      </c>
    </row>
    <row r="51" spans="1:12" hidden="1" x14ac:dyDescent="0.35">
      <c r="A51" s="2" t="s">
        <v>147</v>
      </c>
      <c r="B51" s="2" t="s">
        <v>221</v>
      </c>
      <c r="C51" s="2" t="s">
        <v>96</v>
      </c>
      <c r="D51" s="2" t="s">
        <v>18</v>
      </c>
      <c r="E51" s="2" t="s">
        <v>40</v>
      </c>
      <c r="F51" s="2">
        <v>1000</v>
      </c>
      <c r="G51" s="3">
        <v>44308</v>
      </c>
      <c r="H51" s="2">
        <v>926</v>
      </c>
      <c r="I51" s="2">
        <v>0.92600000000000005</v>
      </c>
      <c r="J51" s="2" t="s">
        <v>17</v>
      </c>
      <c r="K51" s="2" t="str">
        <f t="shared" si="0"/>
        <v>CHUMA HILLS-CROSS RIVER-April</v>
      </c>
      <c r="L51" s="2" t="s">
        <v>133</v>
      </c>
    </row>
    <row r="52" spans="1:12" hidden="1" x14ac:dyDescent="0.35">
      <c r="A52" s="2" t="s">
        <v>147</v>
      </c>
      <c r="B52" s="2" t="s">
        <v>221</v>
      </c>
      <c r="C52" s="2" t="s">
        <v>97</v>
      </c>
      <c r="D52" s="2" t="s">
        <v>18</v>
      </c>
      <c r="E52" s="2" t="s">
        <v>40</v>
      </c>
      <c r="F52" s="2">
        <v>1000</v>
      </c>
      <c r="G52" s="3">
        <v>44301</v>
      </c>
      <c r="H52" s="2">
        <v>904</v>
      </c>
      <c r="I52" s="2">
        <v>0.90400000000000003</v>
      </c>
      <c r="J52" s="2" t="s">
        <v>17</v>
      </c>
      <c r="K52" s="2" t="str">
        <f t="shared" si="0"/>
        <v>CHUMA HILLS-CROSS RIVER-April</v>
      </c>
      <c r="L52" s="2" t="s">
        <v>133</v>
      </c>
    </row>
    <row r="53" spans="1:12" x14ac:dyDescent="0.35">
      <c r="A53" s="2" t="s">
        <v>147</v>
      </c>
      <c r="B53" s="2" t="s">
        <v>221</v>
      </c>
      <c r="C53" s="2" t="s">
        <v>69</v>
      </c>
      <c r="D53" s="2" t="s">
        <v>18</v>
      </c>
      <c r="E53" s="2" t="s">
        <v>61</v>
      </c>
      <c r="F53" s="2">
        <v>1000</v>
      </c>
      <c r="G53" s="3">
        <v>44287</v>
      </c>
      <c r="H53" s="2">
        <v>944</v>
      </c>
      <c r="I53" s="2">
        <v>0.94399999999999995</v>
      </c>
      <c r="J53" s="2" t="s">
        <v>19</v>
      </c>
      <c r="K53" s="2" t="str">
        <f t="shared" si="0"/>
        <v>HARMANS FLOREAT-CROSS RIVER-April</v>
      </c>
      <c r="L53" s="2" t="s">
        <v>133</v>
      </c>
    </row>
    <row r="54" spans="1:12" hidden="1" x14ac:dyDescent="0.35">
      <c r="A54" s="2" t="s">
        <v>147</v>
      </c>
      <c r="B54" s="2" t="s">
        <v>221</v>
      </c>
      <c r="C54" s="2" t="s">
        <v>82</v>
      </c>
      <c r="D54" s="2" t="s">
        <v>18</v>
      </c>
      <c r="E54" s="2" t="s">
        <v>76</v>
      </c>
      <c r="F54" s="2">
        <v>500</v>
      </c>
      <c r="G54" s="3">
        <v>44287</v>
      </c>
      <c r="H54" s="2">
        <v>487</v>
      </c>
      <c r="I54" s="2">
        <v>0.97399999999999998</v>
      </c>
      <c r="J54" s="2" t="s">
        <v>20</v>
      </c>
      <c r="K54" s="2" t="str">
        <f t="shared" si="0"/>
        <v>KEZONIC-CROSS RIVER-April</v>
      </c>
      <c r="L54" s="2" t="s">
        <v>133</v>
      </c>
    </row>
    <row r="55" spans="1:12" hidden="1" x14ac:dyDescent="0.35">
      <c r="A55" s="2" t="s">
        <v>147</v>
      </c>
      <c r="B55" s="2" t="s">
        <v>221</v>
      </c>
      <c r="C55" s="2" t="s">
        <v>53</v>
      </c>
      <c r="D55" s="2" t="s">
        <v>18</v>
      </c>
      <c r="E55" s="2" t="s">
        <v>28</v>
      </c>
      <c r="F55" s="2">
        <v>800</v>
      </c>
      <c r="G55" s="3">
        <v>44297</v>
      </c>
      <c r="H55" s="2">
        <v>774</v>
      </c>
      <c r="I55" s="2">
        <v>0.96750000000000003</v>
      </c>
      <c r="J55" s="2" t="s">
        <v>17</v>
      </c>
      <c r="K55" s="2" t="str">
        <f t="shared" si="0"/>
        <v>CHUMA HILLS-CROSS RIVER-April</v>
      </c>
      <c r="L55" s="2" t="s">
        <v>133</v>
      </c>
    </row>
    <row r="56" spans="1:12" hidden="1" x14ac:dyDescent="0.35">
      <c r="A56" s="2" t="s">
        <v>147</v>
      </c>
      <c r="B56" s="2" t="s">
        <v>221</v>
      </c>
      <c r="C56" s="2" t="s">
        <v>83</v>
      </c>
      <c r="D56" s="2" t="s">
        <v>18</v>
      </c>
      <c r="E56" s="2" t="s">
        <v>76</v>
      </c>
      <c r="F56" s="2">
        <v>1000</v>
      </c>
      <c r="G56" s="3">
        <v>44287</v>
      </c>
      <c r="H56" s="2">
        <v>964</v>
      </c>
      <c r="I56" s="2">
        <v>0.96399999999999997</v>
      </c>
      <c r="J56" s="2" t="s">
        <v>20</v>
      </c>
      <c r="K56" s="2" t="str">
        <f t="shared" si="0"/>
        <v>KEZONIC-CROSS RIVER-April</v>
      </c>
      <c r="L56" s="2" t="s">
        <v>133</v>
      </c>
    </row>
    <row r="57" spans="1:12" x14ac:dyDescent="0.35">
      <c r="A57" s="2" t="s">
        <v>147</v>
      </c>
      <c r="B57" s="2" t="s">
        <v>221</v>
      </c>
      <c r="C57" s="2" t="s">
        <v>70</v>
      </c>
      <c r="D57" s="2" t="s">
        <v>18</v>
      </c>
      <c r="E57" s="2" t="s">
        <v>71</v>
      </c>
      <c r="F57" s="2">
        <v>1000</v>
      </c>
      <c r="G57" s="3">
        <v>44291</v>
      </c>
      <c r="H57" s="2">
        <v>1008</v>
      </c>
      <c r="I57" s="2">
        <v>1.008</v>
      </c>
      <c r="J57" s="2" t="s">
        <v>19</v>
      </c>
      <c r="K57" s="2" t="str">
        <f t="shared" si="0"/>
        <v>HARMANS FLOREAT-CROSS RIVER-April</v>
      </c>
      <c r="L57" s="2" t="s">
        <v>133</v>
      </c>
    </row>
    <row r="58" spans="1:12" hidden="1" x14ac:dyDescent="0.35">
      <c r="A58" s="2" t="s">
        <v>147</v>
      </c>
      <c r="B58" s="2" t="s">
        <v>221</v>
      </c>
      <c r="C58" s="2" t="s">
        <v>54</v>
      </c>
      <c r="D58" s="2" t="s">
        <v>18</v>
      </c>
      <c r="E58" s="2" t="s">
        <v>28</v>
      </c>
      <c r="F58" s="2">
        <v>1000</v>
      </c>
      <c r="G58" s="3">
        <v>44296</v>
      </c>
      <c r="H58" s="2">
        <v>970</v>
      </c>
      <c r="I58" s="2">
        <v>0.97</v>
      </c>
      <c r="J58" s="2" t="s">
        <v>17</v>
      </c>
      <c r="K58" s="2" t="str">
        <f t="shared" si="0"/>
        <v>CHUMA HILLS-CROSS RIVER-April</v>
      </c>
      <c r="L58" s="2" t="s">
        <v>133</v>
      </c>
    </row>
    <row r="59" spans="1:12" x14ac:dyDescent="0.35">
      <c r="A59" s="2" t="s">
        <v>147</v>
      </c>
      <c r="B59" s="2" t="s">
        <v>221</v>
      </c>
      <c r="C59" s="2" t="s">
        <v>72</v>
      </c>
      <c r="D59" s="2" t="s">
        <v>18</v>
      </c>
      <c r="E59" s="2" t="s">
        <v>71</v>
      </c>
      <c r="F59" s="2">
        <v>2400</v>
      </c>
      <c r="G59" s="3">
        <v>44291</v>
      </c>
      <c r="H59" s="2">
        <v>2353</v>
      </c>
      <c r="I59" s="2">
        <v>0.98041666666666671</v>
      </c>
      <c r="J59" s="2" t="s">
        <v>19</v>
      </c>
      <c r="K59" s="2" t="str">
        <f t="shared" si="0"/>
        <v>HARMANS FLOREAT-CROSS RIVER-April</v>
      </c>
      <c r="L59" s="2" t="s">
        <v>133</v>
      </c>
    </row>
    <row r="60" spans="1:12" hidden="1" x14ac:dyDescent="0.35">
      <c r="A60" s="2" t="s">
        <v>147</v>
      </c>
      <c r="B60" s="2" t="s">
        <v>221</v>
      </c>
      <c r="C60" s="2" t="s">
        <v>55</v>
      </c>
      <c r="D60" s="2" t="s">
        <v>18</v>
      </c>
      <c r="E60" s="2" t="s">
        <v>28</v>
      </c>
      <c r="F60" s="2">
        <v>2300</v>
      </c>
      <c r="G60" s="3">
        <v>44295</v>
      </c>
      <c r="H60" s="2">
        <v>2194</v>
      </c>
      <c r="I60" s="2">
        <v>0.95391304347826089</v>
      </c>
      <c r="J60" s="2" t="s">
        <v>17</v>
      </c>
      <c r="K60" s="2" t="str">
        <f t="shared" si="0"/>
        <v>CHUMA HILLS-CROSS RIVER-April</v>
      </c>
      <c r="L60" s="2" t="s">
        <v>133</v>
      </c>
    </row>
    <row r="61" spans="1:12" x14ac:dyDescent="0.35">
      <c r="A61" s="2" t="s">
        <v>147</v>
      </c>
      <c r="B61" s="2" t="s">
        <v>221</v>
      </c>
      <c r="C61" s="2" t="s">
        <v>73</v>
      </c>
      <c r="D61" s="2" t="s">
        <v>18</v>
      </c>
      <c r="E61" s="2" t="s">
        <v>59</v>
      </c>
      <c r="F61" s="2">
        <v>1900</v>
      </c>
      <c r="G61" s="3">
        <v>44307</v>
      </c>
      <c r="H61" s="2">
        <v>1887</v>
      </c>
      <c r="I61" s="2">
        <v>0.99315789473684213</v>
      </c>
      <c r="J61" s="2" t="s">
        <v>19</v>
      </c>
      <c r="K61" s="2" t="str">
        <f t="shared" si="0"/>
        <v>HARMANS FLOREAT-CROSS RIVER-April</v>
      </c>
      <c r="L61" s="2" t="s">
        <v>133</v>
      </c>
    </row>
    <row r="62" spans="1:12" hidden="1" x14ac:dyDescent="0.35">
      <c r="A62" s="2" t="s">
        <v>147</v>
      </c>
      <c r="B62" s="2" t="s">
        <v>221</v>
      </c>
      <c r="C62" s="2" t="s">
        <v>56</v>
      </c>
      <c r="D62" s="2" t="s">
        <v>18</v>
      </c>
      <c r="E62" s="2" t="s">
        <v>26</v>
      </c>
      <c r="F62" s="2">
        <v>1700</v>
      </c>
      <c r="G62" s="3">
        <v>44288</v>
      </c>
      <c r="H62" s="2">
        <v>1649</v>
      </c>
      <c r="I62" s="2">
        <v>0.97</v>
      </c>
      <c r="J62" s="2" t="s">
        <v>17</v>
      </c>
      <c r="K62" s="2" t="str">
        <f t="shared" si="0"/>
        <v>CHUMA HILLS-CROSS RIVER-April</v>
      </c>
      <c r="L62" s="2" t="s">
        <v>133</v>
      </c>
    </row>
    <row r="63" spans="1:12" x14ac:dyDescent="0.35">
      <c r="A63" s="2" t="s">
        <v>147</v>
      </c>
      <c r="B63" s="2" t="s">
        <v>221</v>
      </c>
      <c r="C63" s="2" t="s">
        <v>98</v>
      </c>
      <c r="D63" s="2" t="s">
        <v>18</v>
      </c>
      <c r="E63" s="2" t="s">
        <v>61</v>
      </c>
      <c r="F63" s="2">
        <v>1700</v>
      </c>
      <c r="G63" s="3">
        <v>44301</v>
      </c>
      <c r="H63" s="2">
        <v>1520</v>
      </c>
      <c r="I63" s="2">
        <v>0.89411764705882357</v>
      </c>
      <c r="J63" s="2" t="s">
        <v>19</v>
      </c>
      <c r="K63" s="2" t="str">
        <f t="shared" si="0"/>
        <v>HARMANS FLOREAT-CROSS RIVER-April</v>
      </c>
      <c r="L63" s="2" t="s">
        <v>212</v>
      </c>
    </row>
    <row r="64" spans="1:12" hidden="1" x14ac:dyDescent="0.35">
      <c r="A64" s="2" t="s">
        <v>147</v>
      </c>
      <c r="B64" s="2" t="s">
        <v>221</v>
      </c>
      <c r="C64" s="2" t="s">
        <v>153</v>
      </c>
      <c r="D64" s="2" t="s">
        <v>18</v>
      </c>
      <c r="E64" s="2" t="s">
        <v>76</v>
      </c>
      <c r="F64" s="2">
        <v>900</v>
      </c>
      <c r="G64" s="2"/>
      <c r="H64" s="2"/>
      <c r="I64" s="2"/>
      <c r="J64" s="2"/>
      <c r="K64" s="2" t="str">
        <f t="shared" si="0"/>
        <v>-CROSS RIVER-April</v>
      </c>
      <c r="L64" s="2" t="s">
        <v>212</v>
      </c>
    </row>
    <row r="65" spans="1:12" x14ac:dyDescent="0.35">
      <c r="A65" s="2" t="s">
        <v>147</v>
      </c>
      <c r="B65" s="2" t="s">
        <v>221</v>
      </c>
      <c r="C65" s="2" t="s">
        <v>99</v>
      </c>
      <c r="D65" s="2" t="s">
        <v>18</v>
      </c>
      <c r="E65" s="2" t="s">
        <v>59</v>
      </c>
      <c r="F65" s="2">
        <v>1000</v>
      </c>
      <c r="G65" s="3">
        <v>44305</v>
      </c>
      <c r="H65" s="2">
        <v>868</v>
      </c>
      <c r="I65" s="2">
        <v>0.86799999999999999</v>
      </c>
      <c r="J65" s="2" t="s">
        <v>19</v>
      </c>
      <c r="K65" s="2" t="str">
        <f t="shared" si="0"/>
        <v>HARMANS FLOREAT-CROSS RIVER-April</v>
      </c>
      <c r="L65" s="2" t="s">
        <v>212</v>
      </c>
    </row>
    <row r="66" spans="1:12" x14ac:dyDescent="0.35">
      <c r="A66" s="2" t="s">
        <v>147</v>
      </c>
      <c r="B66" s="2" t="s">
        <v>221</v>
      </c>
      <c r="C66" s="2" t="s">
        <v>100</v>
      </c>
      <c r="D66" s="2" t="s">
        <v>18</v>
      </c>
      <c r="E66" s="2" t="s">
        <v>61</v>
      </c>
      <c r="F66" s="2">
        <v>1700</v>
      </c>
      <c r="G66" s="3">
        <v>44301</v>
      </c>
      <c r="H66" s="2">
        <v>1371</v>
      </c>
      <c r="I66" s="2">
        <v>0.80647058823529416</v>
      </c>
      <c r="J66" s="2" t="s">
        <v>19</v>
      </c>
      <c r="K66" s="2" t="str">
        <f t="shared" si="0"/>
        <v>HARMANS FLOREAT-CROSS RIVER-April</v>
      </c>
      <c r="L66" s="2" t="s">
        <v>212</v>
      </c>
    </row>
    <row r="67" spans="1:12" x14ac:dyDescent="0.35">
      <c r="A67" s="2" t="s">
        <v>147</v>
      </c>
      <c r="B67" s="2" t="s">
        <v>221</v>
      </c>
      <c r="C67" s="2" t="s">
        <v>102</v>
      </c>
      <c r="D67" s="2" t="s">
        <v>18</v>
      </c>
      <c r="E67" s="2" t="s">
        <v>61</v>
      </c>
      <c r="F67" s="2">
        <v>800</v>
      </c>
      <c r="G67" s="3">
        <v>44287</v>
      </c>
      <c r="H67" s="2">
        <v>710</v>
      </c>
      <c r="I67" s="2">
        <v>0.88749999999999996</v>
      </c>
      <c r="J67" s="2" t="s">
        <v>19</v>
      </c>
      <c r="K67" s="2" t="str">
        <f t="shared" ref="K67:K130" si="1">CONCATENATE(J67,"-",D67,"-",A67)</f>
        <v>HARMANS FLOREAT-CROSS RIVER-April</v>
      </c>
      <c r="L67" s="2" t="s">
        <v>212</v>
      </c>
    </row>
    <row r="68" spans="1:12" hidden="1" x14ac:dyDescent="0.35">
      <c r="A68" s="2" t="s">
        <v>147</v>
      </c>
      <c r="B68" s="2" t="s">
        <v>221</v>
      </c>
      <c r="C68" s="2" t="s">
        <v>113</v>
      </c>
      <c r="D68" s="2" t="s">
        <v>18</v>
      </c>
      <c r="E68" s="2" t="s">
        <v>76</v>
      </c>
      <c r="F68" s="2">
        <v>1500</v>
      </c>
      <c r="G68" s="3">
        <v>44286</v>
      </c>
      <c r="H68" s="2">
        <v>1256</v>
      </c>
      <c r="I68" s="2">
        <v>0.83733333333333337</v>
      </c>
      <c r="J68" s="2" t="s">
        <v>20</v>
      </c>
      <c r="K68" s="2" t="str">
        <f t="shared" si="1"/>
        <v>KEZONIC-CROSS RIVER-April</v>
      </c>
      <c r="L68" s="2" t="s">
        <v>212</v>
      </c>
    </row>
    <row r="69" spans="1:12" hidden="1" x14ac:dyDescent="0.35">
      <c r="A69" s="2" t="s">
        <v>147</v>
      </c>
      <c r="B69" s="2" t="s">
        <v>221</v>
      </c>
      <c r="C69" s="2" t="s">
        <v>84</v>
      </c>
      <c r="D69" s="2" t="s">
        <v>18</v>
      </c>
      <c r="E69" s="2" t="s">
        <v>40</v>
      </c>
      <c r="F69" s="2">
        <v>1300</v>
      </c>
      <c r="G69" s="3">
        <v>44300</v>
      </c>
      <c r="H69" s="2">
        <v>961</v>
      </c>
      <c r="I69" s="2">
        <v>0.73923076923076925</v>
      </c>
      <c r="J69" s="2" t="s">
        <v>17</v>
      </c>
      <c r="K69" s="2" t="str">
        <f t="shared" si="1"/>
        <v>CHUMA HILLS-CROSS RIVER-April</v>
      </c>
      <c r="L69" s="2" t="s">
        <v>212</v>
      </c>
    </row>
    <row r="70" spans="1:12" x14ac:dyDescent="0.35">
      <c r="A70" s="2" t="s">
        <v>147</v>
      </c>
      <c r="B70" s="2" t="s">
        <v>221</v>
      </c>
      <c r="C70" s="2" t="s">
        <v>103</v>
      </c>
      <c r="D70" s="2" t="s">
        <v>18</v>
      </c>
      <c r="E70" s="2" t="s">
        <v>59</v>
      </c>
      <c r="F70" s="2">
        <v>1100</v>
      </c>
      <c r="G70" s="3">
        <v>44305</v>
      </c>
      <c r="H70" s="2">
        <v>898</v>
      </c>
      <c r="I70" s="2">
        <v>0.8163636363636364</v>
      </c>
      <c r="J70" s="2" t="s">
        <v>19</v>
      </c>
      <c r="K70" s="2" t="str">
        <f t="shared" si="1"/>
        <v>HARMANS FLOREAT-CROSS RIVER-April</v>
      </c>
      <c r="L70" s="2" t="s">
        <v>212</v>
      </c>
    </row>
    <row r="71" spans="1:12" x14ac:dyDescent="0.35">
      <c r="A71" s="2" t="s">
        <v>147</v>
      </c>
      <c r="B71" s="2" t="s">
        <v>221</v>
      </c>
      <c r="C71" s="2" t="s">
        <v>104</v>
      </c>
      <c r="D71" s="2" t="s">
        <v>18</v>
      </c>
      <c r="E71" s="2" t="s">
        <v>61</v>
      </c>
      <c r="F71" s="2">
        <v>1600</v>
      </c>
      <c r="G71" s="3">
        <v>44288</v>
      </c>
      <c r="H71" s="2">
        <v>1303</v>
      </c>
      <c r="I71" s="2">
        <v>0.81437499999999996</v>
      </c>
      <c r="J71" s="2" t="s">
        <v>19</v>
      </c>
      <c r="K71" s="2" t="str">
        <f t="shared" si="1"/>
        <v>HARMANS FLOREAT-CROSS RIVER-April</v>
      </c>
      <c r="L71" s="2" t="s">
        <v>212</v>
      </c>
    </row>
    <row r="72" spans="1:12" x14ac:dyDescent="0.35">
      <c r="A72" s="2" t="s">
        <v>147</v>
      </c>
      <c r="B72" s="2" t="s">
        <v>221</v>
      </c>
      <c r="C72" s="2" t="s">
        <v>105</v>
      </c>
      <c r="D72" s="2" t="s">
        <v>18</v>
      </c>
      <c r="E72" s="2" t="s">
        <v>71</v>
      </c>
      <c r="F72" s="2">
        <v>800</v>
      </c>
      <c r="G72" s="3">
        <v>44291</v>
      </c>
      <c r="H72" s="2">
        <v>478</v>
      </c>
      <c r="I72" s="2">
        <v>0.59750000000000003</v>
      </c>
      <c r="J72" s="2" t="s">
        <v>19</v>
      </c>
      <c r="K72" s="2" t="str">
        <f t="shared" si="1"/>
        <v>HARMANS FLOREAT-CROSS RIVER-April</v>
      </c>
      <c r="L72" s="2" t="s">
        <v>212</v>
      </c>
    </row>
    <row r="73" spans="1:12" hidden="1" x14ac:dyDescent="0.35">
      <c r="A73" s="2" t="s">
        <v>147</v>
      </c>
      <c r="B73" s="2" t="s">
        <v>221</v>
      </c>
      <c r="C73" s="2" t="s">
        <v>114</v>
      </c>
      <c r="D73" s="2" t="s">
        <v>18</v>
      </c>
      <c r="E73" s="2" t="s">
        <v>76</v>
      </c>
      <c r="F73" s="2">
        <v>800</v>
      </c>
      <c r="G73" s="3">
        <v>44287</v>
      </c>
      <c r="H73" s="2">
        <v>674</v>
      </c>
      <c r="I73" s="2">
        <v>0.84250000000000003</v>
      </c>
      <c r="J73" s="2" t="s">
        <v>20</v>
      </c>
      <c r="K73" s="2" t="str">
        <f t="shared" si="1"/>
        <v>KEZONIC-CROSS RIVER-April</v>
      </c>
      <c r="L73" s="2" t="s">
        <v>212</v>
      </c>
    </row>
    <row r="74" spans="1:12" hidden="1" x14ac:dyDescent="0.35">
      <c r="A74" s="2" t="s">
        <v>147</v>
      </c>
      <c r="B74" s="2" t="s">
        <v>221</v>
      </c>
      <c r="C74" s="2" t="s">
        <v>85</v>
      </c>
      <c r="D74" s="2" t="s">
        <v>18</v>
      </c>
      <c r="E74" s="2" t="s">
        <v>31</v>
      </c>
      <c r="F74" s="2">
        <v>1700</v>
      </c>
      <c r="G74" s="3">
        <v>44287</v>
      </c>
      <c r="H74" s="2">
        <v>1514</v>
      </c>
      <c r="I74" s="2">
        <v>0.89058823529411768</v>
      </c>
      <c r="J74" s="2" t="s">
        <v>17</v>
      </c>
      <c r="K74" s="2" t="str">
        <f t="shared" si="1"/>
        <v>CHUMA HILLS-CROSS RIVER-April</v>
      </c>
      <c r="L74" s="2" t="s">
        <v>212</v>
      </c>
    </row>
    <row r="75" spans="1:12" hidden="1" x14ac:dyDescent="0.35">
      <c r="A75" s="2" t="s">
        <v>147</v>
      </c>
      <c r="B75" s="2" t="s">
        <v>221</v>
      </c>
      <c r="C75" s="2" t="s">
        <v>86</v>
      </c>
      <c r="D75" s="2" t="s">
        <v>18</v>
      </c>
      <c r="E75" s="2" t="s">
        <v>28</v>
      </c>
      <c r="F75" s="2">
        <v>900</v>
      </c>
      <c r="G75" s="3">
        <v>44296</v>
      </c>
      <c r="H75" s="2">
        <v>798</v>
      </c>
      <c r="I75" s="2">
        <v>0.88666666666666671</v>
      </c>
      <c r="J75" s="2" t="s">
        <v>17</v>
      </c>
      <c r="K75" s="2" t="str">
        <f t="shared" si="1"/>
        <v>CHUMA HILLS-CROSS RIVER-April</v>
      </c>
      <c r="L75" s="2" t="s">
        <v>212</v>
      </c>
    </row>
    <row r="76" spans="1:12" hidden="1" x14ac:dyDescent="0.35">
      <c r="A76" s="2" t="s">
        <v>147</v>
      </c>
      <c r="B76" s="2" t="s">
        <v>221</v>
      </c>
      <c r="C76" s="2" t="s">
        <v>87</v>
      </c>
      <c r="D76" s="2" t="s">
        <v>18</v>
      </c>
      <c r="E76" s="2" t="s">
        <v>31</v>
      </c>
      <c r="F76" s="2">
        <v>2400</v>
      </c>
      <c r="G76" s="3">
        <v>44286</v>
      </c>
      <c r="H76" s="2">
        <v>1798</v>
      </c>
      <c r="I76" s="2">
        <v>0.74916666666666665</v>
      </c>
      <c r="J76" s="2" t="s">
        <v>17</v>
      </c>
      <c r="K76" s="2" t="str">
        <f t="shared" si="1"/>
        <v>CHUMA HILLS-CROSS RIVER-April</v>
      </c>
      <c r="L76" s="2" t="s">
        <v>212</v>
      </c>
    </row>
    <row r="77" spans="1:12" hidden="1" x14ac:dyDescent="0.35">
      <c r="A77" s="2" t="s">
        <v>147</v>
      </c>
      <c r="B77" s="2" t="s">
        <v>221</v>
      </c>
      <c r="C77" s="2" t="s">
        <v>88</v>
      </c>
      <c r="D77" s="2" t="s">
        <v>18</v>
      </c>
      <c r="E77" s="2" t="s">
        <v>31</v>
      </c>
      <c r="F77" s="2">
        <v>800</v>
      </c>
      <c r="G77" s="3">
        <v>44287</v>
      </c>
      <c r="H77" s="2">
        <v>687</v>
      </c>
      <c r="I77" s="2">
        <v>0.85875000000000001</v>
      </c>
      <c r="J77" s="2" t="s">
        <v>17</v>
      </c>
      <c r="K77" s="2" t="str">
        <f t="shared" si="1"/>
        <v>CHUMA HILLS-CROSS RIVER-April</v>
      </c>
      <c r="L77" s="2" t="s">
        <v>212</v>
      </c>
    </row>
    <row r="78" spans="1:12" hidden="1" x14ac:dyDescent="0.35">
      <c r="A78" s="2" t="s">
        <v>147</v>
      </c>
      <c r="B78" s="2" t="s">
        <v>221</v>
      </c>
      <c r="C78" s="2" t="s">
        <v>89</v>
      </c>
      <c r="D78" s="2" t="s">
        <v>18</v>
      </c>
      <c r="E78" s="2" t="s">
        <v>31</v>
      </c>
      <c r="F78" s="2">
        <v>800</v>
      </c>
      <c r="G78" s="3">
        <v>44287</v>
      </c>
      <c r="H78" s="2">
        <v>684</v>
      </c>
      <c r="I78" s="2">
        <v>0.85499999999999998</v>
      </c>
      <c r="J78" s="2" t="s">
        <v>17</v>
      </c>
      <c r="K78" s="2" t="str">
        <f t="shared" si="1"/>
        <v>CHUMA HILLS-CROSS RIVER-April</v>
      </c>
      <c r="L78" s="2" t="s">
        <v>212</v>
      </c>
    </row>
    <row r="79" spans="1:12" x14ac:dyDescent="0.35">
      <c r="A79" s="2" t="s">
        <v>147</v>
      </c>
      <c r="B79" s="2" t="s">
        <v>221</v>
      </c>
      <c r="C79" s="2" t="s">
        <v>107</v>
      </c>
      <c r="D79" s="2" t="s">
        <v>18</v>
      </c>
      <c r="E79" s="2" t="s">
        <v>59</v>
      </c>
      <c r="F79" s="2">
        <v>1000</v>
      </c>
      <c r="G79" s="3">
        <v>44304</v>
      </c>
      <c r="H79" s="2">
        <v>820</v>
      </c>
      <c r="I79" s="2">
        <v>0.82</v>
      </c>
      <c r="J79" s="2" t="s">
        <v>19</v>
      </c>
      <c r="K79" s="2" t="str">
        <f t="shared" si="1"/>
        <v>HARMANS FLOREAT-CROSS RIVER-April</v>
      </c>
      <c r="L79" s="2" t="s">
        <v>212</v>
      </c>
    </row>
    <row r="80" spans="1:12" x14ac:dyDescent="0.35">
      <c r="A80" s="2" t="s">
        <v>147</v>
      </c>
      <c r="B80" s="2" t="s">
        <v>221</v>
      </c>
      <c r="C80" s="2" t="s">
        <v>108</v>
      </c>
      <c r="D80" s="2" t="s">
        <v>18</v>
      </c>
      <c r="E80" s="2" t="s">
        <v>61</v>
      </c>
      <c r="F80" s="2">
        <v>500</v>
      </c>
      <c r="G80" s="3">
        <v>44301</v>
      </c>
      <c r="H80" s="2">
        <v>390</v>
      </c>
      <c r="I80" s="2">
        <v>0.78</v>
      </c>
      <c r="J80" s="2" t="s">
        <v>19</v>
      </c>
      <c r="K80" s="2" t="str">
        <f t="shared" si="1"/>
        <v>HARMANS FLOREAT-CROSS RIVER-April</v>
      </c>
      <c r="L80" s="2" t="s">
        <v>212</v>
      </c>
    </row>
    <row r="81" spans="1:12" hidden="1" x14ac:dyDescent="0.35">
      <c r="A81" s="2" t="s">
        <v>147</v>
      </c>
      <c r="B81" s="2" t="s">
        <v>221</v>
      </c>
      <c r="C81" s="2" t="s">
        <v>209</v>
      </c>
      <c r="D81" s="2" t="s">
        <v>18</v>
      </c>
      <c r="E81" s="2" t="s">
        <v>31</v>
      </c>
      <c r="F81" s="2">
        <v>800</v>
      </c>
      <c r="G81" s="2"/>
      <c r="H81" s="2"/>
      <c r="I81" s="2"/>
      <c r="J81" s="2"/>
      <c r="K81" s="2" t="str">
        <f t="shared" si="1"/>
        <v>-CROSS RIVER-April</v>
      </c>
      <c r="L81" s="2" t="s">
        <v>212</v>
      </c>
    </row>
    <row r="82" spans="1:12" hidden="1" x14ac:dyDescent="0.35">
      <c r="A82" s="2" t="s">
        <v>147</v>
      </c>
      <c r="B82" s="2" t="s">
        <v>221</v>
      </c>
      <c r="C82" s="2" t="s">
        <v>222</v>
      </c>
      <c r="D82" s="2" t="s">
        <v>18</v>
      </c>
      <c r="E82" s="2" t="s">
        <v>31</v>
      </c>
      <c r="F82" s="2">
        <v>900</v>
      </c>
      <c r="G82" s="2"/>
      <c r="H82" s="2"/>
      <c r="I82" s="2"/>
      <c r="J82" s="2"/>
      <c r="K82" s="2" t="str">
        <f t="shared" si="1"/>
        <v>-CROSS RIVER-April</v>
      </c>
      <c r="L82" s="2" t="s">
        <v>212</v>
      </c>
    </row>
    <row r="83" spans="1:12" hidden="1" x14ac:dyDescent="0.35">
      <c r="A83" s="2" t="s">
        <v>147</v>
      </c>
      <c r="B83" s="2" t="s">
        <v>221</v>
      </c>
      <c r="C83" s="2" t="s">
        <v>92</v>
      </c>
      <c r="D83" s="2" t="s">
        <v>18</v>
      </c>
      <c r="E83" s="2" t="s">
        <v>28</v>
      </c>
      <c r="F83" s="2">
        <v>1100</v>
      </c>
      <c r="G83" s="3">
        <v>44297</v>
      </c>
      <c r="H83" s="2">
        <v>797</v>
      </c>
      <c r="I83" s="2">
        <v>0.72454545454545449</v>
      </c>
      <c r="J83" s="2" t="s">
        <v>17</v>
      </c>
      <c r="K83" s="2" t="str">
        <f t="shared" si="1"/>
        <v>CHUMA HILLS-CROSS RIVER-April</v>
      </c>
      <c r="L83" s="2" t="s">
        <v>212</v>
      </c>
    </row>
    <row r="84" spans="1:12" hidden="1" x14ac:dyDescent="0.35">
      <c r="A84" s="2" t="s">
        <v>147</v>
      </c>
      <c r="B84" s="2" t="s">
        <v>221</v>
      </c>
      <c r="C84" s="2" t="s">
        <v>93</v>
      </c>
      <c r="D84" s="2" t="s">
        <v>18</v>
      </c>
      <c r="E84" s="2" t="s">
        <v>40</v>
      </c>
      <c r="F84" s="2">
        <v>500</v>
      </c>
      <c r="G84" s="3">
        <v>44301</v>
      </c>
      <c r="H84" s="2">
        <v>429</v>
      </c>
      <c r="I84" s="2">
        <v>0.85799999999999998</v>
      </c>
      <c r="J84" s="2" t="s">
        <v>17</v>
      </c>
      <c r="K84" s="2" t="str">
        <f t="shared" si="1"/>
        <v>CHUMA HILLS-CROSS RIVER-April</v>
      </c>
      <c r="L84" s="2" t="s">
        <v>212</v>
      </c>
    </row>
    <row r="85" spans="1:12" hidden="1" x14ac:dyDescent="0.35">
      <c r="A85" s="2" t="s">
        <v>147</v>
      </c>
      <c r="B85" s="2" t="s">
        <v>221</v>
      </c>
      <c r="C85" s="2" t="s">
        <v>95</v>
      </c>
      <c r="D85" s="2" t="s">
        <v>18</v>
      </c>
      <c r="E85" s="2" t="s">
        <v>40</v>
      </c>
      <c r="F85" s="2">
        <v>800</v>
      </c>
      <c r="G85" s="3">
        <v>44301</v>
      </c>
      <c r="H85" s="2">
        <v>500</v>
      </c>
      <c r="I85" s="2">
        <v>0.625</v>
      </c>
      <c r="J85" s="2" t="s">
        <v>17</v>
      </c>
      <c r="K85" s="2" t="str">
        <f t="shared" si="1"/>
        <v>CHUMA HILLS-CROSS RIVER-April</v>
      </c>
      <c r="L85" s="2" t="s">
        <v>212</v>
      </c>
    </row>
    <row r="86" spans="1:12" x14ac:dyDescent="0.35">
      <c r="A86" s="2" t="s">
        <v>147</v>
      </c>
      <c r="B86" s="2" t="s">
        <v>221</v>
      </c>
      <c r="C86" s="2" t="s">
        <v>109</v>
      </c>
      <c r="D86" s="2" t="s">
        <v>18</v>
      </c>
      <c r="E86" s="2" t="s">
        <v>61</v>
      </c>
      <c r="F86" s="2">
        <v>1100</v>
      </c>
      <c r="G86" s="3">
        <v>44288</v>
      </c>
      <c r="H86" s="2">
        <v>956</v>
      </c>
      <c r="I86" s="2">
        <v>0.86909090909090914</v>
      </c>
      <c r="J86" s="2" t="s">
        <v>19</v>
      </c>
      <c r="K86" s="2" t="str">
        <f t="shared" si="1"/>
        <v>HARMANS FLOREAT-CROSS RIVER-April</v>
      </c>
      <c r="L86" s="2" t="s">
        <v>212</v>
      </c>
    </row>
    <row r="87" spans="1:12" x14ac:dyDescent="0.35">
      <c r="A87" s="2" t="s">
        <v>147</v>
      </c>
      <c r="B87" s="2" t="s">
        <v>221</v>
      </c>
      <c r="C87" s="2" t="s">
        <v>111</v>
      </c>
      <c r="D87" s="2" t="s">
        <v>18</v>
      </c>
      <c r="E87" s="2" t="s">
        <v>61</v>
      </c>
      <c r="F87" s="2">
        <v>1100</v>
      </c>
      <c r="G87" s="3">
        <v>44288</v>
      </c>
      <c r="H87" s="2">
        <v>966</v>
      </c>
      <c r="I87" s="2">
        <v>0.87818181818181817</v>
      </c>
      <c r="J87" s="2" t="s">
        <v>19</v>
      </c>
      <c r="K87" s="2" t="str">
        <f t="shared" si="1"/>
        <v>HARMANS FLOREAT-CROSS RIVER-April</v>
      </c>
      <c r="L87" s="2" t="s">
        <v>212</v>
      </c>
    </row>
    <row r="88" spans="1:12" hidden="1" x14ac:dyDescent="0.35">
      <c r="A88" s="2" t="s">
        <v>147</v>
      </c>
      <c r="B88" s="2" t="s">
        <v>221</v>
      </c>
      <c r="C88" s="2" t="s">
        <v>117</v>
      </c>
      <c r="D88" s="2" t="s">
        <v>18</v>
      </c>
      <c r="E88" s="2" t="s">
        <v>71</v>
      </c>
      <c r="F88" s="2">
        <v>800</v>
      </c>
      <c r="G88" s="3">
        <v>44286</v>
      </c>
      <c r="H88" s="2">
        <v>368</v>
      </c>
      <c r="I88" s="2">
        <v>0.46</v>
      </c>
      <c r="J88" s="2" t="s">
        <v>20</v>
      </c>
      <c r="K88" s="2" t="str">
        <f t="shared" si="1"/>
        <v>KEZONIC-CROSS RIVER-April</v>
      </c>
      <c r="L88" s="2" t="s">
        <v>212</v>
      </c>
    </row>
    <row r="89" spans="1:12" x14ac:dyDescent="0.35">
      <c r="A89" s="2" t="s">
        <v>147</v>
      </c>
      <c r="B89" s="2" t="s">
        <v>221</v>
      </c>
      <c r="C89" s="2" t="s">
        <v>112</v>
      </c>
      <c r="D89" s="2" t="s">
        <v>18</v>
      </c>
      <c r="E89" s="2" t="s">
        <v>59</v>
      </c>
      <c r="F89" s="2">
        <v>1500</v>
      </c>
      <c r="G89" s="3">
        <v>44306</v>
      </c>
      <c r="H89" s="2">
        <v>1323</v>
      </c>
      <c r="I89" s="2">
        <v>0.88200000000000001</v>
      </c>
      <c r="J89" s="2" t="s">
        <v>19</v>
      </c>
      <c r="K89" s="2" t="str">
        <f t="shared" si="1"/>
        <v>HARMANS FLOREAT-CROSS RIVER-April</v>
      </c>
      <c r="L89" s="2" t="s">
        <v>212</v>
      </c>
    </row>
    <row r="90" spans="1:12" hidden="1" x14ac:dyDescent="0.35">
      <c r="A90" s="2" t="s">
        <v>147</v>
      </c>
      <c r="B90" s="2" t="s">
        <v>221</v>
      </c>
      <c r="C90" s="2" t="s">
        <v>118</v>
      </c>
      <c r="D90" s="2" t="s">
        <v>18</v>
      </c>
      <c r="E90" s="2" t="s">
        <v>40</v>
      </c>
      <c r="F90" s="2">
        <v>1500</v>
      </c>
      <c r="G90" s="3">
        <v>44301</v>
      </c>
      <c r="H90" s="2">
        <v>1590</v>
      </c>
      <c r="I90" s="2">
        <v>1.06</v>
      </c>
      <c r="J90" s="2" t="s">
        <v>17</v>
      </c>
      <c r="K90" s="2" t="str">
        <f t="shared" si="1"/>
        <v>CHUMA HILLS-CROSS RIVER-April</v>
      </c>
      <c r="L90" s="2" t="s">
        <v>135</v>
      </c>
    </row>
    <row r="91" spans="1:12" x14ac:dyDescent="0.35">
      <c r="A91" s="2" t="s">
        <v>147</v>
      </c>
      <c r="B91" s="2" t="s">
        <v>221</v>
      </c>
      <c r="C91" s="2" t="s">
        <v>119</v>
      </c>
      <c r="D91" s="2" t="s">
        <v>18</v>
      </c>
      <c r="E91" s="2" t="s">
        <v>71</v>
      </c>
      <c r="F91" s="2">
        <v>1500</v>
      </c>
      <c r="G91" s="3">
        <v>44286</v>
      </c>
      <c r="H91" s="2">
        <v>1500</v>
      </c>
      <c r="I91" s="2">
        <v>1</v>
      </c>
      <c r="J91" s="2" t="s">
        <v>19</v>
      </c>
      <c r="K91" s="2" t="str">
        <f t="shared" si="1"/>
        <v>HARMANS FLOREAT-CROSS RIVER-April</v>
      </c>
      <c r="L91" s="2" t="s">
        <v>135</v>
      </c>
    </row>
    <row r="92" spans="1:12" x14ac:dyDescent="0.35">
      <c r="A92" s="2" t="s">
        <v>147</v>
      </c>
      <c r="B92" s="2" t="s">
        <v>221</v>
      </c>
      <c r="C92" s="2" t="s">
        <v>106</v>
      </c>
      <c r="D92" s="2" t="s">
        <v>18</v>
      </c>
      <c r="E92" s="2" t="s">
        <v>61</v>
      </c>
      <c r="F92" s="2">
        <v>1200</v>
      </c>
      <c r="G92" s="3">
        <v>44287</v>
      </c>
      <c r="H92" s="2">
        <v>1083</v>
      </c>
      <c r="I92" s="2">
        <v>0.90249999999999997</v>
      </c>
      <c r="J92" s="2" t="s">
        <v>19</v>
      </c>
      <c r="K92" s="2" t="str">
        <f t="shared" si="1"/>
        <v>HARMANS FLOREAT-CROSS RIVER-April</v>
      </c>
      <c r="L92" s="2" t="s">
        <v>135</v>
      </c>
    </row>
    <row r="93" spans="1:12" hidden="1" x14ac:dyDescent="0.35">
      <c r="A93" s="2" t="s">
        <v>147</v>
      </c>
      <c r="B93" s="2" t="s">
        <v>221</v>
      </c>
      <c r="C93" s="2" t="s">
        <v>27</v>
      </c>
      <c r="D93" s="2" t="s">
        <v>18</v>
      </c>
      <c r="E93" s="2" t="s">
        <v>28</v>
      </c>
      <c r="F93" s="2">
        <v>800</v>
      </c>
      <c r="G93" s="3">
        <v>44295</v>
      </c>
      <c r="H93" s="2">
        <v>787</v>
      </c>
      <c r="I93" s="2">
        <v>0.98375000000000001</v>
      </c>
      <c r="J93" s="2" t="s">
        <v>17</v>
      </c>
      <c r="K93" s="2" t="str">
        <f t="shared" si="1"/>
        <v>CHUMA HILLS-CROSS RIVER-April</v>
      </c>
      <c r="L93" s="2" t="s">
        <v>135</v>
      </c>
    </row>
    <row r="94" spans="1:12" hidden="1" x14ac:dyDescent="0.35">
      <c r="A94" s="2" t="s">
        <v>147</v>
      </c>
      <c r="B94" s="2" t="s">
        <v>221</v>
      </c>
      <c r="C94" s="2" t="s">
        <v>92</v>
      </c>
      <c r="D94" s="2" t="s">
        <v>18</v>
      </c>
      <c r="E94" s="2" t="s">
        <v>28</v>
      </c>
      <c r="F94" s="2">
        <v>1100</v>
      </c>
      <c r="G94" s="3">
        <v>44297</v>
      </c>
      <c r="H94" s="2">
        <v>797</v>
      </c>
      <c r="I94" s="2">
        <v>0.72454545454545449</v>
      </c>
      <c r="J94" s="2" t="s">
        <v>17</v>
      </c>
      <c r="K94" s="2" t="str">
        <f t="shared" si="1"/>
        <v>CHUMA HILLS-CROSS RIVER-April</v>
      </c>
      <c r="L94" s="2" t="s">
        <v>135</v>
      </c>
    </row>
    <row r="95" spans="1:12" hidden="1" x14ac:dyDescent="0.35">
      <c r="A95" s="2" t="s">
        <v>147</v>
      </c>
      <c r="B95" s="2" t="s">
        <v>221</v>
      </c>
      <c r="C95" s="2" t="s">
        <v>122</v>
      </c>
      <c r="D95" s="2" t="s">
        <v>18</v>
      </c>
      <c r="E95" s="2" t="s">
        <v>28</v>
      </c>
      <c r="F95" s="2">
        <v>1500</v>
      </c>
      <c r="G95" s="3">
        <v>44295</v>
      </c>
      <c r="H95" s="2">
        <v>1398</v>
      </c>
      <c r="I95" s="2">
        <v>0.93200000000000005</v>
      </c>
      <c r="J95" s="2" t="s">
        <v>17</v>
      </c>
      <c r="K95" s="2" t="str">
        <f t="shared" si="1"/>
        <v>CHUMA HILLS-CROSS RIVER-April</v>
      </c>
      <c r="L95" s="2" t="s">
        <v>136</v>
      </c>
    </row>
    <row r="96" spans="1:12" hidden="1" x14ac:dyDescent="0.35">
      <c r="A96" s="2" t="s">
        <v>148</v>
      </c>
      <c r="B96" s="2" t="s">
        <v>223</v>
      </c>
      <c r="C96" s="2" t="s">
        <v>74</v>
      </c>
      <c r="D96" s="2" t="s">
        <v>18</v>
      </c>
      <c r="E96" s="2" t="s">
        <v>71</v>
      </c>
      <c r="F96" s="2">
        <v>2300</v>
      </c>
      <c r="G96" s="3">
        <v>44316</v>
      </c>
      <c r="H96" s="2">
        <v>2236</v>
      </c>
      <c r="I96" s="2">
        <v>0.97217391304347822</v>
      </c>
      <c r="J96" s="2" t="s">
        <v>20</v>
      </c>
      <c r="K96" s="2" t="str">
        <f t="shared" si="1"/>
        <v>KEZONIC-CROSS RIVER-May</v>
      </c>
      <c r="L96" s="2" t="s">
        <v>133</v>
      </c>
    </row>
    <row r="97" spans="1:12" x14ac:dyDescent="0.35">
      <c r="A97" s="2" t="s">
        <v>148</v>
      </c>
      <c r="B97" s="2" t="s">
        <v>223</v>
      </c>
      <c r="C97" s="2" t="s">
        <v>25</v>
      </c>
      <c r="D97" s="2" t="s">
        <v>18</v>
      </c>
      <c r="E97" s="2" t="s">
        <v>26</v>
      </c>
      <c r="F97" s="2">
        <v>2000</v>
      </c>
      <c r="G97" s="3">
        <v>44320</v>
      </c>
      <c r="H97" s="2">
        <v>2031</v>
      </c>
      <c r="I97" s="2">
        <v>1.0155000000000001</v>
      </c>
      <c r="J97" s="2" t="s">
        <v>19</v>
      </c>
      <c r="K97" s="2" t="str">
        <f t="shared" si="1"/>
        <v>HARMANS FLOREAT-CROSS RIVER-May</v>
      </c>
      <c r="L97" s="2" t="s">
        <v>133</v>
      </c>
    </row>
    <row r="98" spans="1:12" x14ac:dyDescent="0.35">
      <c r="A98" s="2" t="s">
        <v>148</v>
      </c>
      <c r="B98" s="2" t="s">
        <v>223</v>
      </c>
      <c r="C98" s="2" t="s">
        <v>118</v>
      </c>
      <c r="D98" s="2" t="s">
        <v>18</v>
      </c>
      <c r="E98" s="2" t="s">
        <v>40</v>
      </c>
      <c r="F98" s="2">
        <v>2000</v>
      </c>
      <c r="G98" s="3">
        <v>44322</v>
      </c>
      <c r="H98" s="2">
        <v>1927</v>
      </c>
      <c r="I98" s="2">
        <v>0.96350000000000002</v>
      </c>
      <c r="J98" s="2" t="s">
        <v>19</v>
      </c>
      <c r="K98" s="2" t="str">
        <f t="shared" si="1"/>
        <v>HARMANS FLOREAT-CROSS RIVER-May</v>
      </c>
      <c r="L98" s="2" t="s">
        <v>133</v>
      </c>
    </row>
    <row r="99" spans="1:12" x14ac:dyDescent="0.35">
      <c r="A99" s="2" t="s">
        <v>148</v>
      </c>
      <c r="B99" s="2" t="s">
        <v>223</v>
      </c>
      <c r="C99" s="2" t="s">
        <v>99</v>
      </c>
      <c r="D99" s="2" t="s">
        <v>18</v>
      </c>
      <c r="E99" s="2" t="s">
        <v>59</v>
      </c>
      <c r="F99" s="2">
        <v>1000</v>
      </c>
      <c r="G99" s="3">
        <v>44322</v>
      </c>
      <c r="H99" s="2">
        <v>964</v>
      </c>
      <c r="I99" s="2">
        <v>0.96399999999999997</v>
      </c>
      <c r="J99" s="2" t="s">
        <v>19</v>
      </c>
      <c r="K99" s="2" t="str">
        <f t="shared" si="1"/>
        <v>HARMANS FLOREAT-CROSS RIVER-May</v>
      </c>
      <c r="L99" s="2" t="s">
        <v>133</v>
      </c>
    </row>
    <row r="100" spans="1:12" x14ac:dyDescent="0.35">
      <c r="A100" s="2" t="s">
        <v>148</v>
      </c>
      <c r="B100" s="2" t="s">
        <v>223</v>
      </c>
      <c r="C100" s="2" t="s">
        <v>101</v>
      </c>
      <c r="D100" s="2" t="s">
        <v>18</v>
      </c>
      <c r="E100" s="2" t="s">
        <v>61</v>
      </c>
      <c r="F100" s="2">
        <v>800</v>
      </c>
      <c r="G100" s="3">
        <v>44316</v>
      </c>
      <c r="H100" s="2">
        <v>800</v>
      </c>
      <c r="I100" s="2">
        <v>1</v>
      </c>
      <c r="J100" s="2" t="s">
        <v>19</v>
      </c>
      <c r="K100" s="2" t="str">
        <f t="shared" si="1"/>
        <v>HARMANS FLOREAT-CROSS RIVER-May</v>
      </c>
      <c r="L100" s="2" t="s">
        <v>133</v>
      </c>
    </row>
    <row r="101" spans="1:12" x14ac:dyDescent="0.35">
      <c r="A101" s="2" t="s">
        <v>148</v>
      </c>
      <c r="B101" s="2" t="s">
        <v>223</v>
      </c>
      <c r="C101" s="2" t="s">
        <v>102</v>
      </c>
      <c r="D101" s="2" t="s">
        <v>18</v>
      </c>
      <c r="E101" s="2" t="s">
        <v>61</v>
      </c>
      <c r="F101" s="2">
        <v>800</v>
      </c>
      <c r="G101" s="3">
        <v>44317</v>
      </c>
      <c r="H101" s="2">
        <v>800</v>
      </c>
      <c r="I101" s="2">
        <v>1</v>
      </c>
      <c r="J101" s="2" t="s">
        <v>19</v>
      </c>
      <c r="K101" s="2" t="str">
        <f t="shared" si="1"/>
        <v>HARMANS FLOREAT-CROSS RIVER-May</v>
      </c>
      <c r="L101" s="2" t="s">
        <v>133</v>
      </c>
    </row>
    <row r="102" spans="1:12" hidden="1" x14ac:dyDescent="0.35">
      <c r="A102" s="2" t="s">
        <v>148</v>
      </c>
      <c r="B102" s="2" t="s">
        <v>223</v>
      </c>
      <c r="C102" s="2" t="s">
        <v>113</v>
      </c>
      <c r="D102" s="2" t="s">
        <v>18</v>
      </c>
      <c r="E102" s="2" t="s">
        <v>76</v>
      </c>
      <c r="F102" s="2">
        <v>1900</v>
      </c>
      <c r="G102" s="3">
        <v>44320</v>
      </c>
      <c r="H102" s="2">
        <v>1843</v>
      </c>
      <c r="I102" s="2">
        <v>0.97</v>
      </c>
      <c r="J102" s="2" t="s">
        <v>20</v>
      </c>
      <c r="K102" s="2" t="str">
        <f t="shared" si="1"/>
        <v>KEZONIC-CROSS RIVER-May</v>
      </c>
      <c r="L102" s="2" t="s">
        <v>133</v>
      </c>
    </row>
    <row r="103" spans="1:12" hidden="1" x14ac:dyDescent="0.35">
      <c r="A103" s="2" t="s">
        <v>148</v>
      </c>
      <c r="B103" s="2" t="s">
        <v>223</v>
      </c>
      <c r="C103" s="2" t="s">
        <v>75</v>
      </c>
      <c r="D103" s="2" t="s">
        <v>18</v>
      </c>
      <c r="E103" s="2" t="s">
        <v>76</v>
      </c>
      <c r="F103" s="2">
        <v>1800</v>
      </c>
      <c r="G103" s="3">
        <v>44320</v>
      </c>
      <c r="H103" s="2">
        <v>1722</v>
      </c>
      <c r="I103" s="2">
        <v>0.95666666666666667</v>
      </c>
      <c r="J103" s="2" t="s">
        <v>20</v>
      </c>
      <c r="K103" s="2" t="str">
        <f t="shared" si="1"/>
        <v>KEZONIC-CROSS RIVER-May</v>
      </c>
      <c r="L103" s="2" t="s">
        <v>133</v>
      </c>
    </row>
    <row r="104" spans="1:12" hidden="1" x14ac:dyDescent="0.35">
      <c r="A104" s="2" t="s">
        <v>148</v>
      </c>
      <c r="B104" s="2" t="s">
        <v>223</v>
      </c>
      <c r="C104" s="2" t="s">
        <v>77</v>
      </c>
      <c r="D104" s="2" t="s">
        <v>18</v>
      </c>
      <c r="E104" s="2" t="s">
        <v>76</v>
      </c>
      <c r="F104" s="2">
        <v>1200</v>
      </c>
      <c r="G104" s="3">
        <v>44319</v>
      </c>
      <c r="H104" s="2">
        <v>1151</v>
      </c>
      <c r="I104" s="2">
        <v>0.95916666666666661</v>
      </c>
      <c r="J104" s="2" t="s">
        <v>20</v>
      </c>
      <c r="K104" s="2" t="str">
        <f t="shared" si="1"/>
        <v>KEZONIC-CROSS RIVER-May</v>
      </c>
      <c r="L104" s="2" t="s">
        <v>133</v>
      </c>
    </row>
    <row r="105" spans="1:12" x14ac:dyDescent="0.35">
      <c r="A105" s="2" t="s">
        <v>148</v>
      </c>
      <c r="B105" s="2" t="s">
        <v>223</v>
      </c>
      <c r="C105" s="2" t="s">
        <v>58</v>
      </c>
      <c r="D105" s="2" t="s">
        <v>18</v>
      </c>
      <c r="E105" s="2" t="s">
        <v>59</v>
      </c>
      <c r="F105" s="2">
        <v>1000</v>
      </c>
      <c r="G105" s="3">
        <v>44323</v>
      </c>
      <c r="H105" s="2">
        <v>970</v>
      </c>
      <c r="I105" s="2">
        <v>0.97</v>
      </c>
      <c r="J105" s="2" t="s">
        <v>19</v>
      </c>
      <c r="K105" s="2" t="str">
        <f t="shared" si="1"/>
        <v>HARMANS FLOREAT-CROSS RIVER-May</v>
      </c>
      <c r="L105" s="2" t="s">
        <v>133</v>
      </c>
    </row>
    <row r="106" spans="1:12" x14ac:dyDescent="0.35">
      <c r="A106" s="2" t="s">
        <v>148</v>
      </c>
      <c r="B106" s="2" t="s">
        <v>223</v>
      </c>
      <c r="C106" s="2" t="s">
        <v>103</v>
      </c>
      <c r="D106" s="2" t="s">
        <v>18</v>
      </c>
      <c r="E106" s="2" t="s">
        <v>59</v>
      </c>
      <c r="F106" s="2">
        <v>1300</v>
      </c>
      <c r="G106" s="3">
        <v>44323</v>
      </c>
      <c r="H106" s="2">
        <v>1291</v>
      </c>
      <c r="I106" s="2">
        <v>0.99307692307692308</v>
      </c>
      <c r="J106" s="2" t="s">
        <v>19</v>
      </c>
      <c r="K106" s="2" t="str">
        <f t="shared" si="1"/>
        <v>HARMANS FLOREAT-CROSS RIVER-May</v>
      </c>
      <c r="L106" s="2" t="s">
        <v>133</v>
      </c>
    </row>
    <row r="107" spans="1:12" x14ac:dyDescent="0.35">
      <c r="A107" s="2" t="s">
        <v>148</v>
      </c>
      <c r="B107" s="2" t="s">
        <v>223</v>
      </c>
      <c r="C107" s="2" t="s">
        <v>60</v>
      </c>
      <c r="D107" s="2" t="s">
        <v>18</v>
      </c>
      <c r="E107" s="2" t="s">
        <v>61</v>
      </c>
      <c r="F107" s="2">
        <v>1100</v>
      </c>
      <c r="G107" s="3">
        <v>44317</v>
      </c>
      <c r="H107" s="2">
        <v>1100</v>
      </c>
      <c r="I107" s="2">
        <v>1</v>
      </c>
      <c r="J107" s="2" t="s">
        <v>19</v>
      </c>
      <c r="K107" s="2" t="str">
        <f t="shared" si="1"/>
        <v>HARMANS FLOREAT-CROSS RIVER-May</v>
      </c>
      <c r="L107" s="2" t="s">
        <v>133</v>
      </c>
    </row>
    <row r="108" spans="1:12" x14ac:dyDescent="0.35">
      <c r="A108" s="2" t="s">
        <v>148</v>
      </c>
      <c r="B108" s="2" t="s">
        <v>223</v>
      </c>
      <c r="C108" s="2" t="s">
        <v>104</v>
      </c>
      <c r="D108" s="2" t="s">
        <v>18</v>
      </c>
      <c r="E108" s="2" t="s">
        <v>61</v>
      </c>
      <c r="F108" s="2">
        <v>1700</v>
      </c>
      <c r="G108" s="3">
        <v>44316</v>
      </c>
      <c r="H108" s="2">
        <v>1621</v>
      </c>
      <c r="I108" s="2">
        <v>0.95352941176470585</v>
      </c>
      <c r="J108" s="2" t="s">
        <v>19</v>
      </c>
      <c r="K108" s="2" t="str">
        <f t="shared" si="1"/>
        <v>HARMANS FLOREAT-CROSS RIVER-May</v>
      </c>
      <c r="L108" s="2" t="s">
        <v>133</v>
      </c>
    </row>
    <row r="109" spans="1:12" x14ac:dyDescent="0.35">
      <c r="A109" s="2" t="s">
        <v>148</v>
      </c>
      <c r="B109" s="2" t="s">
        <v>223</v>
      </c>
      <c r="C109" s="2" t="s">
        <v>62</v>
      </c>
      <c r="D109" s="2" t="s">
        <v>18</v>
      </c>
      <c r="E109" s="2" t="s">
        <v>61</v>
      </c>
      <c r="F109" s="2">
        <v>1700</v>
      </c>
      <c r="G109" s="3">
        <v>44335</v>
      </c>
      <c r="H109" s="2">
        <v>1606</v>
      </c>
      <c r="I109" s="2">
        <v>0.94470588235294117</v>
      </c>
      <c r="J109" s="2" t="s">
        <v>19</v>
      </c>
      <c r="K109" s="2" t="str">
        <f t="shared" si="1"/>
        <v>HARMANS FLOREAT-CROSS RIVER-May</v>
      </c>
      <c r="L109" s="2" t="s">
        <v>133</v>
      </c>
    </row>
    <row r="110" spans="1:12" hidden="1" x14ac:dyDescent="0.35">
      <c r="A110" s="2" t="s">
        <v>148</v>
      </c>
      <c r="B110" s="2" t="s">
        <v>223</v>
      </c>
      <c r="C110" s="2" t="s">
        <v>78</v>
      </c>
      <c r="D110" s="2" t="s">
        <v>18</v>
      </c>
      <c r="E110" s="2" t="s">
        <v>71</v>
      </c>
      <c r="F110" s="2">
        <v>3500</v>
      </c>
      <c r="G110" s="3">
        <v>44316</v>
      </c>
      <c r="H110" s="2">
        <v>3500</v>
      </c>
      <c r="I110" s="2">
        <v>1</v>
      </c>
      <c r="J110" s="2" t="s">
        <v>20</v>
      </c>
      <c r="K110" s="2" t="str">
        <f t="shared" si="1"/>
        <v>KEZONIC-CROSS RIVER-May</v>
      </c>
      <c r="L110" s="2" t="s">
        <v>133</v>
      </c>
    </row>
    <row r="111" spans="1:12" hidden="1" x14ac:dyDescent="0.35">
      <c r="A111" s="2" t="s">
        <v>148</v>
      </c>
      <c r="B111" s="2" t="s">
        <v>223</v>
      </c>
      <c r="C111" s="2" t="s">
        <v>79</v>
      </c>
      <c r="D111" s="2" t="s">
        <v>18</v>
      </c>
      <c r="E111" s="2" t="s">
        <v>71</v>
      </c>
      <c r="F111" s="2">
        <v>2100</v>
      </c>
      <c r="G111" s="3">
        <v>44316</v>
      </c>
      <c r="H111" s="2">
        <v>2126</v>
      </c>
      <c r="I111" s="2">
        <v>1.0123809523809519</v>
      </c>
      <c r="J111" s="2" t="s">
        <v>20</v>
      </c>
      <c r="K111" s="2" t="str">
        <f t="shared" si="1"/>
        <v>KEZONIC-CROSS RIVER-May</v>
      </c>
      <c r="L111" s="2" t="s">
        <v>133</v>
      </c>
    </row>
    <row r="112" spans="1:12" hidden="1" x14ac:dyDescent="0.35">
      <c r="A112" s="2" t="s">
        <v>148</v>
      </c>
      <c r="B112" s="2" t="s">
        <v>223</v>
      </c>
      <c r="C112" s="2" t="s">
        <v>80</v>
      </c>
      <c r="D112" s="2" t="s">
        <v>18</v>
      </c>
      <c r="E112" s="2" t="s">
        <v>71</v>
      </c>
      <c r="F112" s="2">
        <v>2300</v>
      </c>
      <c r="G112" s="3">
        <v>44320</v>
      </c>
      <c r="H112" s="2">
        <v>2282</v>
      </c>
      <c r="I112" s="2">
        <v>0.99217391304347824</v>
      </c>
      <c r="J112" s="2" t="s">
        <v>20</v>
      </c>
      <c r="K112" s="2" t="str">
        <f t="shared" si="1"/>
        <v>KEZONIC-CROSS RIVER-May</v>
      </c>
      <c r="L112" s="2" t="s">
        <v>133</v>
      </c>
    </row>
    <row r="113" spans="1:12" x14ac:dyDescent="0.35">
      <c r="A113" s="2" t="s">
        <v>148</v>
      </c>
      <c r="B113" s="2" t="s">
        <v>223</v>
      </c>
      <c r="C113" s="2" t="s">
        <v>120</v>
      </c>
      <c r="D113" s="2" t="s">
        <v>18</v>
      </c>
      <c r="E113" s="2" t="s">
        <v>61</v>
      </c>
      <c r="F113" s="2">
        <v>1500</v>
      </c>
      <c r="G113" s="3">
        <v>44335</v>
      </c>
      <c r="H113" s="2">
        <v>1431</v>
      </c>
      <c r="I113" s="2">
        <v>0.95399999999999996</v>
      </c>
      <c r="J113" s="2" t="s">
        <v>19</v>
      </c>
      <c r="K113" s="2" t="str">
        <f t="shared" si="1"/>
        <v>HARMANS FLOREAT-CROSS RIVER-May</v>
      </c>
      <c r="L113" s="2" t="s">
        <v>133</v>
      </c>
    </row>
    <row r="114" spans="1:12" x14ac:dyDescent="0.35">
      <c r="A114" s="2" t="s">
        <v>148</v>
      </c>
      <c r="B114" s="2" t="s">
        <v>223</v>
      </c>
      <c r="C114" s="2" t="s">
        <v>106</v>
      </c>
      <c r="D114" s="2" t="s">
        <v>18</v>
      </c>
      <c r="E114" s="2" t="s">
        <v>61</v>
      </c>
      <c r="F114" s="2">
        <v>1600</v>
      </c>
      <c r="G114" s="3">
        <v>44317</v>
      </c>
      <c r="H114" s="2">
        <v>1581</v>
      </c>
      <c r="I114" s="2">
        <v>0.98812500000000003</v>
      </c>
      <c r="J114" s="2" t="s">
        <v>19</v>
      </c>
      <c r="K114" s="2" t="str">
        <f t="shared" si="1"/>
        <v>HARMANS FLOREAT-CROSS RIVER-May</v>
      </c>
      <c r="L114" s="2" t="s">
        <v>133</v>
      </c>
    </row>
    <row r="115" spans="1:12" hidden="1" x14ac:dyDescent="0.35">
      <c r="A115" s="2" t="s">
        <v>148</v>
      </c>
      <c r="B115" s="2" t="s">
        <v>223</v>
      </c>
      <c r="C115" s="2" t="s">
        <v>114</v>
      </c>
      <c r="D115" s="2" t="s">
        <v>18</v>
      </c>
      <c r="E115" s="2" t="s">
        <v>76</v>
      </c>
      <c r="F115" s="2">
        <v>800</v>
      </c>
      <c r="G115" s="3">
        <v>44319</v>
      </c>
      <c r="H115" s="2">
        <v>729</v>
      </c>
      <c r="I115" s="2">
        <v>0.91125</v>
      </c>
      <c r="J115" s="2" t="s">
        <v>20</v>
      </c>
      <c r="K115" s="2" t="str">
        <f t="shared" si="1"/>
        <v>KEZONIC-CROSS RIVER-May</v>
      </c>
      <c r="L115" s="2" t="s">
        <v>133</v>
      </c>
    </row>
    <row r="116" spans="1:12" hidden="1" x14ac:dyDescent="0.35">
      <c r="A116" s="2" t="s">
        <v>148</v>
      </c>
      <c r="B116" s="2" t="s">
        <v>223</v>
      </c>
      <c r="C116" s="2" t="s">
        <v>122</v>
      </c>
      <c r="D116" s="2" t="s">
        <v>18</v>
      </c>
      <c r="E116" s="2" t="s">
        <v>28</v>
      </c>
      <c r="F116" s="2">
        <v>2100</v>
      </c>
      <c r="G116" s="3">
        <v>44316</v>
      </c>
      <c r="H116" s="2">
        <v>2046</v>
      </c>
      <c r="I116" s="2">
        <v>0.97428571428571431</v>
      </c>
      <c r="J116" s="2" t="s">
        <v>17</v>
      </c>
      <c r="K116" s="2" t="str">
        <f t="shared" si="1"/>
        <v>CHUMA HILLS-CROSS RIVER-May</v>
      </c>
      <c r="L116" s="2" t="s">
        <v>133</v>
      </c>
    </row>
    <row r="117" spans="1:12" hidden="1" x14ac:dyDescent="0.35">
      <c r="A117" s="2" t="s">
        <v>148</v>
      </c>
      <c r="B117" s="2" t="s">
        <v>223</v>
      </c>
      <c r="C117" s="2" t="s">
        <v>27</v>
      </c>
      <c r="D117" s="2" t="s">
        <v>18</v>
      </c>
      <c r="E117" s="2" t="s">
        <v>28</v>
      </c>
      <c r="F117" s="2">
        <v>1400</v>
      </c>
      <c r="G117" s="3">
        <v>44316</v>
      </c>
      <c r="H117" s="2">
        <v>1443</v>
      </c>
      <c r="I117" s="2">
        <v>1.0307142857142859</v>
      </c>
      <c r="J117" s="2" t="s">
        <v>17</v>
      </c>
      <c r="K117" s="2" t="str">
        <f t="shared" si="1"/>
        <v>CHUMA HILLS-CROSS RIVER-May</v>
      </c>
      <c r="L117" s="2" t="s">
        <v>133</v>
      </c>
    </row>
    <row r="118" spans="1:12" hidden="1" x14ac:dyDescent="0.35">
      <c r="A118" s="2" t="s">
        <v>148</v>
      </c>
      <c r="B118" s="2" t="s">
        <v>223</v>
      </c>
      <c r="C118" s="2" t="s">
        <v>85</v>
      </c>
      <c r="D118" s="2" t="s">
        <v>18</v>
      </c>
      <c r="E118" s="2" t="s">
        <v>31</v>
      </c>
      <c r="F118" s="2">
        <v>1600</v>
      </c>
      <c r="G118" s="3">
        <v>44319</v>
      </c>
      <c r="H118" s="2">
        <v>1557</v>
      </c>
      <c r="I118" s="2">
        <v>0.97312500000000002</v>
      </c>
      <c r="J118" s="2" t="s">
        <v>17</v>
      </c>
      <c r="K118" s="2" t="str">
        <f t="shared" si="1"/>
        <v>CHUMA HILLS-CROSS RIVER-May</v>
      </c>
      <c r="L118" s="2" t="s">
        <v>133</v>
      </c>
    </row>
    <row r="119" spans="1:12" x14ac:dyDescent="0.35">
      <c r="A119" s="2" t="s">
        <v>148</v>
      </c>
      <c r="B119" s="2" t="s">
        <v>223</v>
      </c>
      <c r="C119" s="2" t="s">
        <v>29</v>
      </c>
      <c r="D119" s="2" t="s">
        <v>18</v>
      </c>
      <c r="E119" s="2" t="s">
        <v>26</v>
      </c>
      <c r="F119" s="2">
        <v>800</v>
      </c>
      <c r="G119" s="3">
        <v>44320</v>
      </c>
      <c r="H119" s="2">
        <v>730</v>
      </c>
      <c r="I119" s="2">
        <v>0.91249999999999998</v>
      </c>
      <c r="J119" s="2" t="s">
        <v>19</v>
      </c>
      <c r="K119" s="2" t="str">
        <f t="shared" si="1"/>
        <v>HARMANS FLOREAT-CROSS RIVER-May</v>
      </c>
      <c r="L119" s="2" t="s">
        <v>133</v>
      </c>
    </row>
    <row r="120" spans="1:12" hidden="1" x14ac:dyDescent="0.35">
      <c r="A120" s="2" t="s">
        <v>148</v>
      </c>
      <c r="B120" s="2" t="s">
        <v>223</v>
      </c>
      <c r="C120" s="2" t="s">
        <v>30</v>
      </c>
      <c r="D120" s="2" t="s">
        <v>18</v>
      </c>
      <c r="E120" s="2" t="s">
        <v>31</v>
      </c>
      <c r="F120" s="2">
        <v>800</v>
      </c>
      <c r="G120" s="3">
        <v>44320</v>
      </c>
      <c r="H120" s="2">
        <v>814</v>
      </c>
      <c r="I120" s="2">
        <v>1.0175000000000001</v>
      </c>
      <c r="J120" s="2" t="s">
        <v>17</v>
      </c>
      <c r="K120" s="2" t="str">
        <f t="shared" si="1"/>
        <v>CHUMA HILLS-CROSS RIVER-May</v>
      </c>
      <c r="L120" s="2" t="s">
        <v>133</v>
      </c>
    </row>
    <row r="121" spans="1:12" hidden="1" x14ac:dyDescent="0.35">
      <c r="A121" s="2" t="s">
        <v>148</v>
      </c>
      <c r="B121" s="2" t="s">
        <v>223</v>
      </c>
      <c r="C121" s="2" t="s">
        <v>32</v>
      </c>
      <c r="D121" s="2" t="s">
        <v>18</v>
      </c>
      <c r="E121" s="2" t="s">
        <v>28</v>
      </c>
      <c r="F121" s="2">
        <v>800</v>
      </c>
      <c r="G121" s="3">
        <v>44316</v>
      </c>
      <c r="H121" s="2">
        <v>769</v>
      </c>
      <c r="I121" s="2">
        <v>0.96125000000000005</v>
      </c>
      <c r="J121" s="2" t="s">
        <v>17</v>
      </c>
      <c r="K121" s="2" t="str">
        <f t="shared" si="1"/>
        <v>CHUMA HILLS-CROSS RIVER-May</v>
      </c>
      <c r="L121" s="2" t="s">
        <v>133</v>
      </c>
    </row>
    <row r="122" spans="1:12" x14ac:dyDescent="0.35">
      <c r="A122" s="2" t="s">
        <v>148</v>
      </c>
      <c r="B122" s="2" t="s">
        <v>223</v>
      </c>
      <c r="C122" s="2" t="s">
        <v>33</v>
      </c>
      <c r="D122" s="2" t="s">
        <v>18</v>
      </c>
      <c r="E122" s="2" t="s">
        <v>26</v>
      </c>
      <c r="F122" s="2">
        <v>1800</v>
      </c>
      <c r="G122" s="3">
        <v>44321</v>
      </c>
      <c r="H122" s="2">
        <v>1755</v>
      </c>
      <c r="I122" s="2">
        <v>0.97499999999999998</v>
      </c>
      <c r="J122" s="2" t="s">
        <v>19</v>
      </c>
      <c r="K122" s="2" t="str">
        <f t="shared" si="1"/>
        <v>HARMANS FLOREAT-CROSS RIVER-May</v>
      </c>
      <c r="L122" s="2" t="s">
        <v>133</v>
      </c>
    </row>
    <row r="123" spans="1:12" hidden="1" x14ac:dyDescent="0.35">
      <c r="A123" s="2" t="s">
        <v>148</v>
      </c>
      <c r="B123" s="2" t="s">
        <v>223</v>
      </c>
      <c r="C123" s="2" t="s">
        <v>115</v>
      </c>
      <c r="D123" s="2" t="s">
        <v>18</v>
      </c>
      <c r="E123" s="2" t="s">
        <v>71</v>
      </c>
      <c r="F123" s="2">
        <v>1100</v>
      </c>
      <c r="G123" s="3">
        <v>44316</v>
      </c>
      <c r="H123" s="2">
        <v>1060</v>
      </c>
      <c r="I123" s="2">
        <v>0.96363636363636362</v>
      </c>
      <c r="J123" s="2" t="s">
        <v>20</v>
      </c>
      <c r="K123" s="2" t="str">
        <f t="shared" si="1"/>
        <v>KEZONIC-CROSS RIVER-May</v>
      </c>
      <c r="L123" s="2" t="s">
        <v>133</v>
      </c>
    </row>
    <row r="124" spans="1:12" x14ac:dyDescent="0.35">
      <c r="A124" s="2" t="s">
        <v>148</v>
      </c>
      <c r="B124" s="2" t="s">
        <v>223</v>
      </c>
      <c r="C124" s="2" t="s">
        <v>36</v>
      </c>
      <c r="D124" s="2" t="s">
        <v>18</v>
      </c>
      <c r="E124" s="2" t="s">
        <v>26</v>
      </c>
      <c r="F124" s="2">
        <v>800</v>
      </c>
      <c r="G124" s="3">
        <v>44321</v>
      </c>
      <c r="H124" s="2">
        <v>800</v>
      </c>
      <c r="I124" s="2">
        <v>1</v>
      </c>
      <c r="J124" s="2" t="s">
        <v>19</v>
      </c>
      <c r="K124" s="2" t="str">
        <f t="shared" si="1"/>
        <v>HARMANS FLOREAT-CROSS RIVER-May</v>
      </c>
      <c r="L124" s="2" t="s">
        <v>133</v>
      </c>
    </row>
    <row r="125" spans="1:12" hidden="1" x14ac:dyDescent="0.35">
      <c r="A125" s="2" t="s">
        <v>148</v>
      </c>
      <c r="B125" s="2" t="s">
        <v>223</v>
      </c>
      <c r="C125" s="2" t="s">
        <v>37</v>
      </c>
      <c r="D125" s="2" t="s">
        <v>18</v>
      </c>
      <c r="E125" s="2" t="s">
        <v>28</v>
      </c>
      <c r="F125" s="2">
        <v>1000</v>
      </c>
      <c r="G125" s="3">
        <v>44317</v>
      </c>
      <c r="H125" s="2">
        <v>1002</v>
      </c>
      <c r="I125" s="2">
        <v>1.002</v>
      </c>
      <c r="J125" s="2" t="s">
        <v>17</v>
      </c>
      <c r="K125" s="2" t="str">
        <f t="shared" si="1"/>
        <v>CHUMA HILLS-CROSS RIVER-May</v>
      </c>
      <c r="L125" s="2" t="s">
        <v>133</v>
      </c>
    </row>
    <row r="126" spans="1:12" hidden="1" x14ac:dyDescent="0.35">
      <c r="A126" s="2" t="s">
        <v>148</v>
      </c>
      <c r="B126" s="2" t="s">
        <v>223</v>
      </c>
      <c r="C126" s="2" t="s">
        <v>154</v>
      </c>
      <c r="D126" s="2" t="s">
        <v>18</v>
      </c>
      <c r="E126" s="2" t="s">
        <v>76</v>
      </c>
      <c r="F126" s="2">
        <v>3000</v>
      </c>
      <c r="G126" s="3">
        <v>44317</v>
      </c>
      <c r="H126" s="2">
        <v>2711</v>
      </c>
      <c r="I126" s="2">
        <v>0.90366666666666662</v>
      </c>
      <c r="J126" s="2" t="s">
        <v>20</v>
      </c>
      <c r="K126" s="2" t="str">
        <f t="shared" si="1"/>
        <v>KEZONIC-CROSS RIVER-May</v>
      </c>
      <c r="L126" s="2" t="s">
        <v>133</v>
      </c>
    </row>
    <row r="127" spans="1:12" hidden="1" x14ac:dyDescent="0.35">
      <c r="A127" s="2" t="s">
        <v>148</v>
      </c>
      <c r="B127" s="2" t="s">
        <v>223</v>
      </c>
      <c r="C127" s="2" t="s">
        <v>88</v>
      </c>
      <c r="D127" s="2" t="s">
        <v>18</v>
      </c>
      <c r="E127" s="2" t="s">
        <v>31</v>
      </c>
      <c r="F127" s="2">
        <v>1100</v>
      </c>
      <c r="G127" s="3">
        <v>44319</v>
      </c>
      <c r="H127" s="2">
        <v>1003</v>
      </c>
      <c r="I127" s="2">
        <v>0.91181818181818186</v>
      </c>
      <c r="J127" s="2" t="s">
        <v>17</v>
      </c>
      <c r="K127" s="2" t="str">
        <f t="shared" si="1"/>
        <v>CHUMA HILLS-CROSS RIVER-May</v>
      </c>
      <c r="L127" s="2" t="s">
        <v>133</v>
      </c>
    </row>
    <row r="128" spans="1:12" x14ac:dyDescent="0.35">
      <c r="A128" s="2" t="s">
        <v>148</v>
      </c>
      <c r="B128" s="2" t="s">
        <v>223</v>
      </c>
      <c r="C128" s="2" t="s">
        <v>63</v>
      </c>
      <c r="D128" s="2" t="s">
        <v>18</v>
      </c>
      <c r="E128" s="2" t="s">
        <v>59</v>
      </c>
      <c r="F128" s="2">
        <v>1500</v>
      </c>
      <c r="G128" s="3">
        <v>44323</v>
      </c>
      <c r="H128" s="2">
        <v>1532</v>
      </c>
      <c r="I128" s="2">
        <v>1.021333333333333</v>
      </c>
      <c r="J128" s="2" t="s">
        <v>19</v>
      </c>
      <c r="K128" s="2" t="str">
        <f t="shared" si="1"/>
        <v>HARMANS FLOREAT-CROSS RIVER-May</v>
      </c>
      <c r="L128" s="2" t="s">
        <v>133</v>
      </c>
    </row>
    <row r="129" spans="1:12" hidden="1" x14ac:dyDescent="0.35">
      <c r="A129" s="2" t="s">
        <v>148</v>
      </c>
      <c r="B129" s="2" t="s">
        <v>223</v>
      </c>
      <c r="C129" s="2" t="s">
        <v>89</v>
      </c>
      <c r="D129" s="2" t="s">
        <v>18</v>
      </c>
      <c r="E129" s="2" t="s">
        <v>31</v>
      </c>
      <c r="F129" s="2">
        <v>1000</v>
      </c>
      <c r="G129" s="3">
        <v>44320</v>
      </c>
      <c r="H129" s="2">
        <v>953</v>
      </c>
      <c r="I129" s="2">
        <v>0.95299999999999996</v>
      </c>
      <c r="J129" s="2" t="s">
        <v>17</v>
      </c>
      <c r="K129" s="2" t="str">
        <f t="shared" si="1"/>
        <v>CHUMA HILLS-CROSS RIVER-May</v>
      </c>
      <c r="L129" s="2" t="s">
        <v>133</v>
      </c>
    </row>
    <row r="130" spans="1:12" x14ac:dyDescent="0.35">
      <c r="A130" s="2" t="s">
        <v>148</v>
      </c>
      <c r="B130" s="2" t="s">
        <v>223</v>
      </c>
      <c r="C130" s="2" t="s">
        <v>149</v>
      </c>
      <c r="D130" s="2" t="s">
        <v>18</v>
      </c>
      <c r="E130" s="2" t="s">
        <v>26</v>
      </c>
      <c r="F130" s="2">
        <v>1000</v>
      </c>
      <c r="G130" s="3">
        <v>44321</v>
      </c>
      <c r="H130" s="2">
        <v>1690</v>
      </c>
      <c r="I130" s="2">
        <v>1.69</v>
      </c>
      <c r="J130" s="2" t="s">
        <v>19</v>
      </c>
      <c r="K130" s="2" t="str">
        <f t="shared" si="1"/>
        <v>HARMANS FLOREAT-CROSS RIVER-May</v>
      </c>
      <c r="L130" s="2" t="s">
        <v>133</v>
      </c>
    </row>
    <row r="131" spans="1:12" x14ac:dyDescent="0.35">
      <c r="A131" s="2" t="s">
        <v>148</v>
      </c>
      <c r="B131" s="2" t="s">
        <v>223</v>
      </c>
      <c r="C131" s="2" t="s">
        <v>64</v>
      </c>
      <c r="D131" s="2" t="s">
        <v>18</v>
      </c>
      <c r="E131" s="2" t="s">
        <v>59</v>
      </c>
      <c r="F131" s="2">
        <v>1000</v>
      </c>
      <c r="G131" s="3">
        <v>44322</v>
      </c>
      <c r="H131" s="2">
        <v>1020</v>
      </c>
      <c r="I131" s="2">
        <v>1.02</v>
      </c>
      <c r="J131" s="2" t="s">
        <v>19</v>
      </c>
      <c r="K131" s="2" t="str">
        <f t="shared" ref="K131:K194" si="2">CONCATENATE(J131,"-",D131,"-",A131)</f>
        <v>HARMANS FLOREAT-CROSS RIVER-May</v>
      </c>
      <c r="L131" s="2" t="s">
        <v>133</v>
      </c>
    </row>
    <row r="132" spans="1:12" x14ac:dyDescent="0.35">
      <c r="A132" s="2" t="s">
        <v>148</v>
      </c>
      <c r="B132" s="2" t="s">
        <v>223</v>
      </c>
      <c r="C132" s="2" t="s">
        <v>150</v>
      </c>
      <c r="D132" s="2" t="s">
        <v>18</v>
      </c>
      <c r="E132" s="2" t="s">
        <v>59</v>
      </c>
      <c r="F132" s="2">
        <v>2000</v>
      </c>
      <c r="G132" s="3">
        <v>44323</v>
      </c>
      <c r="H132" s="2">
        <v>1992</v>
      </c>
      <c r="I132" s="2">
        <v>0.996</v>
      </c>
      <c r="J132" s="2" t="s">
        <v>19</v>
      </c>
      <c r="K132" s="2" t="str">
        <f t="shared" si="2"/>
        <v>HARMANS FLOREAT-CROSS RIVER-May</v>
      </c>
      <c r="L132" s="2" t="s">
        <v>133</v>
      </c>
    </row>
    <row r="133" spans="1:12" hidden="1" x14ac:dyDescent="0.35">
      <c r="A133" s="2" t="s">
        <v>148</v>
      </c>
      <c r="B133" s="2" t="s">
        <v>223</v>
      </c>
      <c r="C133" s="2" t="s">
        <v>38</v>
      </c>
      <c r="D133" s="2" t="s">
        <v>18</v>
      </c>
      <c r="E133" s="2" t="s">
        <v>31</v>
      </c>
      <c r="F133" s="2">
        <v>1800</v>
      </c>
      <c r="G133" s="3">
        <v>44318</v>
      </c>
      <c r="H133" s="2">
        <v>1678</v>
      </c>
      <c r="I133" s="2">
        <v>0.93222222222222217</v>
      </c>
      <c r="J133" s="2" t="s">
        <v>17</v>
      </c>
      <c r="K133" s="2" t="str">
        <f t="shared" si="2"/>
        <v>CHUMA HILLS-CROSS RIVER-May</v>
      </c>
      <c r="L133" s="2" t="s">
        <v>133</v>
      </c>
    </row>
    <row r="134" spans="1:12" x14ac:dyDescent="0.35">
      <c r="A134" s="2" t="s">
        <v>148</v>
      </c>
      <c r="B134" s="2" t="s">
        <v>223</v>
      </c>
      <c r="C134" s="2" t="s">
        <v>90</v>
      </c>
      <c r="D134" s="2" t="s">
        <v>18</v>
      </c>
      <c r="E134" s="2" t="s">
        <v>40</v>
      </c>
      <c r="F134" s="2">
        <v>800</v>
      </c>
      <c r="G134" s="3">
        <v>44322</v>
      </c>
      <c r="H134" s="2">
        <v>739</v>
      </c>
      <c r="I134" s="2">
        <v>0.92374999999999996</v>
      </c>
      <c r="J134" s="2" t="s">
        <v>19</v>
      </c>
      <c r="K134" s="2" t="str">
        <f t="shared" si="2"/>
        <v>HARMANS FLOREAT-CROSS RIVER-May</v>
      </c>
      <c r="L134" s="2" t="s">
        <v>133</v>
      </c>
    </row>
    <row r="135" spans="1:12" x14ac:dyDescent="0.35">
      <c r="A135" s="2" t="s">
        <v>148</v>
      </c>
      <c r="B135" s="2" t="s">
        <v>223</v>
      </c>
      <c r="C135" s="2" t="s">
        <v>66</v>
      </c>
      <c r="D135" s="2" t="s">
        <v>18</v>
      </c>
      <c r="E135" s="2" t="s">
        <v>59</v>
      </c>
      <c r="F135" s="2">
        <v>1000</v>
      </c>
      <c r="G135" s="3">
        <v>44323</v>
      </c>
      <c r="H135" s="2">
        <v>999</v>
      </c>
      <c r="I135" s="2">
        <v>0.999</v>
      </c>
      <c r="J135" s="2" t="s">
        <v>19</v>
      </c>
      <c r="K135" s="2" t="str">
        <f t="shared" si="2"/>
        <v>HARMANS FLOREAT-CROSS RIVER-May</v>
      </c>
      <c r="L135" s="2" t="s">
        <v>133</v>
      </c>
    </row>
    <row r="136" spans="1:12" x14ac:dyDescent="0.35">
      <c r="A136" s="2" t="s">
        <v>148</v>
      </c>
      <c r="B136" s="2" t="s">
        <v>223</v>
      </c>
      <c r="C136" s="2" t="s">
        <v>107</v>
      </c>
      <c r="D136" s="2" t="s">
        <v>18</v>
      </c>
      <c r="E136" s="2" t="s">
        <v>59</v>
      </c>
      <c r="F136" s="2">
        <v>1000</v>
      </c>
      <c r="G136" s="3">
        <v>44323</v>
      </c>
      <c r="H136" s="2">
        <v>922</v>
      </c>
      <c r="I136" s="2">
        <v>0.92200000000000004</v>
      </c>
      <c r="J136" s="2" t="s">
        <v>19</v>
      </c>
      <c r="K136" s="2" t="str">
        <f t="shared" si="2"/>
        <v>HARMANS FLOREAT-CROSS RIVER-May</v>
      </c>
      <c r="L136" s="2" t="s">
        <v>133</v>
      </c>
    </row>
    <row r="137" spans="1:12" x14ac:dyDescent="0.35">
      <c r="A137" s="2" t="s">
        <v>148</v>
      </c>
      <c r="B137" s="2" t="s">
        <v>223</v>
      </c>
      <c r="C137" s="2" t="s">
        <v>151</v>
      </c>
      <c r="D137" s="2" t="s">
        <v>18</v>
      </c>
      <c r="E137" s="2" t="s">
        <v>61</v>
      </c>
      <c r="F137" s="2">
        <v>3000</v>
      </c>
      <c r="G137" s="3">
        <v>44331</v>
      </c>
      <c r="H137" s="2">
        <v>3000</v>
      </c>
      <c r="I137" s="2">
        <v>1</v>
      </c>
      <c r="J137" s="2" t="s">
        <v>19</v>
      </c>
      <c r="K137" s="2" t="str">
        <f t="shared" si="2"/>
        <v>HARMANS FLOREAT-CROSS RIVER-May</v>
      </c>
      <c r="L137" s="2" t="s">
        <v>133</v>
      </c>
    </row>
    <row r="138" spans="1:12" x14ac:dyDescent="0.35">
      <c r="A138" s="2" t="s">
        <v>148</v>
      </c>
      <c r="B138" s="2" t="s">
        <v>223</v>
      </c>
      <c r="C138" s="2" t="s">
        <v>39</v>
      </c>
      <c r="D138" s="2" t="s">
        <v>18</v>
      </c>
      <c r="E138" s="2" t="s">
        <v>40</v>
      </c>
      <c r="F138" s="2">
        <v>800</v>
      </c>
      <c r="G138" s="3">
        <v>44322</v>
      </c>
      <c r="H138" s="2">
        <v>800</v>
      </c>
      <c r="I138" s="2">
        <v>1</v>
      </c>
      <c r="J138" s="2" t="s">
        <v>19</v>
      </c>
      <c r="K138" s="2" t="str">
        <f t="shared" si="2"/>
        <v>HARMANS FLOREAT-CROSS RIVER-May</v>
      </c>
      <c r="L138" s="2" t="s">
        <v>133</v>
      </c>
    </row>
    <row r="139" spans="1:12" hidden="1" x14ac:dyDescent="0.35">
      <c r="A139" s="2" t="s">
        <v>148</v>
      </c>
      <c r="B139" s="2" t="s">
        <v>223</v>
      </c>
      <c r="C139" s="2" t="s">
        <v>41</v>
      </c>
      <c r="D139" s="2" t="s">
        <v>18</v>
      </c>
      <c r="E139" s="2" t="s">
        <v>31</v>
      </c>
      <c r="F139" s="2">
        <v>1000</v>
      </c>
      <c r="G139" s="3">
        <v>44319</v>
      </c>
      <c r="H139" s="2">
        <v>965</v>
      </c>
      <c r="I139" s="2">
        <v>0.96499999999999997</v>
      </c>
      <c r="J139" s="2" t="s">
        <v>17</v>
      </c>
      <c r="K139" s="2" t="str">
        <f t="shared" si="2"/>
        <v>CHUMA HILLS-CROSS RIVER-May</v>
      </c>
      <c r="L139" s="2" t="s">
        <v>133</v>
      </c>
    </row>
    <row r="140" spans="1:12" x14ac:dyDescent="0.35">
      <c r="A140" s="2" t="s">
        <v>148</v>
      </c>
      <c r="B140" s="2" t="s">
        <v>223</v>
      </c>
      <c r="C140" s="2" t="s">
        <v>67</v>
      </c>
      <c r="D140" s="2" t="s">
        <v>18</v>
      </c>
      <c r="E140" s="2" t="s">
        <v>59</v>
      </c>
      <c r="F140" s="2">
        <v>1500</v>
      </c>
      <c r="G140" s="3">
        <v>44322</v>
      </c>
      <c r="H140" s="2">
        <v>1416</v>
      </c>
      <c r="I140" s="2">
        <v>0.94399999999999995</v>
      </c>
      <c r="J140" s="2" t="s">
        <v>19</v>
      </c>
      <c r="K140" s="2" t="str">
        <f t="shared" si="2"/>
        <v>HARMANS FLOREAT-CROSS RIVER-May</v>
      </c>
      <c r="L140" s="2" t="s">
        <v>133</v>
      </c>
    </row>
    <row r="141" spans="1:12" hidden="1" x14ac:dyDescent="0.35">
      <c r="A141" s="2" t="s">
        <v>148</v>
      </c>
      <c r="B141" s="2" t="s">
        <v>223</v>
      </c>
      <c r="C141" s="2" t="s">
        <v>42</v>
      </c>
      <c r="D141" s="2" t="s">
        <v>18</v>
      </c>
      <c r="E141" s="2" t="s">
        <v>31</v>
      </c>
      <c r="F141" s="2">
        <v>2000</v>
      </c>
      <c r="G141" s="3">
        <v>44320</v>
      </c>
      <c r="H141" s="2">
        <v>2025</v>
      </c>
      <c r="I141" s="2">
        <v>1.0125</v>
      </c>
      <c r="J141" s="2" t="s">
        <v>17</v>
      </c>
      <c r="K141" s="2" t="str">
        <f t="shared" si="2"/>
        <v>CHUMA HILLS-CROSS RIVER-May</v>
      </c>
      <c r="L141" s="2" t="s">
        <v>133</v>
      </c>
    </row>
    <row r="142" spans="1:12" hidden="1" x14ac:dyDescent="0.35">
      <c r="A142" s="2" t="s">
        <v>148</v>
      </c>
      <c r="B142" s="2" t="s">
        <v>223</v>
      </c>
      <c r="C142" s="2" t="s">
        <v>43</v>
      </c>
      <c r="D142" s="2" t="s">
        <v>18</v>
      </c>
      <c r="E142" s="2" t="s">
        <v>31</v>
      </c>
      <c r="F142" s="2">
        <v>640</v>
      </c>
      <c r="G142" s="3">
        <v>44319</v>
      </c>
      <c r="H142" s="2">
        <v>640</v>
      </c>
      <c r="I142" s="2">
        <v>1</v>
      </c>
      <c r="J142" s="2" t="s">
        <v>17</v>
      </c>
      <c r="K142" s="2" t="str">
        <f t="shared" si="2"/>
        <v>CHUMA HILLS-CROSS RIVER-May</v>
      </c>
      <c r="L142" s="2" t="s">
        <v>133</v>
      </c>
    </row>
    <row r="143" spans="1:12" hidden="1" x14ac:dyDescent="0.35">
      <c r="A143" s="2" t="s">
        <v>148</v>
      </c>
      <c r="B143" s="2" t="s">
        <v>223</v>
      </c>
      <c r="C143" s="2" t="s">
        <v>92</v>
      </c>
      <c r="D143" s="2" t="s">
        <v>18</v>
      </c>
      <c r="E143" s="2" t="s">
        <v>28</v>
      </c>
      <c r="F143" s="2">
        <v>800</v>
      </c>
      <c r="G143" s="3">
        <v>44317</v>
      </c>
      <c r="H143" s="2">
        <v>753</v>
      </c>
      <c r="I143" s="2">
        <v>0.94125000000000003</v>
      </c>
      <c r="J143" s="2" t="s">
        <v>17</v>
      </c>
      <c r="K143" s="2" t="str">
        <f t="shared" si="2"/>
        <v>CHUMA HILLS-CROSS RIVER-May</v>
      </c>
      <c r="L143" s="2" t="s">
        <v>133</v>
      </c>
    </row>
    <row r="144" spans="1:12" hidden="1" x14ac:dyDescent="0.35">
      <c r="A144" s="2" t="s">
        <v>148</v>
      </c>
      <c r="B144" s="2" t="s">
        <v>223</v>
      </c>
      <c r="C144" s="2" t="s">
        <v>116</v>
      </c>
      <c r="D144" s="2" t="s">
        <v>18</v>
      </c>
      <c r="E144" s="2" t="s">
        <v>76</v>
      </c>
      <c r="F144" s="2">
        <v>1000</v>
      </c>
      <c r="G144" s="3">
        <v>44326</v>
      </c>
      <c r="H144" s="2">
        <v>960</v>
      </c>
      <c r="I144" s="2">
        <v>0.96</v>
      </c>
      <c r="J144" s="2" t="s">
        <v>20</v>
      </c>
      <c r="K144" s="2" t="str">
        <f t="shared" si="2"/>
        <v>KEZONIC-CROSS RIVER-May</v>
      </c>
      <c r="L144" s="2" t="s">
        <v>133</v>
      </c>
    </row>
    <row r="145" spans="1:12" hidden="1" x14ac:dyDescent="0.35">
      <c r="A145" s="2" t="s">
        <v>148</v>
      </c>
      <c r="B145" s="2" t="s">
        <v>223</v>
      </c>
      <c r="C145" s="2" t="s">
        <v>46</v>
      </c>
      <c r="D145" s="2" t="s">
        <v>18</v>
      </c>
      <c r="E145" s="2" t="s">
        <v>28</v>
      </c>
      <c r="F145" s="2">
        <v>760</v>
      </c>
      <c r="G145" s="3">
        <v>44317</v>
      </c>
      <c r="H145" s="2">
        <v>760</v>
      </c>
      <c r="I145" s="2">
        <v>1</v>
      </c>
      <c r="J145" s="2" t="s">
        <v>17</v>
      </c>
      <c r="K145" s="2" t="str">
        <f t="shared" si="2"/>
        <v>CHUMA HILLS-CROSS RIVER-May</v>
      </c>
      <c r="L145" s="2" t="s">
        <v>133</v>
      </c>
    </row>
    <row r="146" spans="1:12" x14ac:dyDescent="0.35">
      <c r="A146" s="2" t="s">
        <v>148</v>
      </c>
      <c r="B146" s="2" t="s">
        <v>223</v>
      </c>
      <c r="C146" s="2" t="s">
        <v>47</v>
      </c>
      <c r="D146" s="2" t="s">
        <v>18</v>
      </c>
      <c r="E146" s="2" t="s">
        <v>26</v>
      </c>
      <c r="F146" s="2">
        <v>500</v>
      </c>
      <c r="G146" s="3">
        <v>44321</v>
      </c>
      <c r="H146" s="2">
        <v>472</v>
      </c>
      <c r="I146" s="2">
        <v>0.94399999999999995</v>
      </c>
      <c r="J146" s="2" t="s">
        <v>19</v>
      </c>
      <c r="K146" s="2" t="str">
        <f t="shared" si="2"/>
        <v>HARMANS FLOREAT-CROSS RIVER-May</v>
      </c>
      <c r="L146" s="2" t="s">
        <v>133</v>
      </c>
    </row>
    <row r="147" spans="1:12" x14ac:dyDescent="0.35">
      <c r="A147" s="2" t="s">
        <v>148</v>
      </c>
      <c r="B147" s="2" t="s">
        <v>223</v>
      </c>
      <c r="C147" s="2" t="s">
        <v>109</v>
      </c>
      <c r="D147" s="2" t="s">
        <v>18</v>
      </c>
      <c r="E147" s="2" t="s">
        <v>61</v>
      </c>
      <c r="F147" s="2">
        <v>1000</v>
      </c>
      <c r="G147" s="3">
        <v>44316</v>
      </c>
      <c r="H147" s="2">
        <v>929</v>
      </c>
      <c r="I147" s="2">
        <v>0.92900000000000005</v>
      </c>
      <c r="J147" s="2" t="s">
        <v>19</v>
      </c>
      <c r="K147" s="2" t="str">
        <f t="shared" si="2"/>
        <v>HARMANS FLOREAT-CROSS RIVER-May</v>
      </c>
      <c r="L147" s="2" t="s">
        <v>133</v>
      </c>
    </row>
    <row r="148" spans="1:12" x14ac:dyDescent="0.35">
      <c r="A148" s="2" t="s">
        <v>148</v>
      </c>
      <c r="B148" s="2" t="s">
        <v>223</v>
      </c>
      <c r="C148" s="2" t="s">
        <v>49</v>
      </c>
      <c r="D148" s="2" t="s">
        <v>18</v>
      </c>
      <c r="E148" s="2" t="s">
        <v>40</v>
      </c>
      <c r="F148" s="2">
        <v>800</v>
      </c>
      <c r="G148" s="3">
        <v>44322</v>
      </c>
      <c r="H148" s="2">
        <v>755</v>
      </c>
      <c r="I148" s="2">
        <v>0.94374999999999998</v>
      </c>
      <c r="J148" s="2" t="s">
        <v>19</v>
      </c>
      <c r="K148" s="2" t="str">
        <f t="shared" si="2"/>
        <v>HARMANS FLOREAT-CROSS RIVER-May</v>
      </c>
      <c r="L148" s="2" t="s">
        <v>133</v>
      </c>
    </row>
    <row r="149" spans="1:12" hidden="1" x14ac:dyDescent="0.35">
      <c r="A149" s="2" t="s">
        <v>148</v>
      </c>
      <c r="B149" s="2" t="s">
        <v>223</v>
      </c>
      <c r="C149" s="2" t="s">
        <v>51</v>
      </c>
      <c r="D149" s="2" t="s">
        <v>18</v>
      </c>
      <c r="E149" s="2" t="s">
        <v>31</v>
      </c>
      <c r="F149" s="2">
        <v>500</v>
      </c>
      <c r="G149" s="3">
        <v>44320</v>
      </c>
      <c r="H149" s="2">
        <v>500</v>
      </c>
      <c r="I149" s="2">
        <v>1</v>
      </c>
      <c r="J149" s="2" t="s">
        <v>17</v>
      </c>
      <c r="K149" s="2" t="str">
        <f t="shared" si="2"/>
        <v>CHUMA HILLS-CROSS RIVER-May</v>
      </c>
      <c r="L149" s="2" t="s">
        <v>133</v>
      </c>
    </row>
    <row r="150" spans="1:12" hidden="1" x14ac:dyDescent="0.35">
      <c r="A150" s="2" t="s">
        <v>148</v>
      </c>
      <c r="B150" s="2" t="s">
        <v>223</v>
      </c>
      <c r="C150" s="2" t="s">
        <v>52</v>
      </c>
      <c r="D150" s="2" t="s">
        <v>18</v>
      </c>
      <c r="E150" s="2" t="s">
        <v>28</v>
      </c>
      <c r="F150" s="2">
        <v>500</v>
      </c>
      <c r="G150" s="3">
        <v>44316</v>
      </c>
      <c r="H150" s="2">
        <v>497</v>
      </c>
      <c r="I150" s="2">
        <v>0.99399999999999999</v>
      </c>
      <c r="J150" s="2" t="s">
        <v>17</v>
      </c>
      <c r="K150" s="2" t="str">
        <f t="shared" si="2"/>
        <v>CHUMA HILLS-CROSS RIVER-May</v>
      </c>
      <c r="L150" s="2" t="s">
        <v>133</v>
      </c>
    </row>
    <row r="151" spans="1:12" x14ac:dyDescent="0.35">
      <c r="A151" s="2" t="s">
        <v>148</v>
      </c>
      <c r="B151" s="2" t="s">
        <v>223</v>
      </c>
      <c r="C151" s="2" t="s">
        <v>110</v>
      </c>
      <c r="D151" s="2" t="s">
        <v>18</v>
      </c>
      <c r="E151" s="2" t="s">
        <v>59</v>
      </c>
      <c r="F151" s="2">
        <v>500</v>
      </c>
      <c r="G151" s="3">
        <v>44322</v>
      </c>
      <c r="H151" s="2">
        <v>460</v>
      </c>
      <c r="I151" s="2">
        <v>0.92</v>
      </c>
      <c r="J151" s="2" t="s">
        <v>19</v>
      </c>
      <c r="K151" s="2" t="str">
        <f t="shared" si="2"/>
        <v>HARMANS FLOREAT-CROSS RIVER-May</v>
      </c>
      <c r="L151" s="2" t="s">
        <v>133</v>
      </c>
    </row>
    <row r="152" spans="1:12" x14ac:dyDescent="0.35">
      <c r="A152" s="2" t="s">
        <v>148</v>
      </c>
      <c r="B152" s="2" t="s">
        <v>223</v>
      </c>
      <c r="C152" s="2" t="s">
        <v>111</v>
      </c>
      <c r="D152" s="2" t="s">
        <v>18</v>
      </c>
      <c r="E152" s="2" t="s">
        <v>61</v>
      </c>
      <c r="F152" s="2">
        <v>1000</v>
      </c>
      <c r="G152" s="3">
        <v>44316</v>
      </c>
      <c r="H152" s="2">
        <v>969</v>
      </c>
      <c r="I152" s="2">
        <v>0.96899999999999997</v>
      </c>
      <c r="J152" s="2" t="s">
        <v>19</v>
      </c>
      <c r="K152" s="2" t="str">
        <f t="shared" si="2"/>
        <v>HARMANS FLOREAT-CROSS RIVER-May</v>
      </c>
      <c r="L152" s="2" t="s">
        <v>133</v>
      </c>
    </row>
    <row r="153" spans="1:12" hidden="1" x14ac:dyDescent="0.35">
      <c r="A153" s="2" t="s">
        <v>148</v>
      </c>
      <c r="B153" s="2" t="s">
        <v>223</v>
      </c>
      <c r="C153" s="2" t="s">
        <v>117</v>
      </c>
      <c r="D153" s="2" t="s">
        <v>18</v>
      </c>
      <c r="E153" s="2" t="s">
        <v>71</v>
      </c>
      <c r="F153" s="2">
        <v>800</v>
      </c>
      <c r="G153" s="3">
        <v>44316</v>
      </c>
      <c r="H153" s="2">
        <v>798</v>
      </c>
      <c r="I153" s="2">
        <v>0.99750000000000005</v>
      </c>
      <c r="J153" s="2" t="s">
        <v>20</v>
      </c>
      <c r="K153" s="2" t="str">
        <f t="shared" si="2"/>
        <v>KEZONIC-CROSS RIVER-May</v>
      </c>
      <c r="L153" s="2" t="s">
        <v>133</v>
      </c>
    </row>
    <row r="154" spans="1:12" hidden="1" x14ac:dyDescent="0.35">
      <c r="A154" s="2" t="s">
        <v>148</v>
      </c>
      <c r="B154" s="2" t="s">
        <v>223</v>
      </c>
      <c r="C154" s="2" t="s">
        <v>82</v>
      </c>
      <c r="D154" s="2" t="s">
        <v>18</v>
      </c>
      <c r="E154" s="2" t="s">
        <v>76</v>
      </c>
      <c r="F154" s="2">
        <v>500</v>
      </c>
      <c r="G154" s="3">
        <v>44319</v>
      </c>
      <c r="H154" s="2">
        <v>492</v>
      </c>
      <c r="I154" s="2">
        <v>0.98399999999999999</v>
      </c>
      <c r="J154" s="2" t="s">
        <v>20</v>
      </c>
      <c r="K154" s="2" t="str">
        <f t="shared" si="2"/>
        <v>KEZONIC-CROSS RIVER-May</v>
      </c>
      <c r="L154" s="2" t="s">
        <v>133</v>
      </c>
    </row>
    <row r="155" spans="1:12" hidden="1" x14ac:dyDescent="0.35">
      <c r="A155" s="2" t="s">
        <v>148</v>
      </c>
      <c r="B155" s="2" t="s">
        <v>223</v>
      </c>
      <c r="C155" s="2" t="s">
        <v>53</v>
      </c>
      <c r="D155" s="2" t="s">
        <v>18</v>
      </c>
      <c r="E155" s="2" t="s">
        <v>28</v>
      </c>
      <c r="F155" s="2">
        <v>800</v>
      </c>
      <c r="G155" s="3">
        <v>44317</v>
      </c>
      <c r="H155" s="2">
        <v>793</v>
      </c>
      <c r="I155" s="2">
        <v>0.99124999999999996</v>
      </c>
      <c r="J155" s="2" t="s">
        <v>17</v>
      </c>
      <c r="K155" s="2" t="str">
        <f t="shared" si="2"/>
        <v>CHUMA HILLS-CROSS RIVER-May</v>
      </c>
      <c r="L155" s="2" t="s">
        <v>133</v>
      </c>
    </row>
    <row r="156" spans="1:12" hidden="1" x14ac:dyDescent="0.35">
      <c r="A156" s="2" t="s">
        <v>148</v>
      </c>
      <c r="B156" s="2" t="s">
        <v>223</v>
      </c>
      <c r="C156" s="2" t="s">
        <v>72</v>
      </c>
      <c r="D156" s="2" t="s">
        <v>18</v>
      </c>
      <c r="E156" s="2" t="s">
        <v>71</v>
      </c>
      <c r="F156" s="2">
        <v>2400</v>
      </c>
      <c r="G156" s="3">
        <v>44320</v>
      </c>
      <c r="H156" s="2">
        <v>2338</v>
      </c>
      <c r="I156" s="2">
        <v>0.97416666666666663</v>
      </c>
      <c r="J156" s="2" t="s">
        <v>20</v>
      </c>
      <c r="K156" s="2" t="str">
        <f t="shared" si="2"/>
        <v>KEZONIC-CROSS RIVER-May</v>
      </c>
      <c r="L156" s="2" t="s">
        <v>133</v>
      </c>
    </row>
    <row r="157" spans="1:12" x14ac:dyDescent="0.35">
      <c r="A157" s="2" t="s">
        <v>148</v>
      </c>
      <c r="B157" s="2" t="s">
        <v>223</v>
      </c>
      <c r="C157" s="2" t="s">
        <v>73</v>
      </c>
      <c r="D157" s="2" t="s">
        <v>18</v>
      </c>
      <c r="E157" s="2" t="s">
        <v>59</v>
      </c>
      <c r="F157" s="2">
        <v>1000</v>
      </c>
      <c r="G157" s="3">
        <v>44323</v>
      </c>
      <c r="H157" s="2">
        <v>989</v>
      </c>
      <c r="I157" s="2">
        <v>0.98899999999999999</v>
      </c>
      <c r="J157" s="2" t="s">
        <v>19</v>
      </c>
      <c r="K157" s="2" t="str">
        <f t="shared" si="2"/>
        <v>HARMANS FLOREAT-CROSS RIVER-May</v>
      </c>
      <c r="L157" s="2" t="s">
        <v>133</v>
      </c>
    </row>
    <row r="158" spans="1:12" x14ac:dyDescent="0.35">
      <c r="A158" s="2" t="s">
        <v>148</v>
      </c>
      <c r="B158" s="2" t="s">
        <v>223</v>
      </c>
      <c r="C158" s="2" t="s">
        <v>152</v>
      </c>
      <c r="D158" s="2" t="s">
        <v>18</v>
      </c>
      <c r="E158" s="2" t="s">
        <v>26</v>
      </c>
      <c r="F158" s="2">
        <v>1500</v>
      </c>
      <c r="G158" s="3">
        <v>44329</v>
      </c>
      <c r="H158" s="2">
        <v>1500</v>
      </c>
      <c r="I158" s="2">
        <v>1</v>
      </c>
      <c r="J158" s="2" t="s">
        <v>19</v>
      </c>
      <c r="K158" s="2" t="str">
        <f t="shared" si="2"/>
        <v>HARMANS FLOREAT-CROSS RIVER-May</v>
      </c>
      <c r="L158" s="2" t="s">
        <v>133</v>
      </c>
    </row>
    <row r="159" spans="1:12" x14ac:dyDescent="0.35">
      <c r="A159" s="2" t="s">
        <v>148</v>
      </c>
      <c r="B159" s="2" t="s">
        <v>223</v>
      </c>
      <c r="C159" s="2" t="s">
        <v>98</v>
      </c>
      <c r="D159" s="2" t="s">
        <v>18</v>
      </c>
      <c r="E159" s="2" t="s">
        <v>61</v>
      </c>
      <c r="F159" s="2">
        <v>800</v>
      </c>
      <c r="G159" s="3">
        <v>44330</v>
      </c>
      <c r="H159" s="2">
        <v>654</v>
      </c>
      <c r="I159" s="2">
        <v>0.8175</v>
      </c>
      <c r="J159" s="2" t="s">
        <v>19</v>
      </c>
      <c r="K159" s="2" t="str">
        <f t="shared" si="2"/>
        <v>HARMANS FLOREAT-CROSS RIVER-May</v>
      </c>
      <c r="L159" s="2" t="s">
        <v>212</v>
      </c>
    </row>
    <row r="160" spans="1:12" hidden="1" x14ac:dyDescent="0.35">
      <c r="A160" s="2" t="s">
        <v>148</v>
      </c>
      <c r="B160" s="2" t="s">
        <v>223</v>
      </c>
      <c r="C160" s="2" t="s">
        <v>153</v>
      </c>
      <c r="D160" s="2" t="s">
        <v>18</v>
      </c>
      <c r="E160" s="2" t="s">
        <v>76</v>
      </c>
      <c r="F160" s="2">
        <v>1000</v>
      </c>
      <c r="G160" s="3">
        <v>44325</v>
      </c>
      <c r="H160" s="2">
        <v>295</v>
      </c>
      <c r="I160" s="2">
        <v>0.29499999999999998</v>
      </c>
      <c r="J160" s="2" t="s">
        <v>20</v>
      </c>
      <c r="K160" s="2" t="str">
        <f t="shared" si="2"/>
        <v>KEZONIC-CROSS RIVER-May</v>
      </c>
      <c r="L160" s="2" t="s">
        <v>212</v>
      </c>
    </row>
    <row r="161" spans="1:12" hidden="1" x14ac:dyDescent="0.35">
      <c r="A161" s="2" t="s">
        <v>148</v>
      </c>
      <c r="B161" s="2" t="s">
        <v>223</v>
      </c>
      <c r="C161" s="2" t="s">
        <v>100</v>
      </c>
      <c r="D161" s="2" t="s">
        <v>18</v>
      </c>
      <c r="E161" s="2" t="s">
        <v>61</v>
      </c>
      <c r="F161" s="2">
        <v>800</v>
      </c>
      <c r="G161" s="2"/>
      <c r="H161" s="2">
        <v>0</v>
      </c>
      <c r="I161" s="2">
        <v>0</v>
      </c>
      <c r="J161" s="2"/>
      <c r="K161" s="2" t="str">
        <f t="shared" si="2"/>
        <v>-CROSS RIVER-May</v>
      </c>
      <c r="L161" s="2" t="s">
        <v>212</v>
      </c>
    </row>
    <row r="162" spans="1:12" hidden="1" x14ac:dyDescent="0.35">
      <c r="A162" s="2" t="s">
        <v>148</v>
      </c>
      <c r="B162" s="2" t="s">
        <v>223</v>
      </c>
      <c r="C162" s="2" t="s">
        <v>119</v>
      </c>
      <c r="D162" s="2" t="s">
        <v>18</v>
      </c>
      <c r="E162" s="2" t="s">
        <v>71</v>
      </c>
      <c r="F162" s="2">
        <v>2200</v>
      </c>
      <c r="G162" s="3">
        <v>44316</v>
      </c>
      <c r="H162" s="2">
        <v>1267</v>
      </c>
      <c r="I162" s="2">
        <v>0.57590909090909093</v>
      </c>
      <c r="J162" s="2" t="s">
        <v>20</v>
      </c>
      <c r="K162" s="2" t="str">
        <f t="shared" si="2"/>
        <v>KEZONIC-CROSS RIVER-May</v>
      </c>
      <c r="L162" s="2" t="s">
        <v>212</v>
      </c>
    </row>
    <row r="163" spans="1:12" x14ac:dyDescent="0.35">
      <c r="A163" s="2" t="s">
        <v>148</v>
      </c>
      <c r="B163" s="2" t="s">
        <v>223</v>
      </c>
      <c r="C163" s="2" t="s">
        <v>84</v>
      </c>
      <c r="D163" s="2" t="s">
        <v>18</v>
      </c>
      <c r="E163" s="2" t="s">
        <v>40</v>
      </c>
      <c r="F163" s="2">
        <v>1900</v>
      </c>
      <c r="G163" s="3">
        <v>44322</v>
      </c>
      <c r="H163" s="2">
        <v>1647</v>
      </c>
      <c r="I163" s="2">
        <v>0.86684210526315786</v>
      </c>
      <c r="J163" s="2" t="s">
        <v>19</v>
      </c>
      <c r="K163" s="2" t="str">
        <f t="shared" si="2"/>
        <v>HARMANS FLOREAT-CROSS RIVER-May</v>
      </c>
      <c r="L163" s="2" t="s">
        <v>212</v>
      </c>
    </row>
    <row r="164" spans="1:12" x14ac:dyDescent="0.35">
      <c r="A164" s="2" t="s">
        <v>148</v>
      </c>
      <c r="B164" s="2" t="s">
        <v>223</v>
      </c>
      <c r="C164" s="2" t="s">
        <v>86</v>
      </c>
      <c r="D164" s="2" t="s">
        <v>18</v>
      </c>
      <c r="E164" s="2" t="s">
        <v>28</v>
      </c>
      <c r="F164" s="2">
        <v>1000</v>
      </c>
      <c r="G164" s="3">
        <v>44322</v>
      </c>
      <c r="H164" s="2">
        <v>264</v>
      </c>
      <c r="I164" s="2">
        <v>0.26400000000000001</v>
      </c>
      <c r="J164" s="2" t="s">
        <v>19</v>
      </c>
      <c r="K164" s="2" t="str">
        <f t="shared" si="2"/>
        <v>HARMANS FLOREAT-CROSS RIVER-May</v>
      </c>
      <c r="L164" s="2" t="s">
        <v>212</v>
      </c>
    </row>
    <row r="165" spans="1:12" hidden="1" x14ac:dyDescent="0.35">
      <c r="A165" s="2" t="s">
        <v>148</v>
      </c>
      <c r="B165" s="2" t="s">
        <v>223</v>
      </c>
      <c r="C165" s="2" t="s">
        <v>87</v>
      </c>
      <c r="D165" s="2" t="s">
        <v>18</v>
      </c>
      <c r="E165" s="2" t="s">
        <v>31</v>
      </c>
      <c r="F165" s="2">
        <v>2300</v>
      </c>
      <c r="G165" s="3">
        <v>44319</v>
      </c>
      <c r="H165" s="2">
        <v>1766</v>
      </c>
      <c r="I165" s="2">
        <v>0.76782608695652177</v>
      </c>
      <c r="J165" s="2" t="s">
        <v>17</v>
      </c>
      <c r="K165" s="2" t="str">
        <f t="shared" si="2"/>
        <v>CHUMA HILLS-CROSS RIVER-May</v>
      </c>
      <c r="L165" s="2" t="s">
        <v>212</v>
      </c>
    </row>
    <row r="166" spans="1:12" hidden="1" x14ac:dyDescent="0.35">
      <c r="A166" s="2" t="s">
        <v>148</v>
      </c>
      <c r="B166" s="2" t="s">
        <v>223</v>
      </c>
      <c r="C166" s="2" t="s">
        <v>81</v>
      </c>
      <c r="D166" s="2" t="s">
        <v>18</v>
      </c>
      <c r="E166" s="2" t="s">
        <v>76</v>
      </c>
      <c r="F166" s="2">
        <v>1700</v>
      </c>
      <c r="G166" s="3">
        <v>44320</v>
      </c>
      <c r="H166" s="2">
        <v>1444</v>
      </c>
      <c r="I166" s="2">
        <v>0.84941176470588231</v>
      </c>
      <c r="J166" s="2" t="s">
        <v>20</v>
      </c>
      <c r="K166" s="2" t="str">
        <f t="shared" si="2"/>
        <v>KEZONIC-CROSS RIVER-May</v>
      </c>
      <c r="L166" s="2" t="s">
        <v>212</v>
      </c>
    </row>
    <row r="167" spans="1:12" hidden="1" x14ac:dyDescent="0.35">
      <c r="A167" s="2" t="s">
        <v>148</v>
      </c>
      <c r="B167" s="2" t="s">
        <v>223</v>
      </c>
      <c r="C167" s="2" t="s">
        <v>222</v>
      </c>
      <c r="D167" s="2" t="s">
        <v>18</v>
      </c>
      <c r="E167" s="2" t="s">
        <v>31</v>
      </c>
      <c r="F167" s="2">
        <v>800</v>
      </c>
      <c r="G167" s="2"/>
      <c r="H167" s="2">
        <v>0</v>
      </c>
      <c r="I167" s="2">
        <v>0</v>
      </c>
      <c r="J167" s="2"/>
      <c r="K167" s="2" t="str">
        <f t="shared" si="2"/>
        <v>-CROSS RIVER-May</v>
      </c>
      <c r="L167" s="2" t="s">
        <v>212</v>
      </c>
    </row>
    <row r="168" spans="1:12" x14ac:dyDescent="0.35">
      <c r="A168" s="2" t="s">
        <v>148</v>
      </c>
      <c r="B168" s="2" t="s">
        <v>223</v>
      </c>
      <c r="C168" s="2" t="s">
        <v>121</v>
      </c>
      <c r="D168" s="2" t="s">
        <v>18</v>
      </c>
      <c r="E168" s="2" t="s">
        <v>26</v>
      </c>
      <c r="F168" s="2">
        <v>1600</v>
      </c>
      <c r="G168" s="3">
        <v>44322</v>
      </c>
      <c r="H168" s="2">
        <v>1373</v>
      </c>
      <c r="I168" s="2">
        <v>0.85812500000000003</v>
      </c>
      <c r="J168" s="2" t="s">
        <v>19</v>
      </c>
      <c r="K168" s="2" t="str">
        <f t="shared" si="2"/>
        <v>HARMANS FLOREAT-CROSS RIVER-May</v>
      </c>
      <c r="L168" s="2" t="s">
        <v>212</v>
      </c>
    </row>
    <row r="169" spans="1:12" x14ac:dyDescent="0.35">
      <c r="A169" s="2" t="s">
        <v>148</v>
      </c>
      <c r="B169" s="2" t="s">
        <v>223</v>
      </c>
      <c r="C169" s="2" t="s">
        <v>93</v>
      </c>
      <c r="D169" s="2" t="s">
        <v>18</v>
      </c>
      <c r="E169" s="2" t="s">
        <v>40</v>
      </c>
      <c r="F169" s="2">
        <v>500</v>
      </c>
      <c r="G169" s="3">
        <v>44323</v>
      </c>
      <c r="H169" s="2">
        <v>435</v>
      </c>
      <c r="I169" s="2">
        <v>0.87</v>
      </c>
      <c r="J169" s="2" t="s">
        <v>19</v>
      </c>
      <c r="K169" s="2" t="str">
        <f t="shared" si="2"/>
        <v>HARMANS FLOREAT-CROSS RIVER-May</v>
      </c>
      <c r="L169" s="2" t="s">
        <v>212</v>
      </c>
    </row>
    <row r="170" spans="1:12" x14ac:dyDescent="0.35">
      <c r="A170" s="2" t="s">
        <v>148</v>
      </c>
      <c r="B170" s="2" t="s">
        <v>223</v>
      </c>
      <c r="C170" s="2" t="s">
        <v>94</v>
      </c>
      <c r="D170" s="2" t="s">
        <v>18</v>
      </c>
      <c r="E170" s="2" t="s">
        <v>40</v>
      </c>
      <c r="F170" s="2">
        <v>1000</v>
      </c>
      <c r="G170" s="3">
        <v>44322</v>
      </c>
      <c r="H170" s="2">
        <v>776</v>
      </c>
      <c r="I170" s="2">
        <v>0.77600000000000002</v>
      </c>
      <c r="J170" s="2" t="s">
        <v>19</v>
      </c>
      <c r="K170" s="2" t="str">
        <f t="shared" si="2"/>
        <v>HARMANS FLOREAT-CROSS RIVER-May</v>
      </c>
      <c r="L170" s="2" t="s">
        <v>212</v>
      </c>
    </row>
    <row r="171" spans="1:12" x14ac:dyDescent="0.35">
      <c r="A171" s="2" t="s">
        <v>148</v>
      </c>
      <c r="B171" s="2" t="s">
        <v>223</v>
      </c>
      <c r="C171" s="2" t="s">
        <v>95</v>
      </c>
      <c r="D171" s="2" t="s">
        <v>18</v>
      </c>
      <c r="E171" s="2" t="s">
        <v>40</v>
      </c>
      <c r="F171" s="2">
        <v>800</v>
      </c>
      <c r="G171" s="3">
        <v>44323</v>
      </c>
      <c r="H171" s="2">
        <v>500</v>
      </c>
      <c r="I171" s="2">
        <v>0.625</v>
      </c>
      <c r="J171" s="2" t="s">
        <v>19</v>
      </c>
      <c r="K171" s="2" t="str">
        <f t="shared" si="2"/>
        <v>HARMANS FLOREAT-CROSS RIVER-May</v>
      </c>
      <c r="L171" s="2" t="s">
        <v>212</v>
      </c>
    </row>
    <row r="172" spans="1:12" x14ac:dyDescent="0.35">
      <c r="A172" s="2" t="s">
        <v>148</v>
      </c>
      <c r="B172" s="2" t="s">
        <v>223</v>
      </c>
      <c r="C172" s="2" t="s">
        <v>96</v>
      </c>
      <c r="D172" s="2" t="s">
        <v>18</v>
      </c>
      <c r="E172" s="2" t="s">
        <v>40</v>
      </c>
      <c r="F172" s="2">
        <v>1000</v>
      </c>
      <c r="G172" s="3">
        <v>44322</v>
      </c>
      <c r="H172" s="2">
        <v>454</v>
      </c>
      <c r="I172" s="2">
        <v>0.45400000000000001</v>
      </c>
      <c r="J172" s="2" t="s">
        <v>19</v>
      </c>
      <c r="K172" s="2" t="str">
        <f t="shared" si="2"/>
        <v>HARMANS FLOREAT-CROSS RIVER-May</v>
      </c>
      <c r="L172" s="2" t="s">
        <v>212</v>
      </c>
    </row>
    <row r="173" spans="1:12" x14ac:dyDescent="0.35">
      <c r="A173" s="2" t="s">
        <v>148</v>
      </c>
      <c r="B173" s="2" t="s">
        <v>223</v>
      </c>
      <c r="C173" s="2" t="s">
        <v>69</v>
      </c>
      <c r="D173" s="2" t="s">
        <v>18</v>
      </c>
      <c r="E173" s="2" t="s">
        <v>61</v>
      </c>
      <c r="F173" s="2">
        <v>1000</v>
      </c>
      <c r="G173" s="3">
        <v>44316</v>
      </c>
      <c r="H173" s="2">
        <v>889</v>
      </c>
      <c r="I173" s="2">
        <v>0.88900000000000001</v>
      </c>
      <c r="J173" s="2" t="s">
        <v>19</v>
      </c>
      <c r="K173" s="2" t="str">
        <f t="shared" si="2"/>
        <v>HARMANS FLOREAT-CROSS RIVER-May</v>
      </c>
      <c r="L173" s="2" t="s">
        <v>212</v>
      </c>
    </row>
    <row r="174" spans="1:12" hidden="1" x14ac:dyDescent="0.35">
      <c r="A174" s="2" t="s">
        <v>148</v>
      </c>
      <c r="B174" s="2" t="s">
        <v>223</v>
      </c>
      <c r="C174" s="2" t="s">
        <v>83</v>
      </c>
      <c r="D174" s="2" t="s">
        <v>18</v>
      </c>
      <c r="E174" s="2" t="s">
        <v>76</v>
      </c>
      <c r="F174" s="2">
        <v>1000</v>
      </c>
      <c r="G174" s="3">
        <v>44319</v>
      </c>
      <c r="H174" s="2">
        <v>691</v>
      </c>
      <c r="I174" s="2">
        <v>0.69099999999999995</v>
      </c>
      <c r="J174" s="2" t="s">
        <v>20</v>
      </c>
      <c r="K174" s="2" t="str">
        <f t="shared" si="2"/>
        <v>KEZONIC-CROSS RIVER-May</v>
      </c>
      <c r="L174" s="2" t="s">
        <v>212</v>
      </c>
    </row>
    <row r="175" spans="1:12" hidden="1" x14ac:dyDescent="0.35">
      <c r="A175" s="2" t="s">
        <v>148</v>
      </c>
      <c r="B175" s="2" t="s">
        <v>223</v>
      </c>
      <c r="C175" s="2" t="s">
        <v>70</v>
      </c>
      <c r="D175" s="2" t="s">
        <v>18</v>
      </c>
      <c r="E175" s="2" t="s">
        <v>71</v>
      </c>
      <c r="F175" s="2">
        <v>1000</v>
      </c>
      <c r="G175" s="2"/>
      <c r="H175" s="2">
        <v>0</v>
      </c>
      <c r="I175" s="2">
        <v>0</v>
      </c>
      <c r="J175" s="2"/>
      <c r="K175" s="2" t="str">
        <f t="shared" si="2"/>
        <v>-CROSS RIVER-May</v>
      </c>
      <c r="L175" s="2" t="s">
        <v>212</v>
      </c>
    </row>
    <row r="176" spans="1:12" hidden="1" x14ac:dyDescent="0.35">
      <c r="A176" s="2" t="s">
        <v>148</v>
      </c>
      <c r="B176" s="2" t="s">
        <v>223</v>
      </c>
      <c r="C176" s="2" t="s">
        <v>224</v>
      </c>
      <c r="D176" s="2" t="s">
        <v>18</v>
      </c>
      <c r="E176" s="2" t="s">
        <v>40</v>
      </c>
      <c r="F176" s="2">
        <v>0</v>
      </c>
      <c r="G176" s="2"/>
      <c r="H176" s="2">
        <v>0</v>
      </c>
      <c r="I176" s="2"/>
      <c r="J176" s="2"/>
      <c r="K176" s="2" t="str">
        <f t="shared" si="2"/>
        <v>-CROSS RIVER-May</v>
      </c>
      <c r="L176" s="2" t="s">
        <v>212</v>
      </c>
    </row>
    <row r="177" spans="1:12" hidden="1" x14ac:dyDescent="0.35">
      <c r="A177" s="2" t="s">
        <v>148</v>
      </c>
      <c r="B177" s="2" t="s">
        <v>223</v>
      </c>
      <c r="C177" s="2" t="s">
        <v>54</v>
      </c>
      <c r="D177" s="2" t="s">
        <v>18</v>
      </c>
      <c r="E177" s="2" t="s">
        <v>28</v>
      </c>
      <c r="F177" s="2">
        <v>1000</v>
      </c>
      <c r="G177" s="3">
        <v>44317</v>
      </c>
      <c r="H177" s="2">
        <v>540</v>
      </c>
      <c r="I177" s="2">
        <v>0.54</v>
      </c>
      <c r="J177" s="2" t="s">
        <v>17</v>
      </c>
      <c r="K177" s="2" t="str">
        <f t="shared" si="2"/>
        <v>CHUMA HILLS-CROSS RIVER-May</v>
      </c>
      <c r="L177" s="2" t="s">
        <v>212</v>
      </c>
    </row>
    <row r="178" spans="1:12" hidden="1" x14ac:dyDescent="0.35">
      <c r="A178" s="2" t="s">
        <v>148</v>
      </c>
      <c r="B178" s="2" t="s">
        <v>223</v>
      </c>
      <c r="C178" s="2" t="s">
        <v>123</v>
      </c>
      <c r="D178" s="2" t="s">
        <v>18</v>
      </c>
      <c r="E178" s="2" t="s">
        <v>28</v>
      </c>
      <c r="F178" s="2">
        <v>1500</v>
      </c>
      <c r="G178" s="3">
        <v>44317</v>
      </c>
      <c r="H178" s="2">
        <v>931</v>
      </c>
      <c r="I178" s="2">
        <v>0.6206666666666667</v>
      </c>
      <c r="J178" s="2" t="s">
        <v>17</v>
      </c>
      <c r="K178" s="2" t="str">
        <f t="shared" si="2"/>
        <v>CHUMA HILLS-CROSS RIVER-May</v>
      </c>
      <c r="L178" s="2" t="s">
        <v>212</v>
      </c>
    </row>
    <row r="179" spans="1:12" hidden="1" x14ac:dyDescent="0.35">
      <c r="A179" s="2" t="s">
        <v>148</v>
      </c>
      <c r="B179" s="2" t="s">
        <v>223</v>
      </c>
      <c r="C179" s="2" t="s">
        <v>210</v>
      </c>
      <c r="D179" s="2" t="s">
        <v>18</v>
      </c>
      <c r="E179" s="2" t="s">
        <v>28</v>
      </c>
      <c r="F179" s="2">
        <v>0</v>
      </c>
      <c r="G179" s="2"/>
      <c r="H179" s="2">
        <v>0</v>
      </c>
      <c r="I179" s="2"/>
      <c r="J179" s="2"/>
      <c r="K179" s="2" t="str">
        <f t="shared" si="2"/>
        <v>-CROSS RIVER-May</v>
      </c>
      <c r="L179" s="2" t="s">
        <v>212</v>
      </c>
    </row>
    <row r="180" spans="1:12" hidden="1" x14ac:dyDescent="0.35">
      <c r="A180" s="2" t="s">
        <v>148</v>
      </c>
      <c r="B180" s="2" t="s">
        <v>223</v>
      </c>
      <c r="C180" s="2" t="s">
        <v>55</v>
      </c>
      <c r="D180" s="2" t="s">
        <v>18</v>
      </c>
      <c r="E180" s="2" t="s">
        <v>28</v>
      </c>
      <c r="F180" s="2">
        <v>3000</v>
      </c>
      <c r="G180" s="3">
        <v>44316</v>
      </c>
      <c r="H180" s="2">
        <v>2582</v>
      </c>
      <c r="I180" s="2">
        <v>0.86066666666666669</v>
      </c>
      <c r="J180" s="2" t="s">
        <v>17</v>
      </c>
      <c r="K180" s="2" t="str">
        <f t="shared" si="2"/>
        <v>CHUMA HILLS-CROSS RIVER-May</v>
      </c>
      <c r="L180" s="2" t="s">
        <v>212</v>
      </c>
    </row>
    <row r="181" spans="1:12" x14ac:dyDescent="0.35">
      <c r="A181" s="2" t="s">
        <v>148</v>
      </c>
      <c r="B181" s="2" t="s">
        <v>223</v>
      </c>
      <c r="C181" s="2" t="s">
        <v>56</v>
      </c>
      <c r="D181" s="2" t="s">
        <v>18</v>
      </c>
      <c r="E181" s="2" t="s">
        <v>26</v>
      </c>
      <c r="F181" s="2">
        <v>1800</v>
      </c>
      <c r="G181" s="3">
        <v>44320</v>
      </c>
      <c r="H181" s="2">
        <v>1341</v>
      </c>
      <c r="I181" s="2">
        <v>0.745</v>
      </c>
      <c r="J181" s="2" t="s">
        <v>19</v>
      </c>
      <c r="K181" s="2" t="str">
        <f t="shared" si="2"/>
        <v>HARMANS FLOREAT-CROSS RIVER-May</v>
      </c>
      <c r="L181" s="2" t="s">
        <v>212</v>
      </c>
    </row>
    <row r="182" spans="1:12" hidden="1" x14ac:dyDescent="0.35">
      <c r="A182" s="2" t="s">
        <v>148</v>
      </c>
      <c r="B182" s="2" t="s">
        <v>223</v>
      </c>
      <c r="C182" s="2" t="s">
        <v>225</v>
      </c>
      <c r="D182" s="2" t="s">
        <v>18</v>
      </c>
      <c r="E182" s="2" t="s">
        <v>28</v>
      </c>
      <c r="F182" s="2">
        <v>0</v>
      </c>
      <c r="G182" s="2"/>
      <c r="H182" s="2">
        <v>0</v>
      </c>
      <c r="I182" s="2"/>
      <c r="J182" s="2"/>
      <c r="K182" s="2" t="str">
        <f t="shared" si="2"/>
        <v>-CROSS RIVER-May</v>
      </c>
      <c r="L182" s="2" t="s">
        <v>212</v>
      </c>
    </row>
    <row r="183" spans="1:12" hidden="1" x14ac:dyDescent="0.35">
      <c r="A183" s="2" t="s">
        <v>148</v>
      </c>
      <c r="B183" s="2" t="s">
        <v>223</v>
      </c>
      <c r="C183" s="2" t="s">
        <v>226</v>
      </c>
      <c r="D183" s="2" t="s">
        <v>18</v>
      </c>
      <c r="E183" s="2" t="s">
        <v>59</v>
      </c>
      <c r="F183" s="2">
        <v>0</v>
      </c>
      <c r="G183" s="2"/>
      <c r="H183" s="2">
        <v>0</v>
      </c>
      <c r="I183" s="2"/>
      <c r="J183" s="2"/>
      <c r="K183" s="2" t="str">
        <f t="shared" si="2"/>
        <v>-CROSS RIVER-May</v>
      </c>
      <c r="L183" s="2" t="s">
        <v>212</v>
      </c>
    </row>
    <row r="184" spans="1:12" hidden="1" x14ac:dyDescent="0.35">
      <c r="A184" s="2" t="s">
        <v>208</v>
      </c>
      <c r="B184" s="2" t="s">
        <v>227</v>
      </c>
      <c r="C184" s="2" t="s">
        <v>74</v>
      </c>
      <c r="D184" s="2" t="s">
        <v>18</v>
      </c>
      <c r="E184" s="2" t="s">
        <v>71</v>
      </c>
      <c r="F184" s="2">
        <v>2700</v>
      </c>
      <c r="G184" s="3">
        <v>44347</v>
      </c>
      <c r="H184" s="2">
        <v>2637</v>
      </c>
      <c r="I184" s="2">
        <v>0.97666666666666668</v>
      </c>
      <c r="J184" s="2" t="s">
        <v>20</v>
      </c>
      <c r="K184" s="2" t="str">
        <f t="shared" si="2"/>
        <v>KEZONIC-CROSS RIVER-June</v>
      </c>
      <c r="L184" s="2" t="s">
        <v>133</v>
      </c>
    </row>
    <row r="185" spans="1:12" x14ac:dyDescent="0.35">
      <c r="A185" s="2" t="s">
        <v>208</v>
      </c>
      <c r="B185" s="2" t="s">
        <v>227</v>
      </c>
      <c r="C185" s="2" t="s">
        <v>25</v>
      </c>
      <c r="D185" s="2" t="s">
        <v>18</v>
      </c>
      <c r="E185" s="2" t="s">
        <v>26</v>
      </c>
      <c r="F185" s="2">
        <v>2200</v>
      </c>
      <c r="G185" s="3">
        <v>44351</v>
      </c>
      <c r="H185" s="2">
        <v>2221</v>
      </c>
      <c r="I185" s="2">
        <v>1.009545454545455</v>
      </c>
      <c r="J185" s="2" t="s">
        <v>19</v>
      </c>
      <c r="K185" s="2" t="str">
        <f t="shared" si="2"/>
        <v>HARMANS FLOREAT-CROSS RIVER-June</v>
      </c>
      <c r="L185" s="2" t="s">
        <v>133</v>
      </c>
    </row>
    <row r="186" spans="1:12" hidden="1" x14ac:dyDescent="0.35">
      <c r="A186" s="2" t="s">
        <v>208</v>
      </c>
      <c r="B186" s="2" t="s">
        <v>227</v>
      </c>
      <c r="C186" s="2" t="s">
        <v>118</v>
      </c>
      <c r="D186" s="2" t="s">
        <v>18</v>
      </c>
      <c r="E186" s="2" t="s">
        <v>40</v>
      </c>
      <c r="F186" s="2">
        <v>1500</v>
      </c>
      <c r="G186" s="3">
        <v>44356</v>
      </c>
      <c r="H186" s="2">
        <v>1412</v>
      </c>
      <c r="I186" s="2">
        <v>0.94133333333333336</v>
      </c>
      <c r="J186" s="2" t="s">
        <v>17</v>
      </c>
      <c r="K186" s="2" t="str">
        <f t="shared" si="2"/>
        <v>CHUMA HILLS-CROSS RIVER-June</v>
      </c>
      <c r="L186" s="2" t="s">
        <v>133</v>
      </c>
    </row>
    <row r="187" spans="1:12" x14ac:dyDescent="0.35">
      <c r="A187" s="2" t="s">
        <v>208</v>
      </c>
      <c r="B187" s="2" t="s">
        <v>227</v>
      </c>
      <c r="C187" s="2" t="s">
        <v>98</v>
      </c>
      <c r="D187" s="2" t="s">
        <v>18</v>
      </c>
      <c r="E187" s="2" t="s">
        <v>61</v>
      </c>
      <c r="F187" s="2">
        <v>1200</v>
      </c>
      <c r="G187" s="3">
        <v>44358</v>
      </c>
      <c r="H187" s="2">
        <v>1153</v>
      </c>
      <c r="I187" s="2">
        <v>0.96083333333333332</v>
      </c>
      <c r="J187" s="2" t="s">
        <v>19</v>
      </c>
      <c r="K187" s="2" t="str">
        <f t="shared" si="2"/>
        <v>HARMANS FLOREAT-CROSS RIVER-June</v>
      </c>
      <c r="L187" s="2" t="s">
        <v>133</v>
      </c>
    </row>
    <row r="188" spans="1:12" x14ac:dyDescent="0.35">
      <c r="A188" s="2" t="s">
        <v>208</v>
      </c>
      <c r="B188" s="2" t="s">
        <v>227</v>
      </c>
      <c r="C188" s="2" t="s">
        <v>100</v>
      </c>
      <c r="D188" s="2" t="s">
        <v>18</v>
      </c>
      <c r="E188" s="2" t="s">
        <v>61</v>
      </c>
      <c r="F188" s="2">
        <v>1300</v>
      </c>
      <c r="G188" s="3">
        <v>44358</v>
      </c>
      <c r="H188" s="2">
        <v>1270</v>
      </c>
      <c r="I188" s="2">
        <v>0.97692307692307689</v>
      </c>
      <c r="J188" s="2" t="s">
        <v>19</v>
      </c>
      <c r="K188" s="2" t="str">
        <f t="shared" si="2"/>
        <v>HARMANS FLOREAT-CROSS RIVER-June</v>
      </c>
      <c r="L188" s="2" t="s">
        <v>133</v>
      </c>
    </row>
    <row r="189" spans="1:12" x14ac:dyDescent="0.35">
      <c r="A189" s="2" t="s">
        <v>208</v>
      </c>
      <c r="B189" s="2" t="s">
        <v>227</v>
      </c>
      <c r="C189" s="2" t="s">
        <v>102</v>
      </c>
      <c r="D189" s="2" t="s">
        <v>18</v>
      </c>
      <c r="E189" s="2" t="s">
        <v>61</v>
      </c>
      <c r="F189" s="2">
        <v>1300</v>
      </c>
      <c r="G189" s="3">
        <v>44347</v>
      </c>
      <c r="H189" s="2">
        <v>1247</v>
      </c>
      <c r="I189" s="2">
        <v>0.95923076923076922</v>
      </c>
      <c r="J189" s="2" t="s">
        <v>19</v>
      </c>
      <c r="K189" s="2" t="str">
        <f t="shared" si="2"/>
        <v>HARMANS FLOREAT-CROSS RIVER-June</v>
      </c>
      <c r="L189" s="2" t="s">
        <v>133</v>
      </c>
    </row>
    <row r="190" spans="1:12" hidden="1" x14ac:dyDescent="0.35">
      <c r="A190" s="2" t="s">
        <v>208</v>
      </c>
      <c r="B190" s="2" t="s">
        <v>227</v>
      </c>
      <c r="C190" s="2" t="s">
        <v>119</v>
      </c>
      <c r="D190" s="2" t="s">
        <v>18</v>
      </c>
      <c r="E190" s="2" t="s">
        <v>71</v>
      </c>
      <c r="F190" s="2">
        <v>1300</v>
      </c>
      <c r="G190" s="3">
        <v>44346</v>
      </c>
      <c r="H190" s="2">
        <v>1253</v>
      </c>
      <c r="I190" s="2">
        <v>0.9638461538461538</v>
      </c>
      <c r="J190" s="2" t="s">
        <v>20</v>
      </c>
      <c r="K190" s="2" t="str">
        <f t="shared" si="2"/>
        <v>KEZONIC-CROSS RIVER-June</v>
      </c>
      <c r="L190" s="2" t="s">
        <v>133</v>
      </c>
    </row>
    <row r="191" spans="1:12" x14ac:dyDescent="0.35">
      <c r="A191" s="2" t="s">
        <v>208</v>
      </c>
      <c r="B191" s="2" t="s">
        <v>227</v>
      </c>
      <c r="C191" s="2" t="s">
        <v>57</v>
      </c>
      <c r="D191" s="2" t="s">
        <v>18</v>
      </c>
      <c r="E191" s="2" t="s">
        <v>26</v>
      </c>
      <c r="F191" s="2">
        <v>1000</v>
      </c>
      <c r="G191" s="3">
        <v>44353</v>
      </c>
      <c r="H191" s="2">
        <v>1027</v>
      </c>
      <c r="I191" s="2">
        <v>1.0269999999999999</v>
      </c>
      <c r="J191" s="2" t="s">
        <v>19</v>
      </c>
      <c r="K191" s="2" t="str">
        <f t="shared" si="2"/>
        <v>HARMANS FLOREAT-CROSS RIVER-June</v>
      </c>
      <c r="L191" s="2" t="s">
        <v>133</v>
      </c>
    </row>
    <row r="192" spans="1:12" x14ac:dyDescent="0.35">
      <c r="A192" s="2" t="s">
        <v>208</v>
      </c>
      <c r="B192" s="2" t="s">
        <v>227</v>
      </c>
      <c r="C192" s="2" t="s">
        <v>75</v>
      </c>
      <c r="D192" s="2" t="s">
        <v>18</v>
      </c>
      <c r="E192" s="2" t="s">
        <v>76</v>
      </c>
      <c r="F192" s="2">
        <v>2100</v>
      </c>
      <c r="G192" s="3">
        <v>44347</v>
      </c>
      <c r="H192" s="2">
        <v>1928</v>
      </c>
      <c r="I192" s="2">
        <v>0.91809523809523808</v>
      </c>
      <c r="J192" s="2" t="s">
        <v>19</v>
      </c>
      <c r="K192" s="2" t="str">
        <f t="shared" si="2"/>
        <v>HARMANS FLOREAT-CROSS RIVER-June</v>
      </c>
      <c r="L192" s="2" t="s">
        <v>133</v>
      </c>
    </row>
    <row r="193" spans="1:12" hidden="1" x14ac:dyDescent="0.35">
      <c r="A193" s="2" t="s">
        <v>208</v>
      </c>
      <c r="B193" s="2" t="s">
        <v>227</v>
      </c>
      <c r="C193" s="2" t="s">
        <v>214</v>
      </c>
      <c r="D193" s="2" t="s">
        <v>18</v>
      </c>
      <c r="E193" s="2" t="s">
        <v>71</v>
      </c>
      <c r="F193" s="2">
        <v>1000</v>
      </c>
      <c r="G193" s="3">
        <v>44349</v>
      </c>
      <c r="H193" s="2">
        <v>918</v>
      </c>
      <c r="I193" s="2">
        <v>0.91800000000000004</v>
      </c>
      <c r="J193" s="2" t="s">
        <v>20</v>
      </c>
      <c r="K193" s="2" t="str">
        <f t="shared" si="2"/>
        <v>KEZONIC-CROSS RIVER-June</v>
      </c>
      <c r="L193" s="2" t="s">
        <v>133</v>
      </c>
    </row>
    <row r="194" spans="1:12" x14ac:dyDescent="0.35">
      <c r="A194" s="2" t="s">
        <v>208</v>
      </c>
      <c r="B194" s="2" t="s">
        <v>227</v>
      </c>
      <c r="C194" s="2" t="s">
        <v>58</v>
      </c>
      <c r="D194" s="2" t="s">
        <v>18</v>
      </c>
      <c r="E194" s="2" t="s">
        <v>59</v>
      </c>
      <c r="F194" s="2">
        <v>1100</v>
      </c>
      <c r="G194" s="3">
        <v>44354</v>
      </c>
      <c r="H194" s="2">
        <v>1040</v>
      </c>
      <c r="I194" s="2">
        <v>0.94545454545454544</v>
      </c>
      <c r="J194" s="2" t="s">
        <v>19</v>
      </c>
      <c r="K194" s="2" t="str">
        <f t="shared" si="2"/>
        <v>HARMANS FLOREAT-CROSS RIVER-June</v>
      </c>
      <c r="L194" s="2" t="s">
        <v>133</v>
      </c>
    </row>
    <row r="195" spans="1:12" x14ac:dyDescent="0.35">
      <c r="A195" s="2" t="s">
        <v>208</v>
      </c>
      <c r="B195" s="2" t="s">
        <v>227</v>
      </c>
      <c r="C195" s="2" t="s">
        <v>60</v>
      </c>
      <c r="D195" s="2" t="s">
        <v>18</v>
      </c>
      <c r="E195" s="2" t="s">
        <v>61</v>
      </c>
      <c r="F195" s="2">
        <v>1200</v>
      </c>
      <c r="G195" s="3">
        <v>44357</v>
      </c>
      <c r="H195" s="2">
        <v>1200</v>
      </c>
      <c r="I195" s="2">
        <v>1</v>
      </c>
      <c r="J195" s="2" t="s">
        <v>19</v>
      </c>
      <c r="K195" s="2" t="str">
        <f t="shared" ref="K195:K258" si="3">CONCATENATE(J195,"-",D195,"-",A195)</f>
        <v>HARMANS FLOREAT-CROSS RIVER-June</v>
      </c>
      <c r="L195" s="2" t="s">
        <v>133</v>
      </c>
    </row>
    <row r="196" spans="1:12" hidden="1" x14ac:dyDescent="0.35">
      <c r="A196" s="2" t="s">
        <v>208</v>
      </c>
      <c r="B196" s="2" t="s">
        <v>227</v>
      </c>
      <c r="C196" s="2" t="s">
        <v>78</v>
      </c>
      <c r="D196" s="2" t="s">
        <v>18</v>
      </c>
      <c r="E196" s="2" t="s">
        <v>71</v>
      </c>
      <c r="F196" s="2">
        <v>3600</v>
      </c>
      <c r="G196" s="3">
        <v>44346</v>
      </c>
      <c r="H196" s="2">
        <v>3270</v>
      </c>
      <c r="I196" s="2">
        <v>0.90833333333333333</v>
      </c>
      <c r="J196" s="2" t="s">
        <v>20</v>
      </c>
      <c r="K196" s="2" t="str">
        <f t="shared" si="3"/>
        <v>KEZONIC-CROSS RIVER-June</v>
      </c>
      <c r="L196" s="2" t="s">
        <v>133</v>
      </c>
    </row>
    <row r="197" spans="1:12" hidden="1" x14ac:dyDescent="0.35">
      <c r="A197" s="2" t="s">
        <v>208</v>
      </c>
      <c r="B197" s="2" t="s">
        <v>227</v>
      </c>
      <c r="C197" s="2" t="s">
        <v>79</v>
      </c>
      <c r="D197" s="2" t="s">
        <v>18</v>
      </c>
      <c r="E197" s="2" t="s">
        <v>71</v>
      </c>
      <c r="F197" s="2">
        <v>2300</v>
      </c>
      <c r="G197" s="3">
        <v>44346</v>
      </c>
      <c r="H197" s="2">
        <v>2300</v>
      </c>
      <c r="I197" s="2">
        <v>1</v>
      </c>
      <c r="J197" s="2" t="s">
        <v>20</v>
      </c>
      <c r="K197" s="2" t="str">
        <f t="shared" si="3"/>
        <v>KEZONIC-CROSS RIVER-June</v>
      </c>
      <c r="L197" s="2" t="s">
        <v>133</v>
      </c>
    </row>
    <row r="198" spans="1:12" hidden="1" x14ac:dyDescent="0.35">
      <c r="A198" s="2" t="s">
        <v>208</v>
      </c>
      <c r="B198" s="2" t="s">
        <v>227</v>
      </c>
      <c r="C198" s="2" t="s">
        <v>80</v>
      </c>
      <c r="D198" s="2" t="s">
        <v>18</v>
      </c>
      <c r="E198" s="2" t="s">
        <v>71</v>
      </c>
      <c r="F198" s="2">
        <v>2900</v>
      </c>
      <c r="G198" s="3">
        <v>44346</v>
      </c>
      <c r="H198" s="2">
        <v>2869</v>
      </c>
      <c r="I198" s="2">
        <v>0.98931034482758617</v>
      </c>
      <c r="J198" s="2" t="s">
        <v>20</v>
      </c>
      <c r="K198" s="2" t="str">
        <f t="shared" si="3"/>
        <v>KEZONIC-CROSS RIVER-June</v>
      </c>
      <c r="L198" s="2" t="s">
        <v>133</v>
      </c>
    </row>
    <row r="199" spans="1:12" hidden="1" x14ac:dyDescent="0.35">
      <c r="A199" s="2" t="s">
        <v>208</v>
      </c>
      <c r="B199" s="2" t="s">
        <v>227</v>
      </c>
      <c r="C199" s="2" t="s">
        <v>122</v>
      </c>
      <c r="D199" s="2" t="s">
        <v>18</v>
      </c>
      <c r="E199" s="2" t="s">
        <v>28</v>
      </c>
      <c r="F199" s="2">
        <v>1700</v>
      </c>
      <c r="G199" s="3">
        <v>44354</v>
      </c>
      <c r="H199" s="2">
        <v>1631</v>
      </c>
      <c r="I199" s="2">
        <v>0.95941176470588241</v>
      </c>
      <c r="J199" s="2" t="s">
        <v>17</v>
      </c>
      <c r="K199" s="2" t="str">
        <f t="shared" si="3"/>
        <v>CHUMA HILLS-CROSS RIVER-June</v>
      </c>
      <c r="L199" s="2" t="s">
        <v>133</v>
      </c>
    </row>
    <row r="200" spans="1:12" hidden="1" x14ac:dyDescent="0.35">
      <c r="A200" s="2" t="s">
        <v>208</v>
      </c>
      <c r="B200" s="2" t="s">
        <v>227</v>
      </c>
      <c r="C200" s="2" t="s">
        <v>27</v>
      </c>
      <c r="D200" s="2" t="s">
        <v>18</v>
      </c>
      <c r="E200" s="2" t="s">
        <v>28</v>
      </c>
      <c r="F200" s="2">
        <v>2200</v>
      </c>
      <c r="G200" s="3">
        <v>44353</v>
      </c>
      <c r="H200" s="2">
        <v>2126</v>
      </c>
      <c r="I200" s="2">
        <v>0.96636363636363631</v>
      </c>
      <c r="J200" s="2" t="s">
        <v>17</v>
      </c>
      <c r="K200" s="2" t="str">
        <f t="shared" si="3"/>
        <v>CHUMA HILLS-CROSS RIVER-June</v>
      </c>
      <c r="L200" s="2" t="s">
        <v>133</v>
      </c>
    </row>
    <row r="201" spans="1:12" hidden="1" x14ac:dyDescent="0.35">
      <c r="A201" s="2" t="s">
        <v>208</v>
      </c>
      <c r="B201" s="2" t="s">
        <v>227</v>
      </c>
      <c r="C201" s="2" t="s">
        <v>85</v>
      </c>
      <c r="D201" s="2" t="s">
        <v>18</v>
      </c>
      <c r="E201" s="2" t="s">
        <v>31</v>
      </c>
      <c r="F201" s="2">
        <v>1000</v>
      </c>
      <c r="G201" s="3">
        <v>44355</v>
      </c>
      <c r="H201" s="2">
        <v>953</v>
      </c>
      <c r="I201" s="2">
        <v>0.95299999999999996</v>
      </c>
      <c r="J201" s="2" t="s">
        <v>17</v>
      </c>
      <c r="K201" s="2" t="str">
        <f t="shared" si="3"/>
        <v>CHUMA HILLS-CROSS RIVER-June</v>
      </c>
      <c r="L201" s="2" t="s">
        <v>133</v>
      </c>
    </row>
    <row r="202" spans="1:12" x14ac:dyDescent="0.35">
      <c r="A202" s="2" t="s">
        <v>208</v>
      </c>
      <c r="B202" s="2" t="s">
        <v>227</v>
      </c>
      <c r="C202" s="2" t="s">
        <v>29</v>
      </c>
      <c r="D202" s="2" t="s">
        <v>18</v>
      </c>
      <c r="E202" s="2" t="s">
        <v>26</v>
      </c>
      <c r="F202" s="2">
        <v>800</v>
      </c>
      <c r="G202" s="3">
        <v>44351</v>
      </c>
      <c r="H202" s="2">
        <v>796</v>
      </c>
      <c r="I202" s="2">
        <v>0.995</v>
      </c>
      <c r="J202" s="2" t="s">
        <v>19</v>
      </c>
      <c r="K202" s="2" t="str">
        <f t="shared" si="3"/>
        <v>HARMANS FLOREAT-CROSS RIVER-June</v>
      </c>
      <c r="L202" s="2" t="s">
        <v>133</v>
      </c>
    </row>
    <row r="203" spans="1:12" hidden="1" x14ac:dyDescent="0.35">
      <c r="A203" s="2" t="s">
        <v>208</v>
      </c>
      <c r="B203" s="2" t="s">
        <v>227</v>
      </c>
      <c r="C203" s="2" t="s">
        <v>30</v>
      </c>
      <c r="D203" s="2" t="s">
        <v>18</v>
      </c>
      <c r="E203" s="2" t="s">
        <v>31</v>
      </c>
      <c r="F203" s="2">
        <v>1000</v>
      </c>
      <c r="G203" s="3">
        <v>44349</v>
      </c>
      <c r="H203" s="2">
        <v>903</v>
      </c>
      <c r="I203" s="2">
        <v>0.90300000000000002</v>
      </c>
      <c r="J203" s="2" t="s">
        <v>17</v>
      </c>
      <c r="K203" s="2" t="str">
        <f t="shared" si="3"/>
        <v>CHUMA HILLS-CROSS RIVER-June</v>
      </c>
      <c r="L203" s="2" t="s">
        <v>133</v>
      </c>
    </row>
    <row r="204" spans="1:12" hidden="1" x14ac:dyDescent="0.35">
      <c r="A204" s="2" t="s">
        <v>208</v>
      </c>
      <c r="B204" s="2" t="s">
        <v>227</v>
      </c>
      <c r="C204" s="2" t="s">
        <v>32</v>
      </c>
      <c r="D204" s="2" t="s">
        <v>18</v>
      </c>
      <c r="E204" s="2" t="s">
        <v>28</v>
      </c>
      <c r="F204" s="2">
        <v>800</v>
      </c>
      <c r="G204" s="3">
        <v>44354</v>
      </c>
      <c r="H204" s="2">
        <v>790</v>
      </c>
      <c r="I204" s="2">
        <v>0.98750000000000004</v>
      </c>
      <c r="J204" s="2" t="s">
        <v>17</v>
      </c>
      <c r="K204" s="2" t="str">
        <f t="shared" si="3"/>
        <v>CHUMA HILLS-CROSS RIVER-June</v>
      </c>
      <c r="L204" s="2" t="s">
        <v>133</v>
      </c>
    </row>
    <row r="205" spans="1:12" x14ac:dyDescent="0.35">
      <c r="A205" s="2" t="s">
        <v>208</v>
      </c>
      <c r="B205" s="2" t="s">
        <v>227</v>
      </c>
      <c r="C205" s="2" t="s">
        <v>33</v>
      </c>
      <c r="D205" s="2" t="s">
        <v>18</v>
      </c>
      <c r="E205" s="2" t="s">
        <v>26</v>
      </c>
      <c r="F205" s="2">
        <v>2100</v>
      </c>
      <c r="G205" s="3">
        <v>44352</v>
      </c>
      <c r="H205" s="2">
        <v>2100</v>
      </c>
      <c r="I205" s="2">
        <v>1</v>
      </c>
      <c r="J205" s="2" t="s">
        <v>19</v>
      </c>
      <c r="K205" s="2" t="str">
        <f t="shared" si="3"/>
        <v>HARMANS FLOREAT-CROSS RIVER-June</v>
      </c>
      <c r="L205" s="2" t="s">
        <v>133</v>
      </c>
    </row>
    <row r="206" spans="1:12" hidden="1" x14ac:dyDescent="0.35">
      <c r="A206" s="2" t="s">
        <v>208</v>
      </c>
      <c r="B206" s="2" t="s">
        <v>227</v>
      </c>
      <c r="C206" s="2" t="s">
        <v>87</v>
      </c>
      <c r="D206" s="2" t="s">
        <v>18</v>
      </c>
      <c r="E206" s="2" t="s">
        <v>31</v>
      </c>
      <c r="F206" s="2">
        <v>1795</v>
      </c>
      <c r="G206" s="3">
        <v>44350</v>
      </c>
      <c r="H206" s="2">
        <v>1795</v>
      </c>
      <c r="I206" s="2">
        <v>1</v>
      </c>
      <c r="J206" s="2" t="s">
        <v>17</v>
      </c>
      <c r="K206" s="2" t="str">
        <f t="shared" si="3"/>
        <v>CHUMA HILLS-CROSS RIVER-June</v>
      </c>
      <c r="L206" s="2" t="s">
        <v>133</v>
      </c>
    </row>
    <row r="207" spans="1:12" hidden="1" x14ac:dyDescent="0.35">
      <c r="A207" s="2" t="s">
        <v>208</v>
      </c>
      <c r="B207" s="2" t="s">
        <v>227</v>
      </c>
      <c r="C207" s="2" t="s">
        <v>34</v>
      </c>
      <c r="D207" s="2" t="s">
        <v>18</v>
      </c>
      <c r="E207" s="2" t="s">
        <v>31</v>
      </c>
      <c r="F207" s="2">
        <v>1000</v>
      </c>
      <c r="G207" s="3">
        <v>44350</v>
      </c>
      <c r="H207" s="2">
        <v>916</v>
      </c>
      <c r="I207" s="2">
        <v>0.91600000000000004</v>
      </c>
      <c r="J207" s="2" t="s">
        <v>17</v>
      </c>
      <c r="K207" s="2" t="str">
        <f t="shared" si="3"/>
        <v>CHUMA HILLS-CROSS RIVER-June</v>
      </c>
      <c r="L207" s="2" t="s">
        <v>133</v>
      </c>
    </row>
    <row r="208" spans="1:12" hidden="1" x14ac:dyDescent="0.35">
      <c r="A208" s="2" t="s">
        <v>208</v>
      </c>
      <c r="B208" s="2" t="s">
        <v>227</v>
      </c>
      <c r="C208" s="2" t="s">
        <v>115</v>
      </c>
      <c r="D208" s="2" t="s">
        <v>18</v>
      </c>
      <c r="E208" s="2" t="s">
        <v>71</v>
      </c>
      <c r="F208" s="2">
        <v>800</v>
      </c>
      <c r="G208" s="3">
        <v>44347</v>
      </c>
      <c r="H208" s="2">
        <v>744</v>
      </c>
      <c r="I208" s="2">
        <v>0.93</v>
      </c>
      <c r="J208" s="2" t="s">
        <v>20</v>
      </c>
      <c r="K208" s="2" t="str">
        <f t="shared" si="3"/>
        <v>KEZONIC-CROSS RIVER-June</v>
      </c>
      <c r="L208" s="2" t="s">
        <v>133</v>
      </c>
    </row>
    <row r="209" spans="1:12" x14ac:dyDescent="0.35">
      <c r="A209" s="2" t="s">
        <v>208</v>
      </c>
      <c r="B209" s="2" t="s">
        <v>227</v>
      </c>
      <c r="C209" s="2" t="s">
        <v>35</v>
      </c>
      <c r="D209" s="2" t="s">
        <v>18</v>
      </c>
      <c r="E209" s="2" t="s">
        <v>26</v>
      </c>
      <c r="F209" s="2">
        <v>800</v>
      </c>
      <c r="G209" s="3">
        <v>44352</v>
      </c>
      <c r="H209" s="2">
        <v>825</v>
      </c>
      <c r="I209" s="2">
        <v>1.03125</v>
      </c>
      <c r="J209" s="2" t="s">
        <v>19</v>
      </c>
      <c r="K209" s="2" t="str">
        <f t="shared" si="3"/>
        <v>HARMANS FLOREAT-CROSS RIVER-June</v>
      </c>
      <c r="L209" s="2" t="s">
        <v>133</v>
      </c>
    </row>
    <row r="210" spans="1:12" x14ac:dyDescent="0.35">
      <c r="A210" s="2" t="s">
        <v>208</v>
      </c>
      <c r="B210" s="2" t="s">
        <v>227</v>
      </c>
      <c r="C210" s="2" t="s">
        <v>36</v>
      </c>
      <c r="D210" s="2" t="s">
        <v>18</v>
      </c>
      <c r="E210" s="2" t="s">
        <v>26</v>
      </c>
      <c r="F210" s="2">
        <v>800</v>
      </c>
      <c r="G210" s="3">
        <v>44354</v>
      </c>
      <c r="H210" s="2">
        <v>800</v>
      </c>
      <c r="I210" s="2">
        <v>1</v>
      </c>
      <c r="J210" s="2" t="s">
        <v>19</v>
      </c>
      <c r="K210" s="2" t="str">
        <f t="shared" si="3"/>
        <v>HARMANS FLOREAT-CROSS RIVER-June</v>
      </c>
      <c r="L210" s="2" t="s">
        <v>133</v>
      </c>
    </row>
    <row r="211" spans="1:12" hidden="1" x14ac:dyDescent="0.35">
      <c r="A211" s="2" t="s">
        <v>208</v>
      </c>
      <c r="B211" s="2" t="s">
        <v>227</v>
      </c>
      <c r="C211" s="2" t="s">
        <v>37</v>
      </c>
      <c r="D211" s="2" t="s">
        <v>18</v>
      </c>
      <c r="E211" s="2" t="s">
        <v>28</v>
      </c>
      <c r="F211" s="2">
        <v>600</v>
      </c>
      <c r="G211" s="3">
        <v>44355</v>
      </c>
      <c r="H211" s="2">
        <v>600</v>
      </c>
      <c r="I211" s="2">
        <v>1</v>
      </c>
      <c r="J211" s="2" t="s">
        <v>17</v>
      </c>
      <c r="K211" s="2" t="str">
        <f t="shared" si="3"/>
        <v>CHUMA HILLS-CROSS RIVER-June</v>
      </c>
      <c r="L211" s="2" t="s">
        <v>133</v>
      </c>
    </row>
    <row r="212" spans="1:12" hidden="1" x14ac:dyDescent="0.35">
      <c r="A212" s="2" t="s">
        <v>208</v>
      </c>
      <c r="B212" s="2" t="s">
        <v>227</v>
      </c>
      <c r="C212" s="2" t="s">
        <v>88</v>
      </c>
      <c r="D212" s="2" t="s">
        <v>18</v>
      </c>
      <c r="E212" s="2" t="s">
        <v>31</v>
      </c>
      <c r="F212" s="2">
        <v>1300</v>
      </c>
      <c r="G212" s="3">
        <v>44355</v>
      </c>
      <c r="H212" s="2">
        <v>1302</v>
      </c>
      <c r="I212" s="2">
        <v>1.001538461538461</v>
      </c>
      <c r="J212" s="2" t="s">
        <v>17</v>
      </c>
      <c r="K212" s="2" t="str">
        <f t="shared" si="3"/>
        <v>CHUMA HILLS-CROSS RIVER-June</v>
      </c>
      <c r="L212" s="2" t="s">
        <v>133</v>
      </c>
    </row>
    <row r="213" spans="1:12" x14ac:dyDescent="0.35">
      <c r="A213" s="2" t="s">
        <v>208</v>
      </c>
      <c r="B213" s="2" t="s">
        <v>227</v>
      </c>
      <c r="C213" s="2" t="s">
        <v>63</v>
      </c>
      <c r="D213" s="2" t="s">
        <v>18</v>
      </c>
      <c r="E213" s="2" t="s">
        <v>59</v>
      </c>
      <c r="F213" s="2">
        <v>2100</v>
      </c>
      <c r="G213" s="3">
        <v>44356</v>
      </c>
      <c r="H213" s="2">
        <v>2374</v>
      </c>
      <c r="I213" s="2">
        <v>1.13047619047619</v>
      </c>
      <c r="J213" s="2" t="s">
        <v>19</v>
      </c>
      <c r="K213" s="2" t="str">
        <f t="shared" si="3"/>
        <v>HARMANS FLOREAT-CROSS RIVER-June</v>
      </c>
      <c r="L213" s="2" t="s">
        <v>133</v>
      </c>
    </row>
    <row r="214" spans="1:12" hidden="1" x14ac:dyDescent="0.35">
      <c r="A214" s="2" t="s">
        <v>208</v>
      </c>
      <c r="B214" s="2" t="s">
        <v>227</v>
      </c>
      <c r="C214" s="2" t="s">
        <v>38</v>
      </c>
      <c r="D214" s="2" t="s">
        <v>18</v>
      </c>
      <c r="E214" s="2" t="s">
        <v>31</v>
      </c>
      <c r="F214" s="2">
        <v>1800</v>
      </c>
      <c r="G214" s="3">
        <v>44349</v>
      </c>
      <c r="H214" s="2">
        <v>1804</v>
      </c>
      <c r="I214" s="2">
        <v>1.0022222222222219</v>
      </c>
      <c r="J214" s="2" t="s">
        <v>17</v>
      </c>
      <c r="K214" s="2" t="str">
        <f t="shared" si="3"/>
        <v>CHUMA HILLS-CROSS RIVER-June</v>
      </c>
      <c r="L214" s="2" t="s">
        <v>133</v>
      </c>
    </row>
    <row r="215" spans="1:12" hidden="1" x14ac:dyDescent="0.35">
      <c r="A215" s="2" t="s">
        <v>208</v>
      </c>
      <c r="B215" s="2" t="s">
        <v>227</v>
      </c>
      <c r="C215" s="2" t="s">
        <v>90</v>
      </c>
      <c r="D215" s="2" t="s">
        <v>18</v>
      </c>
      <c r="E215" s="2" t="s">
        <v>40</v>
      </c>
      <c r="F215" s="2">
        <v>800</v>
      </c>
      <c r="G215" s="3">
        <v>44356</v>
      </c>
      <c r="H215" s="2">
        <v>815</v>
      </c>
      <c r="I215" s="2">
        <v>1.01875</v>
      </c>
      <c r="J215" s="2" t="s">
        <v>17</v>
      </c>
      <c r="K215" s="2" t="str">
        <f t="shared" si="3"/>
        <v>CHUMA HILLS-CROSS RIVER-June</v>
      </c>
      <c r="L215" s="2" t="s">
        <v>133</v>
      </c>
    </row>
    <row r="216" spans="1:12" hidden="1" x14ac:dyDescent="0.35">
      <c r="A216" s="2" t="s">
        <v>208</v>
      </c>
      <c r="B216" s="2" t="s">
        <v>227</v>
      </c>
      <c r="C216" s="2" t="s">
        <v>39</v>
      </c>
      <c r="D216" s="2" t="s">
        <v>18</v>
      </c>
      <c r="E216" s="2" t="s">
        <v>40</v>
      </c>
      <c r="F216" s="2">
        <v>800</v>
      </c>
      <c r="G216" s="3">
        <v>44356</v>
      </c>
      <c r="H216" s="2">
        <v>800</v>
      </c>
      <c r="I216" s="2">
        <v>1</v>
      </c>
      <c r="J216" s="2" t="s">
        <v>17</v>
      </c>
      <c r="K216" s="2" t="str">
        <f t="shared" si="3"/>
        <v>CHUMA HILLS-CROSS RIVER-June</v>
      </c>
      <c r="L216" s="2" t="s">
        <v>133</v>
      </c>
    </row>
    <row r="217" spans="1:12" hidden="1" x14ac:dyDescent="0.35">
      <c r="A217" s="2" t="s">
        <v>208</v>
      </c>
      <c r="B217" s="2" t="s">
        <v>227</v>
      </c>
      <c r="C217" s="2" t="s">
        <v>209</v>
      </c>
      <c r="D217" s="2" t="s">
        <v>18</v>
      </c>
      <c r="E217" s="2" t="s">
        <v>31</v>
      </c>
      <c r="F217" s="2">
        <v>4642</v>
      </c>
      <c r="G217" s="3">
        <v>44350</v>
      </c>
      <c r="H217" s="2">
        <v>4642</v>
      </c>
      <c r="I217" s="2">
        <v>1</v>
      </c>
      <c r="J217" s="2" t="s">
        <v>17</v>
      </c>
      <c r="K217" s="2" t="str">
        <f t="shared" si="3"/>
        <v>CHUMA HILLS-CROSS RIVER-June</v>
      </c>
      <c r="L217" s="2" t="s">
        <v>133</v>
      </c>
    </row>
    <row r="218" spans="1:12" x14ac:dyDescent="0.35">
      <c r="A218" s="2" t="s">
        <v>208</v>
      </c>
      <c r="B218" s="2" t="s">
        <v>227</v>
      </c>
      <c r="C218" s="2" t="s">
        <v>211</v>
      </c>
      <c r="D218" s="2" t="s">
        <v>18</v>
      </c>
      <c r="E218" s="2" t="s">
        <v>61</v>
      </c>
      <c r="F218" s="2">
        <v>1800</v>
      </c>
      <c r="G218" s="3">
        <v>44359</v>
      </c>
      <c r="H218" s="2">
        <v>1800</v>
      </c>
      <c r="I218" s="2">
        <v>1</v>
      </c>
      <c r="J218" s="2" t="s">
        <v>19</v>
      </c>
      <c r="K218" s="2" t="str">
        <f t="shared" si="3"/>
        <v>HARMANS FLOREAT-CROSS RIVER-June</v>
      </c>
      <c r="L218" s="2" t="s">
        <v>133</v>
      </c>
    </row>
    <row r="219" spans="1:12" x14ac:dyDescent="0.35">
      <c r="A219" s="2" t="s">
        <v>208</v>
      </c>
      <c r="B219" s="2" t="s">
        <v>227</v>
      </c>
      <c r="C219" s="2" t="s">
        <v>121</v>
      </c>
      <c r="D219" s="2" t="s">
        <v>18</v>
      </c>
      <c r="E219" s="2" t="s">
        <v>26</v>
      </c>
      <c r="F219" s="2">
        <v>1900</v>
      </c>
      <c r="G219" s="3">
        <v>44354</v>
      </c>
      <c r="H219" s="2">
        <v>1716</v>
      </c>
      <c r="I219" s="2">
        <v>0.90315789473684216</v>
      </c>
      <c r="J219" s="2" t="s">
        <v>19</v>
      </c>
      <c r="K219" s="2" t="str">
        <f t="shared" si="3"/>
        <v>HARMANS FLOREAT-CROSS RIVER-June</v>
      </c>
      <c r="L219" s="2" t="s">
        <v>133</v>
      </c>
    </row>
    <row r="220" spans="1:12" hidden="1" x14ac:dyDescent="0.35">
      <c r="A220" s="2" t="s">
        <v>208</v>
      </c>
      <c r="B220" s="2" t="s">
        <v>227</v>
      </c>
      <c r="C220" s="2" t="s">
        <v>93</v>
      </c>
      <c r="D220" s="2" t="s">
        <v>18</v>
      </c>
      <c r="E220" s="2" t="s">
        <v>40</v>
      </c>
      <c r="F220" s="2">
        <v>500</v>
      </c>
      <c r="G220" s="3">
        <v>44357</v>
      </c>
      <c r="H220" s="2">
        <v>481</v>
      </c>
      <c r="I220" s="2">
        <v>0.96199999999999997</v>
      </c>
      <c r="J220" s="2" t="s">
        <v>17</v>
      </c>
      <c r="K220" s="2" t="str">
        <f t="shared" si="3"/>
        <v>CHUMA HILLS-CROSS RIVER-June</v>
      </c>
      <c r="L220" s="2" t="s">
        <v>133</v>
      </c>
    </row>
    <row r="221" spans="1:12" x14ac:dyDescent="0.35">
      <c r="A221" s="2" t="s">
        <v>208</v>
      </c>
      <c r="B221" s="2" t="s">
        <v>227</v>
      </c>
      <c r="C221" s="2" t="s">
        <v>47</v>
      </c>
      <c r="D221" s="2" t="s">
        <v>18</v>
      </c>
      <c r="E221" s="2" t="s">
        <v>26</v>
      </c>
      <c r="F221" s="2">
        <v>500</v>
      </c>
      <c r="G221" s="3">
        <v>44352</v>
      </c>
      <c r="H221" s="2">
        <v>476</v>
      </c>
      <c r="I221" s="2">
        <v>0.95199999999999996</v>
      </c>
      <c r="J221" s="2" t="s">
        <v>19</v>
      </c>
      <c r="K221" s="2" t="str">
        <f t="shared" si="3"/>
        <v>HARMANS FLOREAT-CROSS RIVER-June</v>
      </c>
      <c r="L221" s="2" t="s">
        <v>133</v>
      </c>
    </row>
    <row r="222" spans="1:12" hidden="1" x14ac:dyDescent="0.35">
      <c r="A222" s="2" t="s">
        <v>208</v>
      </c>
      <c r="B222" s="2" t="s">
        <v>227</v>
      </c>
      <c r="C222" s="2" t="s">
        <v>51</v>
      </c>
      <c r="D222" s="2" t="s">
        <v>18</v>
      </c>
      <c r="E222" s="2" t="s">
        <v>31</v>
      </c>
      <c r="F222" s="2">
        <v>500</v>
      </c>
      <c r="G222" s="3">
        <v>44355</v>
      </c>
      <c r="H222" s="2">
        <v>477</v>
      </c>
      <c r="I222" s="2">
        <v>0.95399999999999996</v>
      </c>
      <c r="J222" s="2" t="s">
        <v>17</v>
      </c>
      <c r="K222" s="2" t="str">
        <f t="shared" si="3"/>
        <v>CHUMA HILLS-CROSS RIVER-June</v>
      </c>
      <c r="L222" s="2" t="s">
        <v>133</v>
      </c>
    </row>
    <row r="223" spans="1:12" x14ac:dyDescent="0.35">
      <c r="A223" s="2" t="s">
        <v>208</v>
      </c>
      <c r="B223" s="2" t="s">
        <v>227</v>
      </c>
      <c r="C223" s="2" t="s">
        <v>213</v>
      </c>
      <c r="D223" s="2" t="s">
        <v>18</v>
      </c>
      <c r="E223" s="2" t="s">
        <v>26</v>
      </c>
      <c r="F223" s="2">
        <v>1000</v>
      </c>
      <c r="G223" s="3">
        <v>44352</v>
      </c>
      <c r="H223" s="2">
        <v>917</v>
      </c>
      <c r="I223" s="2">
        <v>0.91700000000000004</v>
      </c>
      <c r="J223" s="2" t="s">
        <v>19</v>
      </c>
      <c r="K223" s="2" t="str">
        <f t="shared" si="3"/>
        <v>HARMANS FLOREAT-CROSS RIVER-June</v>
      </c>
      <c r="L223" s="2" t="s">
        <v>133</v>
      </c>
    </row>
    <row r="224" spans="1:12" x14ac:dyDescent="0.35">
      <c r="A224" s="2" t="s">
        <v>208</v>
      </c>
      <c r="B224" s="2" t="s">
        <v>227</v>
      </c>
      <c r="C224" s="2" t="s">
        <v>111</v>
      </c>
      <c r="D224" s="2" t="s">
        <v>18</v>
      </c>
      <c r="E224" s="2" t="s">
        <v>61</v>
      </c>
      <c r="F224" s="2">
        <v>500</v>
      </c>
      <c r="G224" s="3">
        <v>44357</v>
      </c>
      <c r="H224" s="2">
        <v>477</v>
      </c>
      <c r="I224" s="2">
        <v>0.95399999999999996</v>
      </c>
      <c r="J224" s="2" t="s">
        <v>19</v>
      </c>
      <c r="K224" s="2" t="str">
        <f t="shared" si="3"/>
        <v>HARMANS FLOREAT-CROSS RIVER-June</v>
      </c>
      <c r="L224" s="2" t="s">
        <v>133</v>
      </c>
    </row>
    <row r="225" spans="1:12" hidden="1" x14ac:dyDescent="0.35">
      <c r="A225" s="2" t="s">
        <v>208</v>
      </c>
      <c r="B225" s="2" t="s">
        <v>227</v>
      </c>
      <c r="C225" s="2" t="s">
        <v>117</v>
      </c>
      <c r="D225" s="2" t="s">
        <v>18</v>
      </c>
      <c r="E225" s="2" t="s">
        <v>71</v>
      </c>
      <c r="F225" s="2">
        <v>800</v>
      </c>
      <c r="G225" s="3">
        <v>44347</v>
      </c>
      <c r="H225" s="2">
        <v>789</v>
      </c>
      <c r="I225" s="2">
        <v>0.98624999999999996</v>
      </c>
      <c r="J225" s="2" t="s">
        <v>20</v>
      </c>
      <c r="K225" s="2" t="str">
        <f t="shared" si="3"/>
        <v>KEZONIC-CROSS RIVER-June</v>
      </c>
      <c r="L225" s="2" t="s">
        <v>133</v>
      </c>
    </row>
    <row r="226" spans="1:12" x14ac:dyDescent="0.35">
      <c r="A226" s="2" t="s">
        <v>208</v>
      </c>
      <c r="B226" s="2" t="s">
        <v>227</v>
      </c>
      <c r="C226" s="2" t="s">
        <v>82</v>
      </c>
      <c r="D226" s="2" t="s">
        <v>18</v>
      </c>
      <c r="E226" s="2" t="s">
        <v>76</v>
      </c>
      <c r="F226" s="2">
        <v>500</v>
      </c>
      <c r="G226" s="3">
        <v>44348</v>
      </c>
      <c r="H226" s="2">
        <v>513</v>
      </c>
      <c r="I226" s="2">
        <v>1.026</v>
      </c>
      <c r="J226" s="2" t="s">
        <v>19</v>
      </c>
      <c r="K226" s="2" t="str">
        <f t="shared" si="3"/>
        <v>HARMANS FLOREAT-CROSS RIVER-June</v>
      </c>
      <c r="L226" s="2" t="s">
        <v>133</v>
      </c>
    </row>
    <row r="227" spans="1:12" hidden="1" x14ac:dyDescent="0.35">
      <c r="A227" s="2" t="s">
        <v>208</v>
      </c>
      <c r="B227" s="2" t="s">
        <v>227</v>
      </c>
      <c r="C227" s="2" t="s">
        <v>53</v>
      </c>
      <c r="D227" s="2" t="s">
        <v>18</v>
      </c>
      <c r="E227" s="2" t="s">
        <v>28</v>
      </c>
      <c r="F227" s="2">
        <v>800</v>
      </c>
      <c r="G227" s="3">
        <v>44358</v>
      </c>
      <c r="H227" s="2">
        <v>787</v>
      </c>
      <c r="I227" s="2">
        <v>0.98375000000000001</v>
      </c>
      <c r="J227" s="2" t="s">
        <v>17</v>
      </c>
      <c r="K227" s="2" t="str">
        <f t="shared" si="3"/>
        <v>CHUMA HILLS-CROSS RIVER-June</v>
      </c>
      <c r="L227" s="2" t="s">
        <v>133</v>
      </c>
    </row>
    <row r="228" spans="1:12" x14ac:dyDescent="0.35">
      <c r="A228" s="2" t="s">
        <v>208</v>
      </c>
      <c r="B228" s="2" t="s">
        <v>227</v>
      </c>
      <c r="C228" s="2" t="s">
        <v>83</v>
      </c>
      <c r="D228" s="2" t="s">
        <v>18</v>
      </c>
      <c r="E228" s="2" t="s">
        <v>76</v>
      </c>
      <c r="F228" s="2">
        <v>500</v>
      </c>
      <c r="G228" s="3">
        <v>44354</v>
      </c>
      <c r="H228" s="2">
        <v>482</v>
      </c>
      <c r="I228" s="2">
        <v>0.96399999999999997</v>
      </c>
      <c r="J228" s="2" t="s">
        <v>19</v>
      </c>
      <c r="K228" s="2" t="str">
        <f t="shared" si="3"/>
        <v>HARMANS FLOREAT-CROSS RIVER-June</v>
      </c>
      <c r="L228" s="2" t="s">
        <v>133</v>
      </c>
    </row>
    <row r="229" spans="1:12" hidden="1" x14ac:dyDescent="0.35">
      <c r="A229" s="2" t="s">
        <v>208</v>
      </c>
      <c r="B229" s="2" t="s">
        <v>227</v>
      </c>
      <c r="C229" s="2" t="s">
        <v>54</v>
      </c>
      <c r="D229" s="2" t="s">
        <v>18</v>
      </c>
      <c r="E229" s="2" t="s">
        <v>28</v>
      </c>
      <c r="F229" s="2">
        <v>1000</v>
      </c>
      <c r="G229" s="3">
        <v>44354</v>
      </c>
      <c r="H229" s="2">
        <v>987</v>
      </c>
      <c r="I229" s="2">
        <v>0.98699999999999999</v>
      </c>
      <c r="J229" s="2" t="s">
        <v>17</v>
      </c>
      <c r="K229" s="2" t="str">
        <f t="shared" si="3"/>
        <v>CHUMA HILLS-CROSS RIVER-June</v>
      </c>
      <c r="L229" s="2" t="s">
        <v>133</v>
      </c>
    </row>
    <row r="230" spans="1:12" hidden="1" x14ac:dyDescent="0.35">
      <c r="A230" s="2" t="s">
        <v>208</v>
      </c>
      <c r="B230" s="2" t="s">
        <v>227</v>
      </c>
      <c r="C230" s="2" t="s">
        <v>210</v>
      </c>
      <c r="D230" s="2" t="s">
        <v>18</v>
      </c>
      <c r="E230" s="2" t="s">
        <v>28</v>
      </c>
      <c r="F230" s="2">
        <v>1000</v>
      </c>
      <c r="G230" s="3">
        <v>44354</v>
      </c>
      <c r="H230" s="2">
        <v>1000</v>
      </c>
      <c r="I230" s="2">
        <v>1</v>
      </c>
      <c r="J230" s="2" t="s">
        <v>17</v>
      </c>
      <c r="K230" s="2" t="str">
        <f t="shared" si="3"/>
        <v>CHUMA HILLS-CROSS RIVER-June</v>
      </c>
      <c r="L230" s="2" t="s">
        <v>133</v>
      </c>
    </row>
    <row r="231" spans="1:12" x14ac:dyDescent="0.35">
      <c r="A231" s="2" t="s">
        <v>208</v>
      </c>
      <c r="B231" s="2" t="s">
        <v>227</v>
      </c>
      <c r="C231" s="2" t="s">
        <v>112</v>
      </c>
      <c r="D231" s="2" t="s">
        <v>18</v>
      </c>
      <c r="E231" s="2" t="s">
        <v>59</v>
      </c>
      <c r="F231" s="2">
        <v>800</v>
      </c>
      <c r="G231" s="3">
        <v>44355</v>
      </c>
      <c r="H231" s="2">
        <v>748</v>
      </c>
      <c r="I231" s="2">
        <v>0.93500000000000005</v>
      </c>
      <c r="J231" s="2" t="s">
        <v>19</v>
      </c>
      <c r="K231" s="2" t="str">
        <f t="shared" si="3"/>
        <v>HARMANS FLOREAT-CROSS RIVER-June</v>
      </c>
      <c r="L231" s="2" t="s">
        <v>133</v>
      </c>
    </row>
    <row r="232" spans="1:12" hidden="1" x14ac:dyDescent="0.35">
      <c r="A232" s="2" t="s">
        <v>208</v>
      </c>
      <c r="B232" s="2" t="s">
        <v>227</v>
      </c>
      <c r="C232" s="2" t="s">
        <v>72</v>
      </c>
      <c r="D232" s="2" t="s">
        <v>18</v>
      </c>
      <c r="E232" s="2" t="s">
        <v>71</v>
      </c>
      <c r="F232" s="2">
        <v>2900</v>
      </c>
      <c r="G232" s="3">
        <v>44349</v>
      </c>
      <c r="H232" s="2">
        <v>2894</v>
      </c>
      <c r="I232" s="2">
        <v>0.99793103448275866</v>
      </c>
      <c r="J232" s="2" t="s">
        <v>20</v>
      </c>
      <c r="K232" s="2" t="str">
        <f t="shared" si="3"/>
        <v>KEZONIC-CROSS RIVER-June</v>
      </c>
      <c r="L232" s="2" t="s">
        <v>133</v>
      </c>
    </row>
    <row r="233" spans="1:12" hidden="1" x14ac:dyDescent="0.35">
      <c r="A233" s="2" t="s">
        <v>208</v>
      </c>
      <c r="B233" s="2" t="s">
        <v>227</v>
      </c>
      <c r="C233" s="2" t="s">
        <v>55</v>
      </c>
      <c r="D233" s="2" t="s">
        <v>18</v>
      </c>
      <c r="E233" s="2" t="s">
        <v>28</v>
      </c>
      <c r="F233" s="2">
        <v>2700</v>
      </c>
      <c r="G233" s="3">
        <v>44353</v>
      </c>
      <c r="H233" s="2">
        <v>2557</v>
      </c>
      <c r="I233" s="2">
        <v>0.94703703703703701</v>
      </c>
      <c r="J233" s="2" t="s">
        <v>17</v>
      </c>
      <c r="K233" s="2" t="str">
        <f t="shared" si="3"/>
        <v>CHUMA HILLS-CROSS RIVER-June</v>
      </c>
      <c r="L233" s="2" t="s">
        <v>133</v>
      </c>
    </row>
    <row r="234" spans="1:12" x14ac:dyDescent="0.35">
      <c r="A234" s="2" t="s">
        <v>208</v>
      </c>
      <c r="B234" s="2" t="s">
        <v>227</v>
      </c>
      <c r="C234" s="2" t="s">
        <v>73</v>
      </c>
      <c r="D234" s="2" t="s">
        <v>18</v>
      </c>
      <c r="E234" s="2" t="s">
        <v>59</v>
      </c>
      <c r="F234" s="2">
        <v>2000</v>
      </c>
      <c r="G234" s="3">
        <v>44354</v>
      </c>
      <c r="H234" s="2">
        <v>1916</v>
      </c>
      <c r="I234" s="2">
        <v>0.95799999999999996</v>
      </c>
      <c r="J234" s="2" t="s">
        <v>19</v>
      </c>
      <c r="K234" s="2" t="str">
        <f t="shared" si="3"/>
        <v>HARMANS FLOREAT-CROSS RIVER-June</v>
      </c>
      <c r="L234" s="2" t="s">
        <v>133</v>
      </c>
    </row>
    <row r="235" spans="1:12" x14ac:dyDescent="0.35">
      <c r="A235" s="2" t="s">
        <v>208</v>
      </c>
      <c r="B235" s="2" t="s">
        <v>227</v>
      </c>
      <c r="C235" s="2" t="s">
        <v>56</v>
      </c>
      <c r="D235" s="2" t="s">
        <v>18</v>
      </c>
      <c r="E235" s="2" t="s">
        <v>26</v>
      </c>
      <c r="F235" s="2">
        <v>2400</v>
      </c>
      <c r="G235" s="3">
        <v>44351</v>
      </c>
      <c r="H235" s="2">
        <v>2258</v>
      </c>
      <c r="I235" s="2">
        <v>0.9408333333333333</v>
      </c>
      <c r="J235" s="2" t="s">
        <v>19</v>
      </c>
      <c r="K235" s="2" t="str">
        <f t="shared" si="3"/>
        <v>HARMANS FLOREAT-CROSS RIVER-June</v>
      </c>
      <c r="L235" s="2" t="s">
        <v>133</v>
      </c>
    </row>
    <row r="236" spans="1:12" hidden="1" x14ac:dyDescent="0.35">
      <c r="A236" s="2" t="s">
        <v>208</v>
      </c>
      <c r="B236" s="2" t="s">
        <v>227</v>
      </c>
      <c r="C236" s="2" t="s">
        <v>153</v>
      </c>
      <c r="D236" s="2" t="s">
        <v>18</v>
      </c>
      <c r="E236" s="2" t="s">
        <v>76</v>
      </c>
      <c r="F236" s="2">
        <v>2000</v>
      </c>
      <c r="G236" s="3">
        <v>44355</v>
      </c>
      <c r="H236" s="2">
        <v>1670</v>
      </c>
      <c r="I236" s="2">
        <v>0.83499999999999996</v>
      </c>
      <c r="J236" s="2" t="s">
        <v>20</v>
      </c>
      <c r="K236" s="2" t="str">
        <f t="shared" si="3"/>
        <v>KEZONIC-CROSS RIVER-June</v>
      </c>
      <c r="L236" s="2" t="s">
        <v>212</v>
      </c>
    </row>
    <row r="237" spans="1:12" x14ac:dyDescent="0.35">
      <c r="A237" s="2" t="s">
        <v>208</v>
      </c>
      <c r="B237" s="2" t="s">
        <v>227</v>
      </c>
      <c r="C237" s="2" t="s">
        <v>99</v>
      </c>
      <c r="D237" s="2" t="s">
        <v>18</v>
      </c>
      <c r="E237" s="2" t="s">
        <v>59</v>
      </c>
      <c r="F237" s="2">
        <v>500</v>
      </c>
      <c r="G237" s="3">
        <v>44355</v>
      </c>
      <c r="H237" s="2">
        <v>442</v>
      </c>
      <c r="I237" s="2">
        <v>0.88400000000000001</v>
      </c>
      <c r="J237" s="2" t="s">
        <v>19</v>
      </c>
      <c r="K237" s="2" t="str">
        <f t="shared" si="3"/>
        <v>HARMANS FLOREAT-CROSS RIVER-June</v>
      </c>
      <c r="L237" s="2" t="s">
        <v>212</v>
      </c>
    </row>
    <row r="238" spans="1:12" x14ac:dyDescent="0.35">
      <c r="A238" s="2" t="s">
        <v>208</v>
      </c>
      <c r="B238" s="2" t="s">
        <v>227</v>
      </c>
      <c r="C238" s="2" t="s">
        <v>101</v>
      </c>
      <c r="D238" s="2" t="s">
        <v>18</v>
      </c>
      <c r="E238" s="2" t="s">
        <v>61</v>
      </c>
      <c r="F238" s="2">
        <v>800</v>
      </c>
      <c r="G238" s="3">
        <v>44349</v>
      </c>
      <c r="H238" s="2">
        <v>709</v>
      </c>
      <c r="I238" s="2">
        <v>0.88624999999999998</v>
      </c>
      <c r="J238" s="2" t="s">
        <v>19</v>
      </c>
      <c r="K238" s="2" t="str">
        <f t="shared" si="3"/>
        <v>HARMANS FLOREAT-CROSS RIVER-June</v>
      </c>
      <c r="L238" s="2" t="s">
        <v>212</v>
      </c>
    </row>
    <row r="239" spans="1:12" x14ac:dyDescent="0.35">
      <c r="A239" s="2" t="s">
        <v>208</v>
      </c>
      <c r="B239" s="2" t="s">
        <v>227</v>
      </c>
      <c r="C239" s="2" t="s">
        <v>113</v>
      </c>
      <c r="D239" s="2" t="s">
        <v>18</v>
      </c>
      <c r="E239" s="2" t="s">
        <v>76</v>
      </c>
      <c r="F239" s="2">
        <v>1700</v>
      </c>
      <c r="G239" s="3">
        <v>44347</v>
      </c>
      <c r="H239" s="2">
        <v>1366</v>
      </c>
      <c r="I239" s="2">
        <v>0.80352941176470594</v>
      </c>
      <c r="J239" s="2" t="s">
        <v>19</v>
      </c>
      <c r="K239" s="2" t="str">
        <f t="shared" si="3"/>
        <v>HARMANS FLOREAT-CROSS RIVER-June</v>
      </c>
      <c r="L239" s="2" t="s">
        <v>212</v>
      </c>
    </row>
    <row r="240" spans="1:12" x14ac:dyDescent="0.35">
      <c r="A240" s="2" t="s">
        <v>208</v>
      </c>
      <c r="B240" s="2" t="s">
        <v>227</v>
      </c>
      <c r="C240" s="2" t="s">
        <v>77</v>
      </c>
      <c r="D240" s="2" t="s">
        <v>18</v>
      </c>
      <c r="E240" s="2" t="s">
        <v>76</v>
      </c>
      <c r="F240" s="2">
        <v>1800</v>
      </c>
      <c r="G240" s="3">
        <v>44347</v>
      </c>
      <c r="H240" s="2">
        <v>1432</v>
      </c>
      <c r="I240" s="2">
        <v>0.79555555555555557</v>
      </c>
      <c r="J240" s="2" t="s">
        <v>19</v>
      </c>
      <c r="K240" s="2" t="str">
        <f t="shared" si="3"/>
        <v>HARMANS FLOREAT-CROSS RIVER-June</v>
      </c>
      <c r="L240" s="2" t="s">
        <v>212</v>
      </c>
    </row>
    <row r="241" spans="1:12" hidden="1" x14ac:dyDescent="0.35">
      <c r="A241" s="2" t="s">
        <v>208</v>
      </c>
      <c r="B241" s="2" t="s">
        <v>227</v>
      </c>
      <c r="C241" s="2" t="s">
        <v>84</v>
      </c>
      <c r="D241" s="2" t="s">
        <v>18</v>
      </c>
      <c r="E241" s="2" t="s">
        <v>40</v>
      </c>
      <c r="F241" s="2">
        <v>1900</v>
      </c>
      <c r="G241" s="3">
        <v>44356</v>
      </c>
      <c r="H241" s="2">
        <v>1621</v>
      </c>
      <c r="I241" s="2">
        <v>0.85315789473684212</v>
      </c>
      <c r="J241" s="2" t="s">
        <v>17</v>
      </c>
      <c r="K241" s="2" t="str">
        <f t="shared" si="3"/>
        <v>CHUMA HILLS-CROSS RIVER-June</v>
      </c>
      <c r="L241" s="2" t="s">
        <v>212</v>
      </c>
    </row>
    <row r="242" spans="1:12" x14ac:dyDescent="0.35">
      <c r="A242" s="2" t="s">
        <v>208</v>
      </c>
      <c r="B242" s="2" t="s">
        <v>227</v>
      </c>
      <c r="C242" s="2" t="s">
        <v>103</v>
      </c>
      <c r="D242" s="2" t="s">
        <v>18</v>
      </c>
      <c r="E242" s="2" t="s">
        <v>59</v>
      </c>
      <c r="F242" s="2">
        <v>1500</v>
      </c>
      <c r="G242" s="3">
        <v>44354</v>
      </c>
      <c r="H242" s="2">
        <v>1306</v>
      </c>
      <c r="I242" s="2">
        <v>0.8706666666666667</v>
      </c>
      <c r="J242" s="2" t="s">
        <v>19</v>
      </c>
      <c r="K242" s="2" t="str">
        <f t="shared" si="3"/>
        <v>HARMANS FLOREAT-CROSS RIVER-June</v>
      </c>
      <c r="L242" s="2" t="s">
        <v>212</v>
      </c>
    </row>
    <row r="243" spans="1:12" x14ac:dyDescent="0.35">
      <c r="A243" s="2" t="s">
        <v>208</v>
      </c>
      <c r="B243" s="2" t="s">
        <v>227</v>
      </c>
      <c r="C243" s="2" t="s">
        <v>104</v>
      </c>
      <c r="D243" s="2" t="s">
        <v>18</v>
      </c>
      <c r="E243" s="2" t="s">
        <v>61</v>
      </c>
      <c r="F243" s="2">
        <v>1200</v>
      </c>
      <c r="G243" s="3">
        <v>44349</v>
      </c>
      <c r="H243" s="2">
        <v>1020</v>
      </c>
      <c r="I243" s="2">
        <v>0.85</v>
      </c>
      <c r="J243" s="2" t="s">
        <v>19</v>
      </c>
      <c r="K243" s="2" t="str">
        <f t="shared" si="3"/>
        <v>HARMANS FLOREAT-CROSS RIVER-June</v>
      </c>
      <c r="L243" s="2" t="s">
        <v>212</v>
      </c>
    </row>
    <row r="244" spans="1:12" x14ac:dyDescent="0.35">
      <c r="A244" s="2" t="s">
        <v>208</v>
      </c>
      <c r="B244" s="2" t="s">
        <v>227</v>
      </c>
      <c r="C244" s="2" t="s">
        <v>62</v>
      </c>
      <c r="D244" s="2" t="s">
        <v>18</v>
      </c>
      <c r="E244" s="2" t="s">
        <v>61</v>
      </c>
      <c r="F244" s="2">
        <v>1300</v>
      </c>
      <c r="G244" s="3">
        <v>44359</v>
      </c>
      <c r="H244" s="2">
        <v>1017</v>
      </c>
      <c r="I244" s="2">
        <v>0.78230769230769226</v>
      </c>
      <c r="J244" s="2" t="s">
        <v>19</v>
      </c>
      <c r="K244" s="2" t="str">
        <f t="shared" si="3"/>
        <v>HARMANS FLOREAT-CROSS RIVER-June</v>
      </c>
      <c r="L244" s="2" t="s">
        <v>212</v>
      </c>
    </row>
    <row r="245" spans="1:12" hidden="1" x14ac:dyDescent="0.35">
      <c r="A245" s="2" t="s">
        <v>208</v>
      </c>
      <c r="B245" s="2" t="s">
        <v>227</v>
      </c>
      <c r="C245" s="2" t="s">
        <v>120</v>
      </c>
      <c r="D245" s="2" t="s">
        <v>18</v>
      </c>
      <c r="E245" s="2" t="s">
        <v>61</v>
      </c>
      <c r="F245" s="2">
        <v>2600</v>
      </c>
      <c r="G245" s="3">
        <v>44348</v>
      </c>
      <c r="H245" s="2">
        <v>1664</v>
      </c>
      <c r="I245" s="2">
        <v>0.64</v>
      </c>
      <c r="J245" s="2" t="s">
        <v>20</v>
      </c>
      <c r="K245" s="2" t="str">
        <f t="shared" si="3"/>
        <v>KEZONIC-CROSS RIVER-June</v>
      </c>
      <c r="L245" s="2" t="s">
        <v>212</v>
      </c>
    </row>
    <row r="246" spans="1:12" x14ac:dyDescent="0.35">
      <c r="A246" s="2" t="s">
        <v>208</v>
      </c>
      <c r="B246" s="2" t="s">
        <v>227</v>
      </c>
      <c r="C246" s="2" t="s">
        <v>106</v>
      </c>
      <c r="D246" s="2" t="s">
        <v>18</v>
      </c>
      <c r="E246" s="2" t="s">
        <v>61</v>
      </c>
      <c r="F246" s="2">
        <v>1000</v>
      </c>
      <c r="G246" s="3">
        <v>44349</v>
      </c>
      <c r="H246" s="2">
        <v>878</v>
      </c>
      <c r="I246" s="2">
        <v>0.878</v>
      </c>
      <c r="J246" s="2" t="s">
        <v>19</v>
      </c>
      <c r="K246" s="2" t="str">
        <f t="shared" si="3"/>
        <v>HARMANS FLOREAT-CROSS RIVER-June</v>
      </c>
      <c r="L246" s="2" t="s">
        <v>212</v>
      </c>
    </row>
    <row r="247" spans="1:12" x14ac:dyDescent="0.35">
      <c r="A247" s="2" t="s">
        <v>208</v>
      </c>
      <c r="B247" s="2" t="s">
        <v>227</v>
      </c>
      <c r="C247" s="2" t="s">
        <v>114</v>
      </c>
      <c r="D247" s="2" t="s">
        <v>18</v>
      </c>
      <c r="E247" s="2" t="s">
        <v>76</v>
      </c>
      <c r="F247" s="2">
        <v>800</v>
      </c>
      <c r="G247" s="3">
        <v>44349</v>
      </c>
      <c r="H247" s="2">
        <v>590</v>
      </c>
      <c r="I247" s="2">
        <v>0.73750000000000004</v>
      </c>
      <c r="J247" s="2" t="s">
        <v>19</v>
      </c>
      <c r="K247" s="2" t="str">
        <f t="shared" si="3"/>
        <v>HARMANS FLOREAT-CROSS RIVER-June</v>
      </c>
      <c r="L247" s="2" t="s">
        <v>212</v>
      </c>
    </row>
    <row r="248" spans="1:12" hidden="1" x14ac:dyDescent="0.35">
      <c r="A248" s="2" t="s">
        <v>208</v>
      </c>
      <c r="B248" s="2" t="s">
        <v>227</v>
      </c>
      <c r="C248" s="2" t="s">
        <v>86</v>
      </c>
      <c r="D248" s="2" t="s">
        <v>18</v>
      </c>
      <c r="E248" s="2" t="s">
        <v>28</v>
      </c>
      <c r="F248" s="2">
        <v>1500</v>
      </c>
      <c r="G248" s="3">
        <v>44354</v>
      </c>
      <c r="H248" s="2">
        <v>1323</v>
      </c>
      <c r="I248" s="2">
        <v>0.88200000000000001</v>
      </c>
      <c r="J248" s="2" t="s">
        <v>17</v>
      </c>
      <c r="K248" s="2" t="str">
        <f t="shared" si="3"/>
        <v>CHUMA HILLS-CROSS RIVER-June</v>
      </c>
      <c r="L248" s="2" t="s">
        <v>212</v>
      </c>
    </row>
    <row r="249" spans="1:12" hidden="1" x14ac:dyDescent="0.35">
      <c r="A249" s="2" t="s">
        <v>208</v>
      </c>
      <c r="B249" s="2" t="s">
        <v>227</v>
      </c>
      <c r="C249" s="2" t="s">
        <v>89</v>
      </c>
      <c r="D249" s="2" t="s">
        <v>18</v>
      </c>
      <c r="E249" s="2" t="s">
        <v>31</v>
      </c>
      <c r="F249" s="2">
        <v>800</v>
      </c>
      <c r="G249" s="3">
        <v>44355</v>
      </c>
      <c r="H249" s="2">
        <v>618</v>
      </c>
      <c r="I249" s="2">
        <v>0.77249999999999996</v>
      </c>
      <c r="J249" s="2" t="s">
        <v>17</v>
      </c>
      <c r="K249" s="2" t="str">
        <f t="shared" si="3"/>
        <v>CHUMA HILLS-CROSS RIVER-June</v>
      </c>
      <c r="L249" s="2" t="s">
        <v>212</v>
      </c>
    </row>
    <row r="250" spans="1:12" x14ac:dyDescent="0.35">
      <c r="A250" s="2" t="s">
        <v>208</v>
      </c>
      <c r="B250" s="2" t="s">
        <v>227</v>
      </c>
      <c r="C250" s="2" t="s">
        <v>64</v>
      </c>
      <c r="D250" s="2" t="s">
        <v>18</v>
      </c>
      <c r="E250" s="2" t="s">
        <v>59</v>
      </c>
      <c r="F250" s="2">
        <v>500</v>
      </c>
      <c r="G250" s="3">
        <v>44352</v>
      </c>
      <c r="H250" s="2">
        <v>428</v>
      </c>
      <c r="I250" s="2">
        <v>0.85599999999999998</v>
      </c>
      <c r="J250" s="2" t="s">
        <v>19</v>
      </c>
      <c r="K250" s="2" t="str">
        <f t="shared" si="3"/>
        <v>HARMANS FLOREAT-CROSS RIVER-June</v>
      </c>
      <c r="L250" s="2" t="s">
        <v>212</v>
      </c>
    </row>
    <row r="251" spans="1:12" x14ac:dyDescent="0.35">
      <c r="A251" s="2" t="s">
        <v>208</v>
      </c>
      <c r="B251" s="2" t="s">
        <v>227</v>
      </c>
      <c r="C251" s="2" t="s">
        <v>65</v>
      </c>
      <c r="D251" s="2" t="s">
        <v>18</v>
      </c>
      <c r="E251" s="2" t="s">
        <v>59</v>
      </c>
      <c r="F251" s="2">
        <v>500</v>
      </c>
      <c r="G251" s="3">
        <v>44355</v>
      </c>
      <c r="H251" s="2">
        <v>436</v>
      </c>
      <c r="I251" s="2">
        <v>0.872</v>
      </c>
      <c r="J251" s="2" t="s">
        <v>19</v>
      </c>
      <c r="K251" s="2" t="str">
        <f t="shared" si="3"/>
        <v>HARMANS FLOREAT-CROSS RIVER-June</v>
      </c>
      <c r="L251" s="2" t="s">
        <v>212</v>
      </c>
    </row>
    <row r="252" spans="1:12" x14ac:dyDescent="0.35">
      <c r="A252" s="2" t="s">
        <v>208</v>
      </c>
      <c r="B252" s="2" t="s">
        <v>227</v>
      </c>
      <c r="C252" s="2" t="s">
        <v>107</v>
      </c>
      <c r="D252" s="2" t="s">
        <v>18</v>
      </c>
      <c r="E252" s="2" t="s">
        <v>59</v>
      </c>
      <c r="F252" s="2">
        <v>500</v>
      </c>
      <c r="G252" s="3">
        <v>44355</v>
      </c>
      <c r="H252" s="2">
        <v>372</v>
      </c>
      <c r="I252" s="2">
        <v>0.74399999999999999</v>
      </c>
      <c r="J252" s="2" t="s">
        <v>19</v>
      </c>
      <c r="K252" s="2" t="str">
        <f t="shared" si="3"/>
        <v>HARMANS FLOREAT-CROSS RIVER-June</v>
      </c>
      <c r="L252" s="2" t="s">
        <v>212</v>
      </c>
    </row>
    <row r="253" spans="1:12" x14ac:dyDescent="0.35">
      <c r="A253" s="2" t="s">
        <v>208</v>
      </c>
      <c r="B253" s="2" t="s">
        <v>227</v>
      </c>
      <c r="C253" s="2" t="s">
        <v>67</v>
      </c>
      <c r="D253" s="2" t="s">
        <v>18</v>
      </c>
      <c r="E253" s="2" t="s">
        <v>59</v>
      </c>
      <c r="F253" s="2">
        <v>1900</v>
      </c>
      <c r="G253" s="3">
        <v>44354</v>
      </c>
      <c r="H253" s="2">
        <v>1649</v>
      </c>
      <c r="I253" s="2">
        <v>0.86789473684210527</v>
      </c>
      <c r="J253" s="2" t="s">
        <v>19</v>
      </c>
      <c r="K253" s="2" t="str">
        <f t="shared" si="3"/>
        <v>HARMANS FLOREAT-CROSS RIVER-June</v>
      </c>
      <c r="L253" s="2" t="s">
        <v>212</v>
      </c>
    </row>
    <row r="254" spans="1:12" hidden="1" x14ac:dyDescent="0.35">
      <c r="A254" s="2" t="s">
        <v>208</v>
      </c>
      <c r="B254" s="2" t="s">
        <v>227</v>
      </c>
      <c r="C254" s="2" t="s">
        <v>42</v>
      </c>
      <c r="D254" s="2" t="s">
        <v>18</v>
      </c>
      <c r="E254" s="2" t="s">
        <v>31</v>
      </c>
      <c r="F254" s="2">
        <v>1800</v>
      </c>
      <c r="G254" s="3">
        <v>44351</v>
      </c>
      <c r="H254" s="2">
        <v>1618</v>
      </c>
      <c r="I254" s="2">
        <v>0.89888888888888885</v>
      </c>
      <c r="J254" s="2" t="s">
        <v>17</v>
      </c>
      <c r="K254" s="2" t="str">
        <f t="shared" si="3"/>
        <v>CHUMA HILLS-CROSS RIVER-June</v>
      </c>
      <c r="L254" s="2" t="s">
        <v>212</v>
      </c>
    </row>
    <row r="255" spans="1:12" hidden="1" x14ac:dyDescent="0.35">
      <c r="A255" s="2" t="s">
        <v>208</v>
      </c>
      <c r="B255" s="2" t="s">
        <v>227</v>
      </c>
      <c r="C255" s="2" t="s">
        <v>215</v>
      </c>
      <c r="D255" s="2" t="s">
        <v>18</v>
      </c>
      <c r="E255" s="2" t="s">
        <v>76</v>
      </c>
      <c r="F255" s="2">
        <v>1000</v>
      </c>
      <c r="G255" s="3">
        <v>44359</v>
      </c>
      <c r="H255" s="2">
        <v>478</v>
      </c>
      <c r="I255" s="2">
        <v>0.47799999999999998</v>
      </c>
      <c r="J255" s="2" t="s">
        <v>20</v>
      </c>
      <c r="K255" s="2" t="str">
        <f t="shared" si="3"/>
        <v>KEZONIC-CROSS RIVER-June</v>
      </c>
      <c r="L255" s="2" t="s">
        <v>212</v>
      </c>
    </row>
    <row r="256" spans="1:12" hidden="1" x14ac:dyDescent="0.35">
      <c r="A256" s="2" t="s">
        <v>208</v>
      </c>
      <c r="B256" s="2" t="s">
        <v>227</v>
      </c>
      <c r="C256" s="2" t="s">
        <v>92</v>
      </c>
      <c r="D256" s="2" t="s">
        <v>18</v>
      </c>
      <c r="E256" s="2" t="s">
        <v>28</v>
      </c>
      <c r="F256" s="2">
        <v>800</v>
      </c>
      <c r="G256" s="3">
        <v>44358</v>
      </c>
      <c r="H256" s="2">
        <v>713</v>
      </c>
      <c r="I256" s="2">
        <v>0.89124999999999999</v>
      </c>
      <c r="J256" s="2" t="s">
        <v>17</v>
      </c>
      <c r="K256" s="2" t="str">
        <f t="shared" si="3"/>
        <v>CHUMA HILLS-CROSS RIVER-June</v>
      </c>
      <c r="L256" s="2" t="s">
        <v>212</v>
      </c>
    </row>
    <row r="257" spans="1:12" x14ac:dyDescent="0.35">
      <c r="A257" s="2" t="s">
        <v>208</v>
      </c>
      <c r="B257" s="2" t="s">
        <v>227</v>
      </c>
      <c r="C257" s="2" t="s">
        <v>116</v>
      </c>
      <c r="D257" s="2" t="s">
        <v>18</v>
      </c>
      <c r="E257" s="2" t="s">
        <v>76</v>
      </c>
      <c r="F257" s="2">
        <v>1000</v>
      </c>
      <c r="G257" s="3">
        <v>44348</v>
      </c>
      <c r="H257" s="2">
        <v>841</v>
      </c>
      <c r="I257" s="2">
        <v>0.84099999999999997</v>
      </c>
      <c r="J257" s="2" t="s">
        <v>19</v>
      </c>
      <c r="K257" s="2" t="str">
        <f t="shared" si="3"/>
        <v>HARMANS FLOREAT-CROSS RIVER-June</v>
      </c>
      <c r="L257" s="2" t="s">
        <v>212</v>
      </c>
    </row>
    <row r="258" spans="1:12" x14ac:dyDescent="0.35">
      <c r="A258" s="2" t="s">
        <v>208</v>
      </c>
      <c r="B258" s="2" t="s">
        <v>227</v>
      </c>
      <c r="C258" s="2" t="s">
        <v>109</v>
      </c>
      <c r="D258" s="2" t="s">
        <v>18</v>
      </c>
      <c r="E258" s="2" t="s">
        <v>61</v>
      </c>
      <c r="F258" s="2">
        <v>1000</v>
      </c>
      <c r="G258" s="3">
        <v>44349</v>
      </c>
      <c r="H258" s="2">
        <v>793</v>
      </c>
      <c r="I258" s="2">
        <v>0.79300000000000004</v>
      </c>
      <c r="J258" s="2" t="s">
        <v>19</v>
      </c>
      <c r="K258" s="2" t="str">
        <f t="shared" si="3"/>
        <v>HARMANS FLOREAT-CROSS RIVER-June</v>
      </c>
      <c r="L258" s="2" t="s">
        <v>212</v>
      </c>
    </row>
    <row r="259" spans="1:12" x14ac:dyDescent="0.35">
      <c r="A259" s="2" t="s">
        <v>208</v>
      </c>
      <c r="B259" s="2" t="s">
        <v>227</v>
      </c>
      <c r="C259" s="2" t="s">
        <v>110</v>
      </c>
      <c r="D259" s="2" t="s">
        <v>18</v>
      </c>
      <c r="E259" s="2" t="s">
        <v>59</v>
      </c>
      <c r="F259" s="2">
        <v>500</v>
      </c>
      <c r="G259" s="3">
        <v>44354</v>
      </c>
      <c r="H259" s="2">
        <v>368</v>
      </c>
      <c r="I259" s="2">
        <v>0.73599999999999999</v>
      </c>
      <c r="J259" s="2" t="s">
        <v>19</v>
      </c>
      <c r="K259" s="2" t="str">
        <f>CONCATENATE(J259,"-",D259,"-",A259)</f>
        <v>HARMANS FLOREAT-CROSS RIVER-June</v>
      </c>
      <c r="L259" s="2" t="s">
        <v>212</v>
      </c>
    </row>
    <row r="260" spans="1:12" x14ac:dyDescent="0.35">
      <c r="A260" s="2" t="s">
        <v>208</v>
      </c>
      <c r="B260" s="2" t="s">
        <v>227</v>
      </c>
      <c r="C260" s="2" t="s">
        <v>69</v>
      </c>
      <c r="D260" s="2" t="s">
        <v>18</v>
      </c>
      <c r="E260" s="2" t="s">
        <v>61</v>
      </c>
      <c r="F260" s="2">
        <v>500</v>
      </c>
      <c r="G260" s="3">
        <v>44349</v>
      </c>
      <c r="H260" s="2">
        <v>396</v>
      </c>
      <c r="I260" s="2">
        <v>0.79200000000000004</v>
      </c>
      <c r="J260" s="2" t="s">
        <v>19</v>
      </c>
      <c r="K260" s="2" t="str">
        <f>CONCATENATE(J260,"-",D260,"-",A260)</f>
        <v>HARMANS FLOREAT-CROSS RIVER-June</v>
      </c>
      <c r="L260" s="2" t="s">
        <v>212</v>
      </c>
    </row>
    <row r="261" spans="1:12" hidden="1" x14ac:dyDescent="0.35">
      <c r="A261" s="2" t="s">
        <v>208</v>
      </c>
      <c r="B261" s="2" t="s">
        <v>227</v>
      </c>
      <c r="C261" s="2" t="s">
        <v>70</v>
      </c>
      <c r="D261" s="2" t="s">
        <v>18</v>
      </c>
      <c r="E261" s="2" t="s">
        <v>71</v>
      </c>
      <c r="F261" s="2">
        <v>1000</v>
      </c>
      <c r="G261" s="3">
        <v>44349</v>
      </c>
      <c r="H261" s="2">
        <v>885</v>
      </c>
      <c r="I261" s="2">
        <v>0.88500000000000001</v>
      </c>
      <c r="J261" s="2" t="s">
        <v>20</v>
      </c>
      <c r="K261" s="2" t="str">
        <f>CONCATENATE(J261,"-",D261,"-",A261)</f>
        <v>KEZONIC-CROSS RIVER-June</v>
      </c>
      <c r="L261" s="2" t="s">
        <v>212</v>
      </c>
    </row>
    <row r="262" spans="1:12" hidden="1" x14ac:dyDescent="0.35">
      <c r="A262" s="2" t="s">
        <v>208</v>
      </c>
      <c r="B262" s="2" t="s">
        <v>227</v>
      </c>
      <c r="C262" s="2" t="s">
        <v>123</v>
      </c>
      <c r="D262" s="2" t="s">
        <v>18</v>
      </c>
      <c r="E262" s="2" t="s">
        <v>28</v>
      </c>
      <c r="F262" s="2">
        <v>500</v>
      </c>
      <c r="G262" s="3">
        <v>44355</v>
      </c>
      <c r="H262" s="2">
        <v>449</v>
      </c>
      <c r="I262" s="2">
        <v>0.89800000000000002</v>
      </c>
      <c r="J262" s="2" t="s">
        <v>17</v>
      </c>
      <c r="K262" s="2" t="str">
        <f>CONCATENATE(J262,"-",D262,"-",A262)</f>
        <v>CHUMA HILLS-CROSS RIVER-June</v>
      </c>
      <c r="L262" s="2" t="s">
        <v>212</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58" workbookViewId="0">
      <selection activeCell="M69" sqref="M69"/>
    </sheetView>
  </sheetViews>
  <sheetFormatPr defaultRowHeight="14.5" x14ac:dyDescent="0.35"/>
  <cols>
    <col min="1" max="1" width="13.453125" customWidth="1"/>
    <col min="4" max="4" width="13.7265625" customWidth="1"/>
    <col min="6" max="6" width="14.81640625" customWidth="1"/>
    <col min="7" max="7" width="17.453125" customWidth="1"/>
    <col min="8" max="8" width="11.1796875" customWidth="1"/>
  </cols>
  <sheetData>
    <row r="1" spans="1:8" x14ac:dyDescent="0.35">
      <c r="A1" s="12" t="s">
        <v>191</v>
      </c>
      <c r="B1" s="13" t="s">
        <v>192</v>
      </c>
      <c r="C1" s="13" t="s">
        <v>146</v>
      </c>
      <c r="D1" s="13" t="s">
        <v>193</v>
      </c>
      <c r="E1" s="13" t="s">
        <v>194</v>
      </c>
      <c r="F1" s="13" t="s">
        <v>195</v>
      </c>
      <c r="G1" s="13" t="s">
        <v>196</v>
      </c>
      <c r="H1" s="13" t="s">
        <v>197</v>
      </c>
    </row>
    <row r="2" spans="1:8" x14ac:dyDescent="0.35">
      <c r="A2" s="14">
        <v>44285</v>
      </c>
      <c r="B2" s="2">
        <f>YEAR(A2)</f>
        <v>2021</v>
      </c>
      <c r="C2" s="2">
        <f>MONTH(A2)</f>
        <v>3</v>
      </c>
      <c r="D2" s="2" t="str">
        <f>TEXT(A2, "MMM")</f>
        <v>Mar</v>
      </c>
      <c r="E2" s="2">
        <f>DAY(A2)</f>
        <v>30</v>
      </c>
      <c r="F2" s="2">
        <f t="shared" ref="F2:F48" si="0">WEEKNUM(A2,1)-WEEKNUM(DATE(YEAR(A2), MONTH(A2),1),2)+1</f>
        <v>5</v>
      </c>
      <c r="G2" s="15" t="str">
        <f>CONCATENATE("Week"," ",F2)</f>
        <v>Week 5</v>
      </c>
      <c r="H2" s="2" t="str">
        <f>TEXT(A2, "ddd")</f>
        <v>Tue</v>
      </c>
    </row>
    <row r="3" spans="1:8" x14ac:dyDescent="0.35">
      <c r="A3" s="14">
        <v>44286</v>
      </c>
      <c r="B3" s="2">
        <f t="shared" ref="B3:B48" si="1">YEAR(A3)</f>
        <v>2021</v>
      </c>
      <c r="C3" s="2">
        <f t="shared" ref="C3:C48" si="2">MONTH(A3)</f>
        <v>3</v>
      </c>
      <c r="D3" s="2" t="str">
        <f t="shared" ref="D3:D48" si="3">TEXT(A3, "MMM")</f>
        <v>Mar</v>
      </c>
      <c r="E3" s="2">
        <f t="shared" ref="E3:E48" si="4">DAY(A3)</f>
        <v>31</v>
      </c>
      <c r="F3" s="2">
        <f t="shared" si="0"/>
        <v>5</v>
      </c>
      <c r="G3" s="15" t="str">
        <f t="shared" ref="G3:G48" si="5">CONCATENATE("Week"," ",F3)</f>
        <v>Week 5</v>
      </c>
      <c r="H3" s="2" t="str">
        <f t="shared" ref="H3:H48" si="6">TEXT(A3, "ddd")</f>
        <v>Wed</v>
      </c>
    </row>
    <row r="4" spans="1:8" x14ac:dyDescent="0.35">
      <c r="A4" s="14">
        <v>44287</v>
      </c>
      <c r="B4" s="2">
        <f t="shared" si="1"/>
        <v>2021</v>
      </c>
      <c r="C4" s="2">
        <f t="shared" si="2"/>
        <v>4</v>
      </c>
      <c r="D4" s="2" t="str">
        <f t="shared" si="3"/>
        <v>Apr</v>
      </c>
      <c r="E4" s="2">
        <f t="shared" si="4"/>
        <v>1</v>
      </c>
      <c r="F4" s="2">
        <f t="shared" si="0"/>
        <v>1</v>
      </c>
      <c r="G4" s="15" t="str">
        <f t="shared" si="5"/>
        <v>Week 1</v>
      </c>
      <c r="H4" s="2" t="str">
        <f t="shared" si="6"/>
        <v>Thu</v>
      </c>
    </row>
    <row r="5" spans="1:8" x14ac:dyDescent="0.35">
      <c r="A5" s="14">
        <v>44288</v>
      </c>
      <c r="B5" s="2">
        <f t="shared" si="1"/>
        <v>2021</v>
      </c>
      <c r="C5" s="2">
        <f t="shared" si="2"/>
        <v>4</v>
      </c>
      <c r="D5" s="2" t="str">
        <f t="shared" si="3"/>
        <v>Apr</v>
      </c>
      <c r="E5" s="2">
        <f t="shared" si="4"/>
        <v>2</v>
      </c>
      <c r="F5" s="2">
        <f t="shared" si="0"/>
        <v>1</v>
      </c>
      <c r="G5" s="15" t="str">
        <f t="shared" si="5"/>
        <v>Week 1</v>
      </c>
      <c r="H5" s="2" t="str">
        <f t="shared" si="6"/>
        <v>Fri</v>
      </c>
    </row>
    <row r="6" spans="1:8" x14ac:dyDescent="0.35">
      <c r="A6" s="14">
        <v>44289</v>
      </c>
      <c r="B6" s="2">
        <f t="shared" si="1"/>
        <v>2021</v>
      </c>
      <c r="C6" s="2">
        <f t="shared" si="2"/>
        <v>4</v>
      </c>
      <c r="D6" s="2" t="str">
        <f t="shared" si="3"/>
        <v>Apr</v>
      </c>
      <c r="E6" s="2">
        <f t="shared" si="4"/>
        <v>3</v>
      </c>
      <c r="F6" s="2">
        <f t="shared" si="0"/>
        <v>1</v>
      </c>
      <c r="G6" s="15" t="str">
        <f t="shared" si="5"/>
        <v>Week 1</v>
      </c>
      <c r="H6" s="2" t="str">
        <f t="shared" si="6"/>
        <v>Sat</v>
      </c>
    </row>
    <row r="7" spans="1:8" x14ac:dyDescent="0.35">
      <c r="A7" s="14">
        <v>44290</v>
      </c>
      <c r="B7" s="2">
        <f t="shared" si="1"/>
        <v>2021</v>
      </c>
      <c r="C7" s="2">
        <f t="shared" si="2"/>
        <v>4</v>
      </c>
      <c r="D7" s="2" t="str">
        <f t="shared" si="3"/>
        <v>Apr</v>
      </c>
      <c r="E7" s="2">
        <f t="shared" si="4"/>
        <v>4</v>
      </c>
      <c r="F7" s="2">
        <f t="shared" si="0"/>
        <v>2</v>
      </c>
      <c r="G7" s="15" t="str">
        <f t="shared" si="5"/>
        <v>Week 2</v>
      </c>
      <c r="H7" s="2" t="str">
        <f t="shared" si="6"/>
        <v>Sun</v>
      </c>
    </row>
    <row r="8" spans="1:8" x14ac:dyDescent="0.35">
      <c r="A8" s="14">
        <v>44291</v>
      </c>
      <c r="B8" s="2">
        <f t="shared" si="1"/>
        <v>2021</v>
      </c>
      <c r="C8" s="2">
        <f t="shared" si="2"/>
        <v>4</v>
      </c>
      <c r="D8" s="2" t="str">
        <f t="shared" si="3"/>
        <v>Apr</v>
      </c>
      <c r="E8" s="2">
        <f t="shared" si="4"/>
        <v>5</v>
      </c>
      <c r="F8" s="2">
        <f t="shared" si="0"/>
        <v>2</v>
      </c>
      <c r="G8" s="15" t="str">
        <f t="shared" si="5"/>
        <v>Week 2</v>
      </c>
      <c r="H8" s="2" t="str">
        <f t="shared" si="6"/>
        <v>Mon</v>
      </c>
    </row>
    <row r="9" spans="1:8" x14ac:dyDescent="0.35">
      <c r="A9" s="14">
        <v>44292</v>
      </c>
      <c r="B9" s="2">
        <f t="shared" si="1"/>
        <v>2021</v>
      </c>
      <c r="C9" s="2">
        <f t="shared" si="2"/>
        <v>4</v>
      </c>
      <c r="D9" s="2" t="str">
        <f t="shared" si="3"/>
        <v>Apr</v>
      </c>
      <c r="E9" s="2">
        <f t="shared" si="4"/>
        <v>6</v>
      </c>
      <c r="F9" s="2">
        <f t="shared" si="0"/>
        <v>2</v>
      </c>
      <c r="G9" s="15" t="str">
        <f t="shared" si="5"/>
        <v>Week 2</v>
      </c>
      <c r="H9" s="2" t="str">
        <f t="shared" si="6"/>
        <v>Tue</v>
      </c>
    </row>
    <row r="10" spans="1:8" x14ac:dyDescent="0.35">
      <c r="A10" s="14">
        <v>44293</v>
      </c>
      <c r="B10" s="2">
        <f t="shared" si="1"/>
        <v>2021</v>
      </c>
      <c r="C10" s="2">
        <f t="shared" si="2"/>
        <v>4</v>
      </c>
      <c r="D10" s="2" t="str">
        <f t="shared" si="3"/>
        <v>Apr</v>
      </c>
      <c r="E10" s="2">
        <f t="shared" si="4"/>
        <v>7</v>
      </c>
      <c r="F10" s="2">
        <f t="shared" si="0"/>
        <v>2</v>
      </c>
      <c r="G10" s="15" t="str">
        <f t="shared" si="5"/>
        <v>Week 2</v>
      </c>
      <c r="H10" s="2" t="str">
        <f t="shared" si="6"/>
        <v>Wed</v>
      </c>
    </row>
    <row r="11" spans="1:8" x14ac:dyDescent="0.35">
      <c r="A11" s="14">
        <v>44294</v>
      </c>
      <c r="B11" s="2">
        <f t="shared" si="1"/>
        <v>2021</v>
      </c>
      <c r="C11" s="2">
        <f t="shared" si="2"/>
        <v>4</v>
      </c>
      <c r="D11" s="2" t="str">
        <f t="shared" si="3"/>
        <v>Apr</v>
      </c>
      <c r="E11" s="2">
        <f t="shared" si="4"/>
        <v>8</v>
      </c>
      <c r="F11" s="2">
        <f t="shared" si="0"/>
        <v>2</v>
      </c>
      <c r="G11" s="15" t="str">
        <f t="shared" si="5"/>
        <v>Week 2</v>
      </c>
      <c r="H11" s="2" t="str">
        <f t="shared" si="6"/>
        <v>Thu</v>
      </c>
    </row>
    <row r="12" spans="1:8" x14ac:dyDescent="0.35">
      <c r="A12" s="14">
        <v>44295</v>
      </c>
      <c r="B12" s="2">
        <f t="shared" si="1"/>
        <v>2021</v>
      </c>
      <c r="C12" s="2">
        <f t="shared" si="2"/>
        <v>4</v>
      </c>
      <c r="D12" s="2" t="str">
        <f t="shared" si="3"/>
        <v>Apr</v>
      </c>
      <c r="E12" s="2">
        <f t="shared" si="4"/>
        <v>9</v>
      </c>
      <c r="F12" s="2">
        <f t="shared" si="0"/>
        <v>2</v>
      </c>
      <c r="G12" s="15" t="str">
        <f t="shared" si="5"/>
        <v>Week 2</v>
      </c>
      <c r="H12" s="2" t="str">
        <f t="shared" si="6"/>
        <v>Fri</v>
      </c>
    </row>
    <row r="13" spans="1:8" x14ac:dyDescent="0.35">
      <c r="A13" s="14">
        <v>44296</v>
      </c>
      <c r="B13" s="2">
        <f t="shared" si="1"/>
        <v>2021</v>
      </c>
      <c r="C13" s="2">
        <f t="shared" si="2"/>
        <v>4</v>
      </c>
      <c r="D13" s="2" t="str">
        <f t="shared" si="3"/>
        <v>Apr</v>
      </c>
      <c r="E13" s="2">
        <f t="shared" si="4"/>
        <v>10</v>
      </c>
      <c r="F13" s="2">
        <f t="shared" si="0"/>
        <v>2</v>
      </c>
      <c r="G13" s="15" t="str">
        <f t="shared" si="5"/>
        <v>Week 2</v>
      </c>
      <c r="H13" s="2" t="str">
        <f t="shared" si="6"/>
        <v>Sat</v>
      </c>
    </row>
    <row r="14" spans="1:8" x14ac:dyDescent="0.35">
      <c r="A14" s="14">
        <v>44297</v>
      </c>
      <c r="B14" s="2">
        <f t="shared" si="1"/>
        <v>2021</v>
      </c>
      <c r="C14" s="2">
        <f t="shared" si="2"/>
        <v>4</v>
      </c>
      <c r="D14" s="2" t="str">
        <f t="shared" si="3"/>
        <v>Apr</v>
      </c>
      <c r="E14" s="2">
        <f t="shared" si="4"/>
        <v>11</v>
      </c>
      <c r="F14" s="2">
        <f t="shared" si="0"/>
        <v>3</v>
      </c>
      <c r="G14" s="15" t="str">
        <f t="shared" si="5"/>
        <v>Week 3</v>
      </c>
      <c r="H14" s="2" t="str">
        <f t="shared" si="6"/>
        <v>Sun</v>
      </c>
    </row>
    <row r="15" spans="1:8" x14ac:dyDescent="0.35">
      <c r="A15" s="14">
        <v>44298</v>
      </c>
      <c r="B15" s="2">
        <f t="shared" si="1"/>
        <v>2021</v>
      </c>
      <c r="C15" s="2">
        <f t="shared" si="2"/>
        <v>4</v>
      </c>
      <c r="D15" s="2" t="str">
        <f t="shared" si="3"/>
        <v>Apr</v>
      </c>
      <c r="E15" s="2">
        <f t="shared" si="4"/>
        <v>12</v>
      </c>
      <c r="F15" s="2">
        <f t="shared" si="0"/>
        <v>3</v>
      </c>
      <c r="G15" s="15" t="str">
        <f t="shared" si="5"/>
        <v>Week 3</v>
      </c>
      <c r="H15" s="2" t="str">
        <f t="shared" si="6"/>
        <v>Mon</v>
      </c>
    </row>
    <row r="16" spans="1:8" x14ac:dyDescent="0.35">
      <c r="A16" s="14">
        <v>44299</v>
      </c>
      <c r="B16" s="2">
        <f t="shared" si="1"/>
        <v>2021</v>
      </c>
      <c r="C16" s="2">
        <f t="shared" si="2"/>
        <v>4</v>
      </c>
      <c r="D16" s="2" t="str">
        <f t="shared" si="3"/>
        <v>Apr</v>
      </c>
      <c r="E16" s="2">
        <f t="shared" si="4"/>
        <v>13</v>
      </c>
      <c r="F16" s="2">
        <f t="shared" si="0"/>
        <v>3</v>
      </c>
      <c r="G16" s="15" t="str">
        <f t="shared" si="5"/>
        <v>Week 3</v>
      </c>
      <c r="H16" s="2" t="str">
        <f t="shared" si="6"/>
        <v>Tue</v>
      </c>
    </row>
    <row r="17" spans="1:8" x14ac:dyDescent="0.35">
      <c r="A17" s="14">
        <v>44300</v>
      </c>
      <c r="B17" s="2">
        <f t="shared" si="1"/>
        <v>2021</v>
      </c>
      <c r="C17" s="2">
        <f t="shared" si="2"/>
        <v>4</v>
      </c>
      <c r="D17" s="2" t="str">
        <f t="shared" si="3"/>
        <v>Apr</v>
      </c>
      <c r="E17" s="2">
        <f t="shared" si="4"/>
        <v>14</v>
      </c>
      <c r="F17" s="2">
        <f t="shared" si="0"/>
        <v>3</v>
      </c>
      <c r="G17" s="15" t="str">
        <f t="shared" si="5"/>
        <v>Week 3</v>
      </c>
      <c r="H17" s="2" t="str">
        <f t="shared" si="6"/>
        <v>Wed</v>
      </c>
    </row>
    <row r="18" spans="1:8" x14ac:dyDescent="0.35">
      <c r="A18" s="14">
        <v>44301</v>
      </c>
      <c r="B18" s="2">
        <f t="shared" si="1"/>
        <v>2021</v>
      </c>
      <c r="C18" s="2">
        <f t="shared" si="2"/>
        <v>4</v>
      </c>
      <c r="D18" s="2" t="str">
        <f t="shared" si="3"/>
        <v>Apr</v>
      </c>
      <c r="E18" s="2">
        <f t="shared" si="4"/>
        <v>15</v>
      </c>
      <c r="F18" s="2">
        <f t="shared" si="0"/>
        <v>3</v>
      </c>
      <c r="G18" s="15" t="str">
        <f t="shared" si="5"/>
        <v>Week 3</v>
      </c>
      <c r="H18" s="2" t="str">
        <f t="shared" si="6"/>
        <v>Thu</v>
      </c>
    </row>
    <row r="19" spans="1:8" x14ac:dyDescent="0.35">
      <c r="A19" s="14">
        <v>44302</v>
      </c>
      <c r="B19" s="2">
        <f t="shared" si="1"/>
        <v>2021</v>
      </c>
      <c r="C19" s="2">
        <f t="shared" si="2"/>
        <v>4</v>
      </c>
      <c r="D19" s="2" t="str">
        <f t="shared" si="3"/>
        <v>Apr</v>
      </c>
      <c r="E19" s="2">
        <f t="shared" si="4"/>
        <v>16</v>
      </c>
      <c r="F19" s="2">
        <f t="shared" si="0"/>
        <v>3</v>
      </c>
      <c r="G19" s="15" t="str">
        <f t="shared" si="5"/>
        <v>Week 3</v>
      </c>
      <c r="H19" s="2" t="str">
        <f t="shared" si="6"/>
        <v>Fri</v>
      </c>
    </row>
    <row r="20" spans="1:8" x14ac:dyDescent="0.35">
      <c r="A20" s="14">
        <v>44303</v>
      </c>
      <c r="B20" s="2">
        <f t="shared" si="1"/>
        <v>2021</v>
      </c>
      <c r="C20" s="2">
        <f t="shared" si="2"/>
        <v>4</v>
      </c>
      <c r="D20" s="2" t="str">
        <f t="shared" si="3"/>
        <v>Apr</v>
      </c>
      <c r="E20" s="2">
        <f t="shared" si="4"/>
        <v>17</v>
      </c>
      <c r="F20" s="2">
        <f t="shared" si="0"/>
        <v>3</v>
      </c>
      <c r="G20" s="15" t="str">
        <f t="shared" si="5"/>
        <v>Week 3</v>
      </c>
      <c r="H20" s="2" t="str">
        <f t="shared" si="6"/>
        <v>Sat</v>
      </c>
    </row>
    <row r="21" spans="1:8" x14ac:dyDescent="0.35">
      <c r="A21" s="14">
        <v>44304</v>
      </c>
      <c r="B21" s="2">
        <f t="shared" si="1"/>
        <v>2021</v>
      </c>
      <c r="C21" s="2">
        <f t="shared" si="2"/>
        <v>4</v>
      </c>
      <c r="D21" s="2" t="str">
        <f t="shared" si="3"/>
        <v>Apr</v>
      </c>
      <c r="E21" s="2">
        <f t="shared" si="4"/>
        <v>18</v>
      </c>
      <c r="F21" s="2">
        <f t="shared" si="0"/>
        <v>4</v>
      </c>
      <c r="G21" s="15" t="str">
        <f t="shared" si="5"/>
        <v>Week 4</v>
      </c>
      <c r="H21" s="2" t="str">
        <f t="shared" si="6"/>
        <v>Sun</v>
      </c>
    </row>
    <row r="22" spans="1:8" x14ac:dyDescent="0.35">
      <c r="A22" s="14">
        <v>44305</v>
      </c>
      <c r="B22" s="2">
        <f t="shared" si="1"/>
        <v>2021</v>
      </c>
      <c r="C22" s="2">
        <f t="shared" si="2"/>
        <v>4</v>
      </c>
      <c r="D22" s="2" t="str">
        <f t="shared" si="3"/>
        <v>Apr</v>
      </c>
      <c r="E22" s="2">
        <f t="shared" si="4"/>
        <v>19</v>
      </c>
      <c r="F22" s="2">
        <f t="shared" si="0"/>
        <v>4</v>
      </c>
      <c r="G22" s="15" t="str">
        <f t="shared" si="5"/>
        <v>Week 4</v>
      </c>
      <c r="H22" s="2" t="str">
        <f t="shared" si="6"/>
        <v>Mon</v>
      </c>
    </row>
    <row r="23" spans="1:8" x14ac:dyDescent="0.35">
      <c r="A23" s="14">
        <v>44306</v>
      </c>
      <c r="B23" s="2">
        <f t="shared" si="1"/>
        <v>2021</v>
      </c>
      <c r="C23" s="2">
        <f t="shared" si="2"/>
        <v>4</v>
      </c>
      <c r="D23" s="2" t="str">
        <f t="shared" si="3"/>
        <v>Apr</v>
      </c>
      <c r="E23" s="2">
        <f t="shared" si="4"/>
        <v>20</v>
      </c>
      <c r="F23" s="2">
        <f t="shared" si="0"/>
        <v>4</v>
      </c>
      <c r="G23" s="15" t="str">
        <f t="shared" si="5"/>
        <v>Week 4</v>
      </c>
      <c r="H23" s="2" t="str">
        <f t="shared" si="6"/>
        <v>Tue</v>
      </c>
    </row>
    <row r="24" spans="1:8" x14ac:dyDescent="0.35">
      <c r="A24" s="14">
        <v>44307</v>
      </c>
      <c r="B24" s="2">
        <f t="shared" si="1"/>
        <v>2021</v>
      </c>
      <c r="C24" s="2">
        <f t="shared" si="2"/>
        <v>4</v>
      </c>
      <c r="D24" s="2" t="str">
        <f t="shared" si="3"/>
        <v>Apr</v>
      </c>
      <c r="E24" s="2">
        <f t="shared" si="4"/>
        <v>21</v>
      </c>
      <c r="F24" s="2">
        <f t="shared" si="0"/>
        <v>4</v>
      </c>
      <c r="G24" s="15" t="str">
        <f t="shared" si="5"/>
        <v>Week 4</v>
      </c>
      <c r="H24" s="2" t="str">
        <f t="shared" si="6"/>
        <v>Wed</v>
      </c>
    </row>
    <row r="25" spans="1:8" x14ac:dyDescent="0.35">
      <c r="A25" s="14">
        <v>44308</v>
      </c>
      <c r="B25" s="2">
        <f t="shared" si="1"/>
        <v>2021</v>
      </c>
      <c r="C25" s="2">
        <f t="shared" si="2"/>
        <v>4</v>
      </c>
      <c r="D25" s="2" t="str">
        <f t="shared" si="3"/>
        <v>Apr</v>
      </c>
      <c r="E25" s="2">
        <f t="shared" si="4"/>
        <v>22</v>
      </c>
      <c r="F25" s="2">
        <f t="shared" si="0"/>
        <v>4</v>
      </c>
      <c r="G25" s="15" t="str">
        <f t="shared" si="5"/>
        <v>Week 4</v>
      </c>
      <c r="H25" s="2" t="str">
        <f t="shared" si="6"/>
        <v>Thu</v>
      </c>
    </row>
    <row r="26" spans="1:8" x14ac:dyDescent="0.35">
      <c r="A26" s="14">
        <v>44309</v>
      </c>
      <c r="B26" s="2">
        <f t="shared" si="1"/>
        <v>2021</v>
      </c>
      <c r="C26" s="2">
        <f t="shared" si="2"/>
        <v>4</v>
      </c>
      <c r="D26" s="2" t="str">
        <f t="shared" si="3"/>
        <v>Apr</v>
      </c>
      <c r="E26" s="2">
        <f t="shared" si="4"/>
        <v>23</v>
      </c>
      <c r="F26" s="2">
        <f t="shared" si="0"/>
        <v>4</v>
      </c>
      <c r="G26" s="15" t="str">
        <f t="shared" si="5"/>
        <v>Week 4</v>
      </c>
      <c r="H26" s="2" t="str">
        <f t="shared" si="6"/>
        <v>Fri</v>
      </c>
    </row>
    <row r="27" spans="1:8" x14ac:dyDescent="0.35">
      <c r="A27" s="14">
        <v>44310</v>
      </c>
      <c r="B27" s="2">
        <f t="shared" si="1"/>
        <v>2021</v>
      </c>
      <c r="C27" s="2">
        <f t="shared" si="2"/>
        <v>4</v>
      </c>
      <c r="D27" s="2" t="str">
        <f t="shared" si="3"/>
        <v>Apr</v>
      </c>
      <c r="E27" s="2">
        <f t="shared" si="4"/>
        <v>24</v>
      </c>
      <c r="F27" s="2">
        <f t="shared" si="0"/>
        <v>4</v>
      </c>
      <c r="G27" s="15" t="str">
        <f t="shared" si="5"/>
        <v>Week 4</v>
      </c>
      <c r="H27" s="2" t="str">
        <f t="shared" si="6"/>
        <v>Sat</v>
      </c>
    </row>
    <row r="28" spans="1:8" x14ac:dyDescent="0.35">
      <c r="A28" s="14">
        <v>44311</v>
      </c>
      <c r="B28" s="2">
        <f t="shared" si="1"/>
        <v>2021</v>
      </c>
      <c r="C28" s="2">
        <f t="shared" si="2"/>
        <v>4</v>
      </c>
      <c r="D28" s="2" t="str">
        <f t="shared" si="3"/>
        <v>Apr</v>
      </c>
      <c r="E28" s="2">
        <f t="shared" si="4"/>
        <v>25</v>
      </c>
      <c r="F28" s="2">
        <f t="shared" si="0"/>
        <v>5</v>
      </c>
      <c r="G28" s="15" t="str">
        <f t="shared" si="5"/>
        <v>Week 5</v>
      </c>
      <c r="H28" s="2" t="str">
        <f t="shared" si="6"/>
        <v>Sun</v>
      </c>
    </row>
    <row r="29" spans="1:8" x14ac:dyDescent="0.35">
      <c r="A29" s="14">
        <v>44312</v>
      </c>
      <c r="B29" s="2">
        <f t="shared" si="1"/>
        <v>2021</v>
      </c>
      <c r="C29" s="2">
        <f t="shared" si="2"/>
        <v>4</v>
      </c>
      <c r="D29" s="2" t="str">
        <f t="shared" si="3"/>
        <v>Apr</v>
      </c>
      <c r="E29" s="2">
        <f t="shared" si="4"/>
        <v>26</v>
      </c>
      <c r="F29" s="2">
        <f t="shared" si="0"/>
        <v>5</v>
      </c>
      <c r="G29" s="15" t="str">
        <f t="shared" si="5"/>
        <v>Week 5</v>
      </c>
      <c r="H29" s="2" t="str">
        <f t="shared" si="6"/>
        <v>Mon</v>
      </c>
    </row>
    <row r="30" spans="1:8" x14ac:dyDescent="0.35">
      <c r="A30" s="14">
        <v>44313</v>
      </c>
      <c r="B30" s="2">
        <f t="shared" si="1"/>
        <v>2021</v>
      </c>
      <c r="C30" s="2">
        <f t="shared" si="2"/>
        <v>4</v>
      </c>
      <c r="D30" s="2" t="str">
        <f t="shared" si="3"/>
        <v>Apr</v>
      </c>
      <c r="E30" s="2">
        <f t="shared" si="4"/>
        <v>27</v>
      </c>
      <c r="F30" s="2">
        <f t="shared" si="0"/>
        <v>5</v>
      </c>
      <c r="G30" s="15" t="str">
        <f t="shared" si="5"/>
        <v>Week 5</v>
      </c>
      <c r="H30" s="2" t="str">
        <f t="shared" si="6"/>
        <v>Tue</v>
      </c>
    </row>
    <row r="31" spans="1:8" x14ac:dyDescent="0.35">
      <c r="A31" s="14">
        <v>44314</v>
      </c>
      <c r="B31" s="2">
        <f t="shared" si="1"/>
        <v>2021</v>
      </c>
      <c r="C31" s="2">
        <f t="shared" si="2"/>
        <v>4</v>
      </c>
      <c r="D31" s="2" t="str">
        <f t="shared" si="3"/>
        <v>Apr</v>
      </c>
      <c r="E31" s="2">
        <f t="shared" si="4"/>
        <v>28</v>
      </c>
      <c r="F31" s="2">
        <f t="shared" si="0"/>
        <v>5</v>
      </c>
      <c r="G31" s="15" t="str">
        <f t="shared" si="5"/>
        <v>Week 5</v>
      </c>
      <c r="H31" s="2" t="str">
        <f t="shared" si="6"/>
        <v>Wed</v>
      </c>
    </row>
    <row r="32" spans="1:8" x14ac:dyDescent="0.35">
      <c r="A32" s="14">
        <v>44315</v>
      </c>
      <c r="B32" s="2">
        <f t="shared" si="1"/>
        <v>2021</v>
      </c>
      <c r="C32" s="2">
        <f t="shared" si="2"/>
        <v>4</v>
      </c>
      <c r="D32" s="2" t="str">
        <f t="shared" si="3"/>
        <v>Apr</v>
      </c>
      <c r="E32" s="2">
        <f t="shared" si="4"/>
        <v>29</v>
      </c>
      <c r="F32" s="2">
        <f t="shared" si="0"/>
        <v>5</v>
      </c>
      <c r="G32" s="15" t="str">
        <f t="shared" si="5"/>
        <v>Week 5</v>
      </c>
      <c r="H32" s="2" t="str">
        <f t="shared" si="6"/>
        <v>Thu</v>
      </c>
    </row>
    <row r="33" spans="1:8" x14ac:dyDescent="0.35">
      <c r="A33" s="14">
        <v>44316</v>
      </c>
      <c r="B33" s="2">
        <f t="shared" si="1"/>
        <v>2021</v>
      </c>
      <c r="C33" s="2">
        <f t="shared" si="2"/>
        <v>4</v>
      </c>
      <c r="D33" s="2" t="str">
        <f t="shared" si="3"/>
        <v>Apr</v>
      </c>
      <c r="E33" s="2">
        <f t="shared" si="4"/>
        <v>30</v>
      </c>
      <c r="F33" s="2">
        <f t="shared" si="0"/>
        <v>5</v>
      </c>
      <c r="G33" s="15" t="str">
        <f t="shared" si="5"/>
        <v>Week 5</v>
      </c>
      <c r="H33" s="2" t="str">
        <f t="shared" si="6"/>
        <v>Fri</v>
      </c>
    </row>
    <row r="34" spans="1:8" x14ac:dyDescent="0.35">
      <c r="A34" s="14">
        <v>44317</v>
      </c>
      <c r="B34" s="2">
        <f t="shared" si="1"/>
        <v>2021</v>
      </c>
      <c r="C34" s="2">
        <f t="shared" si="2"/>
        <v>5</v>
      </c>
      <c r="D34" s="2" t="str">
        <f t="shared" si="3"/>
        <v>May</v>
      </c>
      <c r="E34" s="2">
        <f t="shared" si="4"/>
        <v>1</v>
      </c>
      <c r="F34" s="2">
        <f t="shared" si="0"/>
        <v>1</v>
      </c>
      <c r="G34" s="15" t="str">
        <f t="shared" si="5"/>
        <v>Week 1</v>
      </c>
      <c r="H34" s="2" t="str">
        <f t="shared" si="6"/>
        <v>Sat</v>
      </c>
    </row>
    <row r="35" spans="1:8" x14ac:dyDescent="0.35">
      <c r="A35" s="14">
        <v>44318</v>
      </c>
      <c r="B35" s="2">
        <f t="shared" si="1"/>
        <v>2021</v>
      </c>
      <c r="C35" s="2">
        <f t="shared" si="2"/>
        <v>5</v>
      </c>
      <c r="D35" s="2" t="str">
        <f t="shared" si="3"/>
        <v>May</v>
      </c>
      <c r="E35" s="2">
        <f t="shared" si="4"/>
        <v>2</v>
      </c>
      <c r="F35" s="2">
        <f t="shared" si="0"/>
        <v>2</v>
      </c>
      <c r="G35" s="15" t="str">
        <f t="shared" si="5"/>
        <v>Week 2</v>
      </c>
      <c r="H35" s="2" t="str">
        <f t="shared" si="6"/>
        <v>Sun</v>
      </c>
    </row>
    <row r="36" spans="1:8" x14ac:dyDescent="0.35">
      <c r="A36" s="14">
        <v>44319</v>
      </c>
      <c r="B36" s="2">
        <f t="shared" si="1"/>
        <v>2021</v>
      </c>
      <c r="C36" s="2">
        <f t="shared" si="2"/>
        <v>5</v>
      </c>
      <c r="D36" s="2" t="str">
        <f t="shared" si="3"/>
        <v>May</v>
      </c>
      <c r="E36" s="2">
        <f t="shared" si="4"/>
        <v>3</v>
      </c>
      <c r="F36" s="2">
        <f t="shared" si="0"/>
        <v>2</v>
      </c>
      <c r="G36" s="15" t="str">
        <f t="shared" si="5"/>
        <v>Week 2</v>
      </c>
      <c r="H36" s="2" t="str">
        <f t="shared" si="6"/>
        <v>Mon</v>
      </c>
    </row>
    <row r="37" spans="1:8" x14ac:dyDescent="0.35">
      <c r="A37" s="14">
        <v>44320</v>
      </c>
      <c r="B37" s="2">
        <f t="shared" si="1"/>
        <v>2021</v>
      </c>
      <c r="C37" s="2">
        <f t="shared" si="2"/>
        <v>5</v>
      </c>
      <c r="D37" s="2" t="str">
        <f t="shared" si="3"/>
        <v>May</v>
      </c>
      <c r="E37" s="2">
        <f t="shared" si="4"/>
        <v>4</v>
      </c>
      <c r="F37" s="2">
        <f t="shared" si="0"/>
        <v>2</v>
      </c>
      <c r="G37" s="15" t="str">
        <f t="shared" si="5"/>
        <v>Week 2</v>
      </c>
      <c r="H37" s="2" t="str">
        <f t="shared" si="6"/>
        <v>Tue</v>
      </c>
    </row>
    <row r="38" spans="1:8" x14ac:dyDescent="0.35">
      <c r="A38" s="14">
        <v>44321</v>
      </c>
      <c r="B38" s="2">
        <f t="shared" si="1"/>
        <v>2021</v>
      </c>
      <c r="C38" s="2">
        <f t="shared" si="2"/>
        <v>5</v>
      </c>
      <c r="D38" s="2" t="str">
        <f t="shared" si="3"/>
        <v>May</v>
      </c>
      <c r="E38" s="2">
        <f t="shared" si="4"/>
        <v>5</v>
      </c>
      <c r="F38" s="2">
        <f t="shared" si="0"/>
        <v>2</v>
      </c>
      <c r="G38" s="15" t="str">
        <f t="shared" si="5"/>
        <v>Week 2</v>
      </c>
      <c r="H38" s="2" t="str">
        <f t="shared" si="6"/>
        <v>Wed</v>
      </c>
    </row>
    <row r="39" spans="1:8" x14ac:dyDescent="0.35">
      <c r="A39" s="14">
        <v>44322</v>
      </c>
      <c r="B39" s="2">
        <f t="shared" si="1"/>
        <v>2021</v>
      </c>
      <c r="C39" s="2">
        <f t="shared" si="2"/>
        <v>5</v>
      </c>
      <c r="D39" s="2" t="str">
        <f t="shared" si="3"/>
        <v>May</v>
      </c>
      <c r="E39" s="2">
        <f t="shared" si="4"/>
        <v>6</v>
      </c>
      <c r="F39" s="2">
        <f t="shared" si="0"/>
        <v>2</v>
      </c>
      <c r="G39" s="15" t="str">
        <f t="shared" si="5"/>
        <v>Week 2</v>
      </c>
      <c r="H39" s="2" t="str">
        <f t="shared" si="6"/>
        <v>Thu</v>
      </c>
    </row>
    <row r="40" spans="1:8" x14ac:dyDescent="0.35">
      <c r="A40" s="14">
        <v>44323</v>
      </c>
      <c r="B40" s="2">
        <f t="shared" si="1"/>
        <v>2021</v>
      </c>
      <c r="C40" s="2">
        <f t="shared" si="2"/>
        <v>5</v>
      </c>
      <c r="D40" s="2" t="str">
        <f t="shared" si="3"/>
        <v>May</v>
      </c>
      <c r="E40" s="2">
        <f t="shared" si="4"/>
        <v>7</v>
      </c>
      <c r="F40" s="2">
        <f t="shared" si="0"/>
        <v>2</v>
      </c>
      <c r="G40" s="15" t="str">
        <f t="shared" si="5"/>
        <v>Week 2</v>
      </c>
      <c r="H40" s="2" t="str">
        <f t="shared" si="6"/>
        <v>Fri</v>
      </c>
    </row>
    <row r="41" spans="1:8" x14ac:dyDescent="0.35">
      <c r="A41" s="14">
        <v>44324</v>
      </c>
      <c r="B41" s="2">
        <f t="shared" si="1"/>
        <v>2021</v>
      </c>
      <c r="C41" s="2">
        <f t="shared" si="2"/>
        <v>5</v>
      </c>
      <c r="D41" s="2" t="str">
        <f t="shared" si="3"/>
        <v>May</v>
      </c>
      <c r="E41" s="2">
        <f t="shared" si="4"/>
        <v>8</v>
      </c>
      <c r="F41" s="2">
        <f t="shared" si="0"/>
        <v>2</v>
      </c>
      <c r="G41" s="15" t="str">
        <f t="shared" si="5"/>
        <v>Week 2</v>
      </c>
      <c r="H41" s="2" t="str">
        <f t="shared" si="6"/>
        <v>Sat</v>
      </c>
    </row>
    <row r="42" spans="1:8" x14ac:dyDescent="0.35">
      <c r="A42" s="14">
        <v>44325</v>
      </c>
      <c r="B42" s="2">
        <f t="shared" si="1"/>
        <v>2021</v>
      </c>
      <c r="C42" s="2">
        <f t="shared" si="2"/>
        <v>5</v>
      </c>
      <c r="D42" s="2" t="str">
        <f t="shared" si="3"/>
        <v>May</v>
      </c>
      <c r="E42" s="2">
        <f t="shared" si="4"/>
        <v>9</v>
      </c>
      <c r="F42" s="2">
        <f t="shared" si="0"/>
        <v>3</v>
      </c>
      <c r="G42" s="15" t="str">
        <f t="shared" si="5"/>
        <v>Week 3</v>
      </c>
      <c r="H42" s="2" t="str">
        <f t="shared" si="6"/>
        <v>Sun</v>
      </c>
    </row>
    <row r="43" spans="1:8" x14ac:dyDescent="0.35">
      <c r="A43" s="14">
        <v>44326</v>
      </c>
      <c r="B43" s="2">
        <f t="shared" si="1"/>
        <v>2021</v>
      </c>
      <c r="C43" s="2">
        <f t="shared" si="2"/>
        <v>5</v>
      </c>
      <c r="D43" s="2" t="str">
        <f t="shared" si="3"/>
        <v>May</v>
      </c>
      <c r="E43" s="2">
        <f t="shared" si="4"/>
        <v>10</v>
      </c>
      <c r="F43" s="2">
        <f t="shared" si="0"/>
        <v>3</v>
      </c>
      <c r="G43" s="15" t="str">
        <f t="shared" si="5"/>
        <v>Week 3</v>
      </c>
      <c r="H43" s="2" t="str">
        <f t="shared" si="6"/>
        <v>Mon</v>
      </c>
    </row>
    <row r="44" spans="1:8" x14ac:dyDescent="0.35">
      <c r="A44" s="14">
        <v>44327</v>
      </c>
      <c r="B44" s="2">
        <f t="shared" si="1"/>
        <v>2021</v>
      </c>
      <c r="C44" s="2">
        <f t="shared" si="2"/>
        <v>5</v>
      </c>
      <c r="D44" s="2" t="str">
        <f t="shared" si="3"/>
        <v>May</v>
      </c>
      <c r="E44" s="2">
        <f t="shared" si="4"/>
        <v>11</v>
      </c>
      <c r="F44" s="2">
        <f t="shared" si="0"/>
        <v>3</v>
      </c>
      <c r="G44" s="15" t="str">
        <f t="shared" si="5"/>
        <v>Week 3</v>
      </c>
      <c r="H44" s="2" t="str">
        <f t="shared" si="6"/>
        <v>Tue</v>
      </c>
    </row>
    <row r="45" spans="1:8" x14ac:dyDescent="0.35">
      <c r="A45" s="14">
        <v>44328</v>
      </c>
      <c r="B45" s="2">
        <f t="shared" si="1"/>
        <v>2021</v>
      </c>
      <c r="C45" s="2">
        <f t="shared" si="2"/>
        <v>5</v>
      </c>
      <c r="D45" s="2" t="str">
        <f t="shared" si="3"/>
        <v>May</v>
      </c>
      <c r="E45" s="2">
        <f t="shared" si="4"/>
        <v>12</v>
      </c>
      <c r="F45" s="2">
        <f t="shared" si="0"/>
        <v>3</v>
      </c>
      <c r="G45" s="15" t="str">
        <f t="shared" si="5"/>
        <v>Week 3</v>
      </c>
      <c r="H45" s="2" t="str">
        <f t="shared" si="6"/>
        <v>Wed</v>
      </c>
    </row>
    <row r="46" spans="1:8" x14ac:dyDescent="0.35">
      <c r="A46" s="14">
        <v>44329</v>
      </c>
      <c r="B46" s="2">
        <f t="shared" si="1"/>
        <v>2021</v>
      </c>
      <c r="C46" s="2">
        <f t="shared" si="2"/>
        <v>5</v>
      </c>
      <c r="D46" s="2" t="str">
        <f t="shared" si="3"/>
        <v>May</v>
      </c>
      <c r="E46" s="2">
        <f t="shared" si="4"/>
        <v>13</v>
      </c>
      <c r="F46" s="2">
        <f t="shared" si="0"/>
        <v>3</v>
      </c>
      <c r="G46" s="15" t="str">
        <f t="shared" si="5"/>
        <v>Week 3</v>
      </c>
      <c r="H46" s="2" t="str">
        <f t="shared" si="6"/>
        <v>Thu</v>
      </c>
    </row>
    <row r="47" spans="1:8" x14ac:dyDescent="0.35">
      <c r="A47" s="14">
        <v>44330</v>
      </c>
      <c r="B47" s="2">
        <f t="shared" si="1"/>
        <v>2021</v>
      </c>
      <c r="C47" s="2">
        <f t="shared" si="2"/>
        <v>5</v>
      </c>
      <c r="D47" s="2" t="str">
        <f t="shared" si="3"/>
        <v>May</v>
      </c>
      <c r="E47" s="2">
        <f t="shared" si="4"/>
        <v>14</v>
      </c>
      <c r="F47" s="2">
        <f t="shared" si="0"/>
        <v>3</v>
      </c>
      <c r="G47" s="15" t="str">
        <f t="shared" si="5"/>
        <v>Week 3</v>
      </c>
      <c r="H47" s="2" t="str">
        <f t="shared" si="6"/>
        <v>Fri</v>
      </c>
    </row>
    <row r="48" spans="1:8" x14ac:dyDescent="0.35">
      <c r="A48" s="14">
        <v>44331</v>
      </c>
      <c r="B48" s="2">
        <f t="shared" si="1"/>
        <v>2021</v>
      </c>
      <c r="C48" s="2">
        <f t="shared" si="2"/>
        <v>5</v>
      </c>
      <c r="D48" s="2" t="str">
        <f t="shared" si="3"/>
        <v>May</v>
      </c>
      <c r="E48" s="2">
        <f t="shared" si="4"/>
        <v>15</v>
      </c>
      <c r="F48" s="2">
        <f t="shared" si="0"/>
        <v>3</v>
      </c>
      <c r="G48" s="15" t="str">
        <f t="shared" si="5"/>
        <v>Week 3</v>
      </c>
      <c r="H48" s="2" t="str">
        <f t="shared" si="6"/>
        <v>Sat</v>
      </c>
    </row>
    <row r="49" spans="1:8" x14ac:dyDescent="0.35">
      <c r="A49" s="14">
        <v>44332</v>
      </c>
      <c r="B49" s="2">
        <f t="shared" ref="B49:B76" si="7">YEAR(A49)</f>
        <v>2021</v>
      </c>
      <c r="C49" s="2">
        <f t="shared" ref="C49:C76" si="8">MONTH(A49)</f>
        <v>5</v>
      </c>
      <c r="D49" s="2" t="str">
        <f t="shared" ref="D49:D76" si="9">TEXT(A49, "MMM")</f>
        <v>May</v>
      </c>
      <c r="E49" s="2">
        <f t="shared" ref="E49:E76" si="10">DAY(A49)</f>
        <v>16</v>
      </c>
      <c r="F49" s="2">
        <f t="shared" ref="F49:F76" si="11">WEEKNUM(A49,1)-WEEKNUM(DATE(YEAR(A49), MONTH(A49),1),2)+1</f>
        <v>4</v>
      </c>
      <c r="G49" s="15" t="str">
        <f t="shared" ref="G49:G76" si="12">CONCATENATE("Week"," ",F49)</f>
        <v>Week 4</v>
      </c>
      <c r="H49" s="2" t="str">
        <f t="shared" ref="H49:H76" si="13">TEXT(A49, "ddd")</f>
        <v>Sun</v>
      </c>
    </row>
    <row r="50" spans="1:8" x14ac:dyDescent="0.35">
      <c r="A50" s="14">
        <v>44333</v>
      </c>
      <c r="B50" s="2">
        <f t="shared" si="7"/>
        <v>2021</v>
      </c>
      <c r="C50" s="2">
        <f t="shared" si="8"/>
        <v>5</v>
      </c>
      <c r="D50" s="2" t="str">
        <f t="shared" si="9"/>
        <v>May</v>
      </c>
      <c r="E50" s="2">
        <f t="shared" si="10"/>
        <v>17</v>
      </c>
      <c r="F50" s="2">
        <f t="shared" si="11"/>
        <v>4</v>
      </c>
      <c r="G50" s="15" t="str">
        <f t="shared" si="12"/>
        <v>Week 4</v>
      </c>
      <c r="H50" s="2" t="str">
        <f t="shared" si="13"/>
        <v>Mon</v>
      </c>
    </row>
    <row r="51" spans="1:8" x14ac:dyDescent="0.35">
      <c r="A51" s="14">
        <v>44334</v>
      </c>
      <c r="B51" s="2">
        <f t="shared" si="7"/>
        <v>2021</v>
      </c>
      <c r="C51" s="2">
        <f t="shared" si="8"/>
        <v>5</v>
      </c>
      <c r="D51" s="2" t="str">
        <f t="shared" si="9"/>
        <v>May</v>
      </c>
      <c r="E51" s="2">
        <f t="shared" si="10"/>
        <v>18</v>
      </c>
      <c r="F51" s="2">
        <f t="shared" si="11"/>
        <v>4</v>
      </c>
      <c r="G51" s="15" t="str">
        <f t="shared" si="12"/>
        <v>Week 4</v>
      </c>
      <c r="H51" s="2" t="str">
        <f t="shared" si="13"/>
        <v>Tue</v>
      </c>
    </row>
    <row r="52" spans="1:8" x14ac:dyDescent="0.35">
      <c r="A52" s="14">
        <v>44335</v>
      </c>
      <c r="B52" s="2">
        <f t="shared" si="7"/>
        <v>2021</v>
      </c>
      <c r="C52" s="2">
        <f t="shared" si="8"/>
        <v>5</v>
      </c>
      <c r="D52" s="2" t="str">
        <f t="shared" si="9"/>
        <v>May</v>
      </c>
      <c r="E52" s="2">
        <f t="shared" si="10"/>
        <v>19</v>
      </c>
      <c r="F52" s="2">
        <f t="shared" si="11"/>
        <v>4</v>
      </c>
      <c r="G52" s="15" t="str">
        <f t="shared" si="12"/>
        <v>Week 4</v>
      </c>
      <c r="H52" s="2" t="str">
        <f t="shared" si="13"/>
        <v>Wed</v>
      </c>
    </row>
    <row r="53" spans="1:8" x14ac:dyDescent="0.35">
      <c r="A53" s="14">
        <v>44336</v>
      </c>
      <c r="B53" s="2">
        <f t="shared" si="7"/>
        <v>2021</v>
      </c>
      <c r="C53" s="2">
        <f t="shared" si="8"/>
        <v>5</v>
      </c>
      <c r="D53" s="2" t="str">
        <f t="shared" si="9"/>
        <v>May</v>
      </c>
      <c r="E53" s="2">
        <f t="shared" si="10"/>
        <v>20</v>
      </c>
      <c r="F53" s="2">
        <f t="shared" si="11"/>
        <v>4</v>
      </c>
      <c r="G53" s="15" t="str">
        <f t="shared" si="12"/>
        <v>Week 4</v>
      </c>
      <c r="H53" s="2" t="str">
        <f t="shared" si="13"/>
        <v>Thu</v>
      </c>
    </row>
    <row r="54" spans="1:8" x14ac:dyDescent="0.35">
      <c r="A54" s="14">
        <v>44337</v>
      </c>
      <c r="B54" s="2">
        <f t="shared" si="7"/>
        <v>2021</v>
      </c>
      <c r="C54" s="2">
        <f t="shared" si="8"/>
        <v>5</v>
      </c>
      <c r="D54" s="2" t="str">
        <f t="shared" si="9"/>
        <v>May</v>
      </c>
      <c r="E54" s="2">
        <f t="shared" si="10"/>
        <v>21</v>
      </c>
      <c r="F54" s="2">
        <f t="shared" si="11"/>
        <v>4</v>
      </c>
      <c r="G54" s="15" t="str">
        <f t="shared" si="12"/>
        <v>Week 4</v>
      </c>
      <c r="H54" s="2" t="str">
        <f t="shared" si="13"/>
        <v>Fri</v>
      </c>
    </row>
    <row r="55" spans="1:8" x14ac:dyDescent="0.35">
      <c r="A55" s="14">
        <v>44338</v>
      </c>
      <c r="B55" s="2">
        <f t="shared" si="7"/>
        <v>2021</v>
      </c>
      <c r="C55" s="2">
        <f t="shared" si="8"/>
        <v>5</v>
      </c>
      <c r="D55" s="2" t="str">
        <f t="shared" si="9"/>
        <v>May</v>
      </c>
      <c r="E55" s="2">
        <f t="shared" si="10"/>
        <v>22</v>
      </c>
      <c r="F55" s="2">
        <f t="shared" si="11"/>
        <v>4</v>
      </c>
      <c r="G55" s="15" t="str">
        <f t="shared" si="12"/>
        <v>Week 4</v>
      </c>
      <c r="H55" s="2" t="str">
        <f t="shared" si="13"/>
        <v>Sat</v>
      </c>
    </row>
    <row r="56" spans="1:8" x14ac:dyDescent="0.35">
      <c r="A56" s="14">
        <v>44339</v>
      </c>
      <c r="B56" s="2">
        <f t="shared" si="7"/>
        <v>2021</v>
      </c>
      <c r="C56" s="2">
        <f t="shared" si="8"/>
        <v>5</v>
      </c>
      <c r="D56" s="2" t="str">
        <f t="shared" si="9"/>
        <v>May</v>
      </c>
      <c r="E56" s="2">
        <f t="shared" si="10"/>
        <v>23</v>
      </c>
      <c r="F56" s="2">
        <f t="shared" si="11"/>
        <v>5</v>
      </c>
      <c r="G56" s="15" t="str">
        <f t="shared" si="12"/>
        <v>Week 5</v>
      </c>
      <c r="H56" s="2" t="str">
        <f t="shared" si="13"/>
        <v>Sun</v>
      </c>
    </row>
    <row r="57" spans="1:8" x14ac:dyDescent="0.35">
      <c r="A57" s="14">
        <v>44340</v>
      </c>
      <c r="B57" s="2">
        <f t="shared" si="7"/>
        <v>2021</v>
      </c>
      <c r="C57" s="2">
        <f t="shared" si="8"/>
        <v>5</v>
      </c>
      <c r="D57" s="2" t="str">
        <f t="shared" si="9"/>
        <v>May</v>
      </c>
      <c r="E57" s="2">
        <f t="shared" si="10"/>
        <v>24</v>
      </c>
      <c r="F57" s="2">
        <f t="shared" si="11"/>
        <v>5</v>
      </c>
      <c r="G57" s="15" t="str">
        <f t="shared" si="12"/>
        <v>Week 5</v>
      </c>
      <c r="H57" s="2" t="str">
        <f t="shared" si="13"/>
        <v>Mon</v>
      </c>
    </row>
    <row r="58" spans="1:8" x14ac:dyDescent="0.35">
      <c r="A58" s="14">
        <v>44341</v>
      </c>
      <c r="B58" s="2">
        <f t="shared" si="7"/>
        <v>2021</v>
      </c>
      <c r="C58" s="2">
        <f t="shared" si="8"/>
        <v>5</v>
      </c>
      <c r="D58" s="2" t="str">
        <f t="shared" si="9"/>
        <v>May</v>
      </c>
      <c r="E58" s="2">
        <f t="shared" si="10"/>
        <v>25</v>
      </c>
      <c r="F58" s="2">
        <f t="shared" si="11"/>
        <v>5</v>
      </c>
      <c r="G58" s="15" t="str">
        <f t="shared" si="12"/>
        <v>Week 5</v>
      </c>
      <c r="H58" s="2" t="str">
        <f t="shared" si="13"/>
        <v>Tue</v>
      </c>
    </row>
    <row r="59" spans="1:8" x14ac:dyDescent="0.35">
      <c r="A59" s="14">
        <v>44342</v>
      </c>
      <c r="B59" s="2">
        <f t="shared" si="7"/>
        <v>2021</v>
      </c>
      <c r="C59" s="2">
        <f t="shared" si="8"/>
        <v>5</v>
      </c>
      <c r="D59" s="2" t="str">
        <f t="shared" si="9"/>
        <v>May</v>
      </c>
      <c r="E59" s="2">
        <f t="shared" si="10"/>
        <v>26</v>
      </c>
      <c r="F59" s="2">
        <f t="shared" si="11"/>
        <v>5</v>
      </c>
      <c r="G59" s="15" t="str">
        <f t="shared" si="12"/>
        <v>Week 5</v>
      </c>
      <c r="H59" s="2" t="str">
        <f t="shared" si="13"/>
        <v>Wed</v>
      </c>
    </row>
    <row r="60" spans="1:8" x14ac:dyDescent="0.35">
      <c r="A60" s="14">
        <v>44343</v>
      </c>
      <c r="B60" s="2">
        <f t="shared" si="7"/>
        <v>2021</v>
      </c>
      <c r="C60" s="2">
        <f t="shared" si="8"/>
        <v>5</v>
      </c>
      <c r="D60" s="2" t="str">
        <f t="shared" si="9"/>
        <v>May</v>
      </c>
      <c r="E60" s="2">
        <f t="shared" si="10"/>
        <v>27</v>
      </c>
      <c r="F60" s="2">
        <f t="shared" si="11"/>
        <v>5</v>
      </c>
      <c r="G60" s="15" t="str">
        <f t="shared" si="12"/>
        <v>Week 5</v>
      </c>
      <c r="H60" s="2" t="str">
        <f t="shared" si="13"/>
        <v>Thu</v>
      </c>
    </row>
    <row r="61" spans="1:8" x14ac:dyDescent="0.35">
      <c r="A61" s="14">
        <v>44344</v>
      </c>
      <c r="B61" s="2">
        <f t="shared" si="7"/>
        <v>2021</v>
      </c>
      <c r="C61" s="2">
        <f t="shared" si="8"/>
        <v>5</v>
      </c>
      <c r="D61" s="2" t="str">
        <f t="shared" si="9"/>
        <v>May</v>
      </c>
      <c r="E61" s="2">
        <f t="shared" si="10"/>
        <v>28</v>
      </c>
      <c r="F61" s="2">
        <f t="shared" si="11"/>
        <v>5</v>
      </c>
      <c r="G61" s="15" t="str">
        <f t="shared" si="12"/>
        <v>Week 5</v>
      </c>
      <c r="H61" s="2" t="str">
        <f t="shared" si="13"/>
        <v>Fri</v>
      </c>
    </row>
    <row r="62" spans="1:8" x14ac:dyDescent="0.35">
      <c r="A62" s="14">
        <v>44345</v>
      </c>
      <c r="B62" s="2">
        <f t="shared" si="7"/>
        <v>2021</v>
      </c>
      <c r="C62" s="2">
        <f t="shared" si="8"/>
        <v>5</v>
      </c>
      <c r="D62" s="2" t="str">
        <f t="shared" si="9"/>
        <v>May</v>
      </c>
      <c r="E62" s="2">
        <f t="shared" si="10"/>
        <v>29</v>
      </c>
      <c r="F62" s="2">
        <f t="shared" si="11"/>
        <v>5</v>
      </c>
      <c r="G62" s="15" t="str">
        <f t="shared" si="12"/>
        <v>Week 5</v>
      </c>
      <c r="H62" s="2" t="str">
        <f t="shared" si="13"/>
        <v>Sat</v>
      </c>
    </row>
    <row r="63" spans="1:8" x14ac:dyDescent="0.35">
      <c r="A63" s="14">
        <v>44346</v>
      </c>
      <c r="B63" s="2">
        <f t="shared" si="7"/>
        <v>2021</v>
      </c>
      <c r="C63" s="2">
        <f t="shared" si="8"/>
        <v>5</v>
      </c>
      <c r="D63" s="2" t="str">
        <f t="shared" si="9"/>
        <v>May</v>
      </c>
      <c r="E63" s="2">
        <f t="shared" si="10"/>
        <v>30</v>
      </c>
      <c r="F63" s="2">
        <f t="shared" si="11"/>
        <v>6</v>
      </c>
      <c r="G63" s="15" t="str">
        <f t="shared" si="12"/>
        <v>Week 6</v>
      </c>
      <c r="H63" s="2" t="str">
        <f t="shared" si="13"/>
        <v>Sun</v>
      </c>
    </row>
    <row r="64" spans="1:8" x14ac:dyDescent="0.35">
      <c r="A64" s="14">
        <v>44347</v>
      </c>
      <c r="B64" s="2">
        <f t="shared" si="7"/>
        <v>2021</v>
      </c>
      <c r="C64" s="2">
        <f t="shared" si="8"/>
        <v>5</v>
      </c>
      <c r="D64" s="2" t="str">
        <f t="shared" si="9"/>
        <v>May</v>
      </c>
      <c r="E64" s="2">
        <f t="shared" si="10"/>
        <v>31</v>
      </c>
      <c r="F64" s="2">
        <f t="shared" si="11"/>
        <v>6</v>
      </c>
      <c r="G64" s="15" t="str">
        <f t="shared" si="12"/>
        <v>Week 6</v>
      </c>
      <c r="H64" s="2" t="str">
        <f t="shared" si="13"/>
        <v>Mon</v>
      </c>
    </row>
    <row r="65" spans="1:8" x14ac:dyDescent="0.35">
      <c r="A65" s="14">
        <v>44348</v>
      </c>
      <c r="B65" s="2">
        <f t="shared" si="7"/>
        <v>2021</v>
      </c>
      <c r="C65" s="2">
        <f t="shared" si="8"/>
        <v>6</v>
      </c>
      <c r="D65" s="2" t="str">
        <f t="shared" si="9"/>
        <v>Jun</v>
      </c>
      <c r="E65" s="2">
        <f t="shared" si="10"/>
        <v>1</v>
      </c>
      <c r="F65" s="2">
        <f t="shared" si="11"/>
        <v>1</v>
      </c>
      <c r="G65" s="15" t="str">
        <f t="shared" si="12"/>
        <v>Week 1</v>
      </c>
      <c r="H65" s="2" t="str">
        <f t="shared" si="13"/>
        <v>Tue</v>
      </c>
    </row>
    <row r="66" spans="1:8" x14ac:dyDescent="0.35">
      <c r="A66" s="14">
        <v>44349</v>
      </c>
      <c r="B66" s="2">
        <f t="shared" si="7"/>
        <v>2021</v>
      </c>
      <c r="C66" s="2">
        <f t="shared" si="8"/>
        <v>6</v>
      </c>
      <c r="D66" s="2" t="str">
        <f t="shared" si="9"/>
        <v>Jun</v>
      </c>
      <c r="E66" s="2">
        <f t="shared" si="10"/>
        <v>2</v>
      </c>
      <c r="F66" s="2">
        <f t="shared" si="11"/>
        <v>1</v>
      </c>
      <c r="G66" s="15" t="str">
        <f t="shared" si="12"/>
        <v>Week 1</v>
      </c>
      <c r="H66" s="2" t="str">
        <f t="shared" si="13"/>
        <v>Wed</v>
      </c>
    </row>
    <row r="67" spans="1:8" x14ac:dyDescent="0.35">
      <c r="A67" s="14">
        <v>44350</v>
      </c>
      <c r="B67" s="2">
        <f t="shared" si="7"/>
        <v>2021</v>
      </c>
      <c r="C67" s="2">
        <f t="shared" si="8"/>
        <v>6</v>
      </c>
      <c r="D67" s="2" t="str">
        <f t="shared" si="9"/>
        <v>Jun</v>
      </c>
      <c r="E67" s="2">
        <f t="shared" si="10"/>
        <v>3</v>
      </c>
      <c r="F67" s="2">
        <f t="shared" si="11"/>
        <v>1</v>
      </c>
      <c r="G67" s="15" t="str">
        <f t="shared" si="12"/>
        <v>Week 1</v>
      </c>
      <c r="H67" s="2" t="str">
        <f t="shared" si="13"/>
        <v>Thu</v>
      </c>
    </row>
    <row r="68" spans="1:8" x14ac:dyDescent="0.35">
      <c r="A68" s="14">
        <v>44351</v>
      </c>
      <c r="B68" s="2">
        <f t="shared" si="7"/>
        <v>2021</v>
      </c>
      <c r="C68" s="2">
        <f t="shared" si="8"/>
        <v>6</v>
      </c>
      <c r="D68" s="2" t="str">
        <f t="shared" si="9"/>
        <v>Jun</v>
      </c>
      <c r="E68" s="2">
        <f t="shared" si="10"/>
        <v>4</v>
      </c>
      <c r="F68" s="2">
        <f t="shared" si="11"/>
        <v>1</v>
      </c>
      <c r="G68" s="15" t="str">
        <f t="shared" si="12"/>
        <v>Week 1</v>
      </c>
      <c r="H68" s="2" t="str">
        <f t="shared" si="13"/>
        <v>Fri</v>
      </c>
    </row>
    <row r="69" spans="1:8" x14ac:dyDescent="0.35">
      <c r="A69" s="14">
        <v>44352</v>
      </c>
      <c r="B69" s="2">
        <f t="shared" si="7"/>
        <v>2021</v>
      </c>
      <c r="C69" s="2">
        <f t="shared" si="8"/>
        <v>6</v>
      </c>
      <c r="D69" s="2" t="str">
        <f t="shared" si="9"/>
        <v>Jun</v>
      </c>
      <c r="E69" s="2">
        <f t="shared" si="10"/>
        <v>5</v>
      </c>
      <c r="F69" s="2">
        <f t="shared" si="11"/>
        <v>1</v>
      </c>
      <c r="G69" s="15" t="str">
        <f t="shared" si="12"/>
        <v>Week 1</v>
      </c>
      <c r="H69" s="2" t="str">
        <f t="shared" si="13"/>
        <v>Sat</v>
      </c>
    </row>
    <row r="70" spans="1:8" x14ac:dyDescent="0.35">
      <c r="A70" s="14">
        <v>44353</v>
      </c>
      <c r="B70" s="2">
        <f t="shared" si="7"/>
        <v>2021</v>
      </c>
      <c r="C70" s="2">
        <f t="shared" si="8"/>
        <v>6</v>
      </c>
      <c r="D70" s="2" t="str">
        <f t="shared" si="9"/>
        <v>Jun</v>
      </c>
      <c r="E70" s="2">
        <f t="shared" si="10"/>
        <v>6</v>
      </c>
      <c r="F70" s="2">
        <f t="shared" si="11"/>
        <v>2</v>
      </c>
      <c r="G70" s="15" t="str">
        <f t="shared" si="12"/>
        <v>Week 2</v>
      </c>
      <c r="H70" s="2" t="str">
        <f t="shared" si="13"/>
        <v>Sun</v>
      </c>
    </row>
    <row r="71" spans="1:8" x14ac:dyDescent="0.35">
      <c r="A71" s="14">
        <v>44354</v>
      </c>
      <c r="B71" s="2">
        <f t="shared" si="7"/>
        <v>2021</v>
      </c>
      <c r="C71" s="2">
        <f t="shared" si="8"/>
        <v>6</v>
      </c>
      <c r="D71" s="2" t="str">
        <f t="shared" si="9"/>
        <v>Jun</v>
      </c>
      <c r="E71" s="2">
        <f t="shared" si="10"/>
        <v>7</v>
      </c>
      <c r="F71" s="2">
        <f t="shared" si="11"/>
        <v>2</v>
      </c>
      <c r="G71" s="15" t="str">
        <f t="shared" si="12"/>
        <v>Week 2</v>
      </c>
      <c r="H71" s="2" t="str">
        <f t="shared" si="13"/>
        <v>Mon</v>
      </c>
    </row>
    <row r="72" spans="1:8" x14ac:dyDescent="0.35">
      <c r="A72" s="14">
        <v>44355</v>
      </c>
      <c r="B72" s="2">
        <f t="shared" si="7"/>
        <v>2021</v>
      </c>
      <c r="C72" s="2">
        <f t="shared" si="8"/>
        <v>6</v>
      </c>
      <c r="D72" s="2" t="str">
        <f t="shared" si="9"/>
        <v>Jun</v>
      </c>
      <c r="E72" s="2">
        <f t="shared" si="10"/>
        <v>8</v>
      </c>
      <c r="F72" s="2">
        <f t="shared" si="11"/>
        <v>2</v>
      </c>
      <c r="G72" s="15" t="str">
        <f t="shared" si="12"/>
        <v>Week 2</v>
      </c>
      <c r="H72" s="2" t="str">
        <f t="shared" si="13"/>
        <v>Tue</v>
      </c>
    </row>
    <row r="73" spans="1:8" x14ac:dyDescent="0.35">
      <c r="A73" s="14">
        <v>44356</v>
      </c>
      <c r="B73" s="2">
        <f t="shared" si="7"/>
        <v>2021</v>
      </c>
      <c r="C73" s="2">
        <f t="shared" si="8"/>
        <v>6</v>
      </c>
      <c r="D73" s="2" t="str">
        <f t="shared" si="9"/>
        <v>Jun</v>
      </c>
      <c r="E73" s="2">
        <f t="shared" si="10"/>
        <v>9</v>
      </c>
      <c r="F73" s="2">
        <f t="shared" si="11"/>
        <v>2</v>
      </c>
      <c r="G73" s="15" t="str">
        <f t="shared" si="12"/>
        <v>Week 2</v>
      </c>
      <c r="H73" s="2" t="str">
        <f t="shared" si="13"/>
        <v>Wed</v>
      </c>
    </row>
    <row r="74" spans="1:8" x14ac:dyDescent="0.35">
      <c r="A74" s="14">
        <v>44357</v>
      </c>
      <c r="B74" s="2">
        <f t="shared" si="7"/>
        <v>2021</v>
      </c>
      <c r="C74" s="2">
        <f t="shared" si="8"/>
        <v>6</v>
      </c>
      <c r="D74" s="2" t="str">
        <f t="shared" si="9"/>
        <v>Jun</v>
      </c>
      <c r="E74" s="2">
        <f t="shared" si="10"/>
        <v>10</v>
      </c>
      <c r="F74" s="2">
        <f t="shared" si="11"/>
        <v>2</v>
      </c>
      <c r="G74" s="15" t="str">
        <f t="shared" si="12"/>
        <v>Week 2</v>
      </c>
      <c r="H74" s="2" t="str">
        <f t="shared" si="13"/>
        <v>Thu</v>
      </c>
    </row>
    <row r="75" spans="1:8" x14ac:dyDescent="0.35">
      <c r="A75" s="14">
        <v>44358</v>
      </c>
      <c r="B75" s="2">
        <f t="shared" si="7"/>
        <v>2021</v>
      </c>
      <c r="C75" s="2">
        <f t="shared" si="8"/>
        <v>6</v>
      </c>
      <c r="D75" s="2" t="str">
        <f t="shared" si="9"/>
        <v>Jun</v>
      </c>
      <c r="E75" s="2">
        <f t="shared" si="10"/>
        <v>11</v>
      </c>
      <c r="F75" s="2">
        <f t="shared" si="11"/>
        <v>2</v>
      </c>
      <c r="G75" s="15" t="str">
        <f t="shared" si="12"/>
        <v>Week 2</v>
      </c>
      <c r="H75" s="2" t="str">
        <f t="shared" si="13"/>
        <v>Fri</v>
      </c>
    </row>
    <row r="76" spans="1:8" x14ac:dyDescent="0.35">
      <c r="A76" s="14">
        <v>44359</v>
      </c>
      <c r="B76" s="2">
        <f t="shared" si="7"/>
        <v>2021</v>
      </c>
      <c r="C76" s="2">
        <f t="shared" si="8"/>
        <v>6</v>
      </c>
      <c r="D76" s="2" t="str">
        <f t="shared" si="9"/>
        <v>Jun</v>
      </c>
      <c r="E76" s="2">
        <f t="shared" si="10"/>
        <v>12</v>
      </c>
      <c r="F76" s="2">
        <f t="shared" si="11"/>
        <v>2</v>
      </c>
      <c r="G76" s="15" t="str">
        <f t="shared" si="12"/>
        <v>Week 2</v>
      </c>
      <c r="H76" s="2" t="str">
        <f t="shared" si="13"/>
        <v>Sat</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E7" sqref="E7"/>
    </sheetView>
  </sheetViews>
  <sheetFormatPr defaultRowHeight="14.5" x14ac:dyDescent="0.35"/>
  <cols>
    <col min="1" max="1" width="10.81640625" customWidth="1"/>
    <col min="2" max="2" width="13.7265625" customWidth="1"/>
    <col min="3" max="3" width="17.1796875" customWidth="1"/>
    <col min="4" max="4" width="14.1796875" customWidth="1"/>
    <col min="5" max="5" width="32" customWidth="1"/>
    <col min="6" max="6" width="16.7265625" customWidth="1"/>
    <col min="7" max="7" width="17.26953125" customWidth="1"/>
    <col min="8" max="8" width="19.1796875" customWidth="1"/>
    <col min="9" max="9" width="17.81640625" customWidth="1"/>
    <col min="13" max="13" width="16.54296875" customWidth="1"/>
  </cols>
  <sheetData>
    <row r="1" spans="1:8" ht="16.5" customHeight="1" x14ac:dyDescent="0.35">
      <c r="A1" s="4" t="s">
        <v>146</v>
      </c>
      <c r="B1" s="4" t="s">
        <v>200</v>
      </c>
      <c r="C1" s="4" t="s">
        <v>124</v>
      </c>
      <c r="D1" s="4" t="s">
        <v>125</v>
      </c>
      <c r="E1" s="4" t="s">
        <v>131</v>
      </c>
      <c r="F1" s="4" t="s">
        <v>126</v>
      </c>
      <c r="G1" s="4" t="s">
        <v>127</v>
      </c>
      <c r="H1" s="4" t="s">
        <v>128</v>
      </c>
    </row>
    <row r="2" spans="1:8" x14ac:dyDescent="0.35">
      <c r="A2" s="2" t="s">
        <v>147</v>
      </c>
      <c r="B2" s="2" t="str">
        <f>CONCATENATE(invoice_sheet[[#This Row],[Month]], " ", "Cycle")</f>
        <v>April Cycle</v>
      </c>
      <c r="C2" s="2" t="s">
        <v>17</v>
      </c>
      <c r="D2" s="2" t="s">
        <v>18</v>
      </c>
      <c r="E2" s="2" t="str">
        <f>CONCATENATE(invoice_sheet[[#This Row],[VENDOR]], "-",invoice_sheet[[#This Row],[STATE]],"-",invoice_sheet[[#This Row],[Month]])</f>
        <v>CHUMA HILLS-CROSS RIVER-April</v>
      </c>
      <c r="F2" s="2" t="s">
        <v>129</v>
      </c>
      <c r="G2" s="2">
        <v>47349.5</v>
      </c>
      <c r="H2" s="2">
        <v>14</v>
      </c>
    </row>
    <row r="3" spans="1:8" x14ac:dyDescent="0.35">
      <c r="A3" s="2" t="s">
        <v>147</v>
      </c>
      <c r="B3" s="2" t="str">
        <f>CONCATENATE(invoice_sheet[[#This Row],[Month]], " ", "Cycle")</f>
        <v>April Cycle</v>
      </c>
      <c r="C3" s="2" t="s">
        <v>19</v>
      </c>
      <c r="D3" s="2" t="s">
        <v>18</v>
      </c>
      <c r="E3" s="2" t="str">
        <f>CONCATENATE(invoice_sheet[[#This Row],[VENDOR]], "-",invoice_sheet[[#This Row],[STATE]],"-",invoice_sheet[[#This Row],[Month]])</f>
        <v>HARMANS FLOREAT-CROSS RIVER-April</v>
      </c>
      <c r="F3" s="2" t="s">
        <v>129</v>
      </c>
      <c r="G3" s="2">
        <v>34055</v>
      </c>
      <c r="H3" s="2">
        <v>13.5</v>
      </c>
    </row>
    <row r="4" spans="1:8" x14ac:dyDescent="0.35">
      <c r="A4" s="2" t="s">
        <v>147</v>
      </c>
      <c r="B4" s="2" t="str">
        <f>CONCATENATE(invoice_sheet[[#This Row],[Month]], " ", "Cycle")</f>
        <v>April Cycle</v>
      </c>
      <c r="C4" s="2" t="s">
        <v>20</v>
      </c>
      <c r="D4" s="2" t="s">
        <v>18</v>
      </c>
      <c r="E4" s="2" t="str">
        <f>CONCATENATE(invoice_sheet[[#This Row],[VENDOR]], "-",invoice_sheet[[#This Row],[STATE]],"-",invoice_sheet[[#This Row],[Month]])</f>
        <v>KEZONIC-CROSS RIVER-April</v>
      </c>
      <c r="F4" s="2" t="s">
        <v>129</v>
      </c>
      <c r="G4" s="2">
        <v>21875</v>
      </c>
      <c r="H4" s="2">
        <v>13</v>
      </c>
    </row>
    <row r="5" spans="1:8" x14ac:dyDescent="0.35">
      <c r="A5" s="2" t="s">
        <v>148</v>
      </c>
      <c r="B5" s="2" t="str">
        <f>CONCATENATE(invoice_sheet[[#This Row],[Month]], " ", "Cycle")</f>
        <v>May Cycle</v>
      </c>
      <c r="C5" s="2" t="s">
        <v>17</v>
      </c>
      <c r="D5" s="2" t="s">
        <v>18</v>
      </c>
      <c r="E5" s="2" t="str">
        <f>CONCATENATE(invoice_sheet[[#This Row],[VENDOR]], "-",invoice_sheet[[#This Row],[STATE]],"-",invoice_sheet[[#This Row],[Month]])</f>
        <v>CHUMA HILLS-CROSS RIVER-May</v>
      </c>
      <c r="F5" s="2" t="s">
        <v>129</v>
      </c>
      <c r="G5" s="2">
        <v>24016.7</v>
      </c>
      <c r="H5" s="2">
        <v>14</v>
      </c>
    </row>
    <row r="6" spans="1:8" x14ac:dyDescent="0.35">
      <c r="A6" s="2" t="s">
        <v>148</v>
      </c>
      <c r="B6" s="2" t="str">
        <f>CONCATENATE(invoice_sheet[[#This Row],[Month]], " ", "Cycle")</f>
        <v>May Cycle</v>
      </c>
      <c r="C6" s="2" t="s">
        <v>19</v>
      </c>
      <c r="D6" s="2" t="s">
        <v>18</v>
      </c>
      <c r="E6" s="2" t="str">
        <f>CONCATENATE(invoice_sheet[[#This Row],[VENDOR]], "-",invoice_sheet[[#This Row],[STATE]],"-",invoice_sheet[[#This Row],[Month]])</f>
        <v>HARMANS FLOREAT-CROSS RIVER-May</v>
      </c>
      <c r="F6" s="2" t="s">
        <v>129</v>
      </c>
      <c r="G6" s="2">
        <v>47891</v>
      </c>
      <c r="H6" s="2">
        <v>13.5</v>
      </c>
    </row>
    <row r="7" spans="1:8" x14ac:dyDescent="0.35">
      <c r="A7" s="2" t="s">
        <v>148</v>
      </c>
      <c r="B7" s="2" t="str">
        <f>CONCATENATE(invoice_sheet[[#This Row],[Month]], " ", "Cycle")</f>
        <v>May Cycle</v>
      </c>
      <c r="C7" s="2" t="s">
        <v>20</v>
      </c>
      <c r="D7" s="2" t="s">
        <v>18</v>
      </c>
      <c r="E7" s="2" t="str">
        <f>CONCATENATE(invoice_sheet[[#This Row],[VENDOR]], "-",invoice_sheet[[#This Row],[STATE]],"-",invoice_sheet[[#This Row],[Month]])</f>
        <v>KEZONIC-CROSS RIVER-May</v>
      </c>
      <c r="F7" s="2" t="s">
        <v>129</v>
      </c>
      <c r="G7" s="2">
        <v>27646</v>
      </c>
      <c r="H7" s="2">
        <v>13</v>
      </c>
    </row>
    <row r="8" spans="1:8" x14ac:dyDescent="0.35">
      <c r="A8" s="2" t="s">
        <v>208</v>
      </c>
      <c r="B8" s="2" t="str">
        <f>CONCATENATE(invoice_sheet[[#This Row],[Month]], " ", "Cycle")</f>
        <v>June Cycle</v>
      </c>
      <c r="C8" s="2" t="s">
        <v>17</v>
      </c>
      <c r="D8" s="2" t="s">
        <v>18</v>
      </c>
      <c r="E8" s="2" t="str">
        <f>CONCATENATE(invoice_sheet[[#This Row],[VENDOR]], "-",invoice_sheet[[#This Row],[STATE]],"-",invoice_sheet[[#This Row],[Month]])</f>
        <v>CHUMA HILLS-CROSS RIVER-June</v>
      </c>
      <c r="F8" s="2" t="s">
        <v>129</v>
      </c>
      <c r="G8" s="2">
        <v>33120</v>
      </c>
      <c r="H8" s="2">
        <v>14</v>
      </c>
    </row>
    <row r="9" spans="1:8" x14ac:dyDescent="0.35">
      <c r="A9" s="2" t="s">
        <v>208</v>
      </c>
      <c r="B9" s="2" t="str">
        <f>CONCATENATE(invoice_sheet[[#This Row],[Month]], " ", "Cycle")</f>
        <v>June Cycle</v>
      </c>
      <c r="C9" s="2" t="s">
        <v>19</v>
      </c>
      <c r="D9" s="2" t="s">
        <v>18</v>
      </c>
      <c r="E9" s="2" t="str">
        <f>CONCATENATE(invoice_sheet[[#This Row],[VENDOR]], "-",invoice_sheet[[#This Row],[STATE]],"-",invoice_sheet[[#This Row],[Month]])</f>
        <v>HARMANS FLOREAT-CROSS RIVER-June</v>
      </c>
      <c r="F9" s="2" t="s">
        <v>129</v>
      </c>
      <c r="G9" s="2">
        <v>44427</v>
      </c>
      <c r="H9" s="2">
        <v>13.5</v>
      </c>
    </row>
    <row r="10" spans="1:8" x14ac:dyDescent="0.35">
      <c r="A10" s="2" t="s">
        <v>208</v>
      </c>
      <c r="B10" s="2" t="str">
        <f>CONCATENATE(invoice_sheet[[#This Row],[Month]], " ", "Cycle")</f>
        <v>June Cycle</v>
      </c>
      <c r="C10" s="2" t="s">
        <v>20</v>
      </c>
      <c r="D10" s="2" t="s">
        <v>18</v>
      </c>
      <c r="E10" s="2" t="str">
        <f>CONCATENATE(invoice_sheet[[#This Row],[VENDOR]], "-",invoice_sheet[[#This Row],[STATE]],"-",invoice_sheet[[#This Row],[Month]])</f>
        <v>KEZONIC-CROSS RIVER-June</v>
      </c>
      <c r="F10" s="2" t="s">
        <v>129</v>
      </c>
      <c r="G10" s="2">
        <v>22371</v>
      </c>
      <c r="H10" s="2">
        <v>13</v>
      </c>
    </row>
  </sheetData>
  <conditionalFormatting sqref="E19:E21 H8:H10 E26:E1048576 E1:E15">
    <cfRule type="duplicateValues" dxfId="49" priority="1"/>
  </conditionalFormatting>
  <pageMargins left="0.7" right="0.7" top="0.75" bottom="0.75" header="0.3" footer="0.3"/>
  <pageSetup paperSize="9" orientation="portrait" horizontalDpi="0"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
  <sheetViews>
    <sheetView zoomScale="90" zoomScaleNormal="90" workbookViewId="0">
      <selection activeCell="K6" sqref="K6"/>
    </sheetView>
  </sheetViews>
  <sheetFormatPr defaultRowHeight="14.5" x14ac:dyDescent="0.35"/>
  <cols>
    <col min="1" max="1" width="18" customWidth="1"/>
    <col min="2" max="2" width="11.1796875" customWidth="1"/>
    <col min="3" max="4" width="14.81640625" customWidth="1"/>
    <col min="5" max="5" width="33.453125" customWidth="1"/>
    <col min="6" max="6" width="17" customWidth="1"/>
    <col min="7" max="7" width="20.81640625" customWidth="1"/>
    <col min="8" max="8" width="16.26953125" customWidth="1"/>
    <col min="9" max="9" width="28.453125" customWidth="1"/>
    <col min="10" max="10" width="22.1796875" customWidth="1"/>
    <col min="11" max="11" width="38.26953125" customWidth="1"/>
    <col min="12" max="12" width="33" customWidth="1"/>
    <col min="13" max="13" width="26.26953125" customWidth="1"/>
    <col min="14" max="14" width="31.81640625" customWidth="1"/>
    <col min="15" max="15" width="35.81640625" customWidth="1"/>
    <col min="16" max="16" width="33.54296875" customWidth="1"/>
    <col min="17" max="17" width="13.81640625" customWidth="1"/>
    <col min="18" max="18" width="14" customWidth="1"/>
    <col min="19" max="19" width="19.1796875" customWidth="1"/>
    <col min="20" max="20" width="25.1796875" customWidth="1"/>
    <col min="21" max="21" width="21.81640625" customWidth="1"/>
    <col min="22" max="22" width="19.453125" customWidth="1"/>
  </cols>
  <sheetData>
    <row r="1" spans="1:22" x14ac:dyDescent="0.35">
      <c r="A1" s="1" t="s">
        <v>24</v>
      </c>
      <c r="B1" s="1" t="s">
        <v>146</v>
      </c>
      <c r="C1" s="1" t="s">
        <v>1</v>
      </c>
      <c r="D1" s="1" t="s">
        <v>158</v>
      </c>
      <c r="E1" s="1" t="s">
        <v>173</v>
      </c>
      <c r="F1" s="1" t="s">
        <v>14</v>
      </c>
      <c r="G1" s="1" t="s">
        <v>13</v>
      </c>
      <c r="H1" s="1" t="s">
        <v>155</v>
      </c>
      <c r="I1" s="1" t="s">
        <v>177</v>
      </c>
      <c r="J1" s="1" t="s">
        <v>159</v>
      </c>
      <c r="K1" s="1" t="s">
        <v>160</v>
      </c>
      <c r="L1" s="1" t="s">
        <v>161</v>
      </c>
      <c r="M1" s="1" t="s">
        <v>162</v>
      </c>
      <c r="N1" s="1" t="s">
        <v>163</v>
      </c>
      <c r="O1" s="1" t="s">
        <v>164</v>
      </c>
      <c r="P1" s="1" t="s">
        <v>165</v>
      </c>
      <c r="Q1" s="1" t="s">
        <v>166</v>
      </c>
      <c r="R1" s="1" t="s">
        <v>167</v>
      </c>
      <c r="S1" s="1" t="s">
        <v>168</v>
      </c>
      <c r="T1" s="1" t="s">
        <v>169</v>
      </c>
      <c r="U1" s="1" t="s">
        <v>170</v>
      </c>
      <c r="V1" s="9" t="s">
        <v>171</v>
      </c>
    </row>
    <row r="2" spans="1:22" x14ac:dyDescent="0.35">
      <c r="A2" s="2" t="s">
        <v>17</v>
      </c>
      <c r="B2" s="2" t="s">
        <v>147</v>
      </c>
      <c r="C2" s="2" t="s">
        <v>18</v>
      </c>
      <c r="D2" s="2" t="s">
        <v>172</v>
      </c>
      <c r="E2" s="2" t="str">
        <f t="shared" ref="E2:E10" si="0">CONCATENATE(A2,"-",C2,"-",B2)</f>
        <v>CHUMA HILLS-CROSS RIVER-April</v>
      </c>
      <c r="F2" s="2">
        <v>43262.7</v>
      </c>
      <c r="G2" s="2">
        <v>43</v>
      </c>
      <c r="H2" s="2">
        <v>28</v>
      </c>
      <c r="I2" s="2">
        <v>1</v>
      </c>
      <c r="J2" s="2">
        <v>1</v>
      </c>
      <c r="K2" s="2">
        <v>0.7</v>
      </c>
      <c r="L2" s="2" t="b">
        <v>0</v>
      </c>
      <c r="M2" s="2">
        <v>14</v>
      </c>
      <c r="N2" s="2">
        <v>1.1000000000000001</v>
      </c>
      <c r="O2" s="2">
        <f>SUM(scoring_table[[#This Row],[Completed Sites]],scoring_table[[#This Row],[Number of Completed Assists]])/scoring_table[[#This Row],[Count of sites supplied]]</f>
        <v>0.67441860465116277</v>
      </c>
      <c r="P2" s="2">
        <v>0</v>
      </c>
      <c r="Q2" s="2">
        <v>1</v>
      </c>
      <c r="R2" s="2">
        <v>1.7</v>
      </c>
      <c r="S2" s="2">
        <f>O2*0.4</f>
        <v>0.26976744186046514</v>
      </c>
      <c r="T2" s="2">
        <f>P2*0.4</f>
        <v>0</v>
      </c>
      <c r="U2" s="2">
        <f t="shared" ref="U2:U9" si="1">Q2*0.2</f>
        <v>0.2</v>
      </c>
      <c r="V2" s="2">
        <f t="shared" ref="V2:V9" si="2">SUM(S2:U2)</f>
        <v>0.46976744186046515</v>
      </c>
    </row>
    <row r="3" spans="1:22" x14ac:dyDescent="0.35">
      <c r="A3" s="2" t="s">
        <v>17</v>
      </c>
      <c r="B3" s="2" t="s">
        <v>148</v>
      </c>
      <c r="C3" s="2" t="s">
        <v>18</v>
      </c>
      <c r="D3" s="2" t="s">
        <v>172</v>
      </c>
      <c r="E3" s="2" t="str">
        <f t="shared" si="0"/>
        <v>CHUMA HILLS-CROSS RIVER-May</v>
      </c>
      <c r="F3" s="2">
        <v>24016.799999999999</v>
      </c>
      <c r="G3" s="2">
        <v>21</v>
      </c>
      <c r="H3" s="2">
        <v>16</v>
      </c>
      <c r="I3" s="2">
        <v>0</v>
      </c>
      <c r="J3" s="2">
        <v>1</v>
      </c>
      <c r="K3" s="2">
        <v>0.8</v>
      </c>
      <c r="L3" s="2" t="b">
        <v>1</v>
      </c>
      <c r="M3" s="2">
        <v>14</v>
      </c>
      <c r="N3" s="2">
        <v>1.1000000000000001</v>
      </c>
      <c r="O3" s="2">
        <f>SUM(scoring_table[[#This Row],[Completed Sites]],scoring_table[[#This Row],[Number of Completed Assists]])/scoring_table[[#This Row],[Count of sites supplied]]</f>
        <v>0.76190476190476186</v>
      </c>
      <c r="P3" s="2">
        <v>1</v>
      </c>
      <c r="Q3" s="2">
        <v>1</v>
      </c>
      <c r="R3" s="2">
        <v>2.8</v>
      </c>
      <c r="S3" s="2">
        <f t="shared" ref="S3:T9" si="3">O3*0.4</f>
        <v>0.30476190476190479</v>
      </c>
      <c r="T3" s="2">
        <f t="shared" si="3"/>
        <v>0.4</v>
      </c>
      <c r="U3" s="2">
        <f t="shared" si="1"/>
        <v>0.2</v>
      </c>
      <c r="V3" s="2">
        <f t="shared" si="2"/>
        <v>0.90476190476190488</v>
      </c>
    </row>
    <row r="4" spans="1:22" x14ac:dyDescent="0.35">
      <c r="A4" s="2" t="s">
        <v>17</v>
      </c>
      <c r="B4" s="2" t="s">
        <v>208</v>
      </c>
      <c r="C4" s="2" t="s">
        <v>18</v>
      </c>
      <c r="D4" s="2" t="s">
        <v>172</v>
      </c>
      <c r="E4" s="2" t="str">
        <f t="shared" si="0"/>
        <v>CHUMA HILLS-CROSS RIVER-June</v>
      </c>
      <c r="F4" s="2">
        <v>33120.1</v>
      </c>
      <c r="G4" s="2">
        <v>26</v>
      </c>
      <c r="H4" s="2">
        <v>18</v>
      </c>
      <c r="J4" s="2">
        <v>1</v>
      </c>
      <c r="K4" s="2">
        <v>0.7</v>
      </c>
      <c r="L4" s="2" t="b">
        <v>1</v>
      </c>
      <c r="M4" s="2">
        <v>14</v>
      </c>
      <c r="N4" s="2">
        <v>1.2</v>
      </c>
      <c r="O4" s="2">
        <v>0.7</v>
      </c>
      <c r="P4" s="2">
        <v>1</v>
      </c>
      <c r="Q4" s="2">
        <v>1</v>
      </c>
      <c r="R4" s="2">
        <v>2.7</v>
      </c>
      <c r="S4" s="2">
        <v>0.28000000000000003</v>
      </c>
      <c r="T4" s="2">
        <v>0.4</v>
      </c>
      <c r="U4" s="2">
        <v>0.2</v>
      </c>
      <c r="V4" s="2">
        <f t="shared" si="2"/>
        <v>0.88000000000000012</v>
      </c>
    </row>
    <row r="5" spans="1:22" x14ac:dyDescent="0.35">
      <c r="A5" s="2" t="s">
        <v>19</v>
      </c>
      <c r="B5" s="2" t="s">
        <v>147</v>
      </c>
      <c r="C5" s="2" t="s">
        <v>18</v>
      </c>
      <c r="D5" s="2" t="s">
        <v>172</v>
      </c>
      <c r="E5" s="2" t="str">
        <f t="shared" si="0"/>
        <v>HARMANS FLOREAT-CROSS RIVER-April</v>
      </c>
      <c r="F5" s="2">
        <v>36336</v>
      </c>
      <c r="G5" s="2">
        <v>32</v>
      </c>
      <c r="H5" s="2">
        <v>14</v>
      </c>
      <c r="I5" s="2">
        <v>3</v>
      </c>
      <c r="J5" s="2">
        <v>1</v>
      </c>
      <c r="K5" s="2">
        <v>0.4</v>
      </c>
      <c r="L5" s="2" t="b">
        <v>0</v>
      </c>
      <c r="M5" s="2">
        <v>13.5</v>
      </c>
      <c r="N5" s="2">
        <v>0</v>
      </c>
      <c r="O5" s="2">
        <f>SUM(scoring_table[[#This Row],[Completed Sites]],scoring_table[[#This Row],[Number of Completed Assists]])/scoring_table[[#This Row],[Count of sites supplied]]</f>
        <v>0.53125</v>
      </c>
      <c r="P5" s="2">
        <v>0</v>
      </c>
      <c r="Q5" s="2">
        <v>1</v>
      </c>
      <c r="R5" s="2">
        <v>1.4</v>
      </c>
      <c r="S5" s="2">
        <f t="shared" si="3"/>
        <v>0.21250000000000002</v>
      </c>
      <c r="T5" s="2">
        <f t="shared" si="3"/>
        <v>0</v>
      </c>
      <c r="U5" s="2">
        <f t="shared" si="1"/>
        <v>0.2</v>
      </c>
      <c r="V5" s="2">
        <f t="shared" si="2"/>
        <v>0.41250000000000003</v>
      </c>
    </row>
    <row r="6" spans="1:22" x14ac:dyDescent="0.35">
      <c r="A6" s="2" t="s">
        <v>19</v>
      </c>
      <c r="B6" s="2" t="s">
        <v>148</v>
      </c>
      <c r="C6" s="2" t="s">
        <v>18</v>
      </c>
      <c r="D6" s="2" t="s">
        <v>172</v>
      </c>
      <c r="E6" s="2" t="str">
        <f t="shared" si="0"/>
        <v>HARMANS FLOREAT-CROSS RIVER-May</v>
      </c>
      <c r="F6" s="2">
        <v>47924.1</v>
      </c>
      <c r="G6" s="2">
        <v>42</v>
      </c>
      <c r="H6" s="2">
        <v>31</v>
      </c>
      <c r="I6" s="2">
        <v>0</v>
      </c>
      <c r="J6" s="2">
        <v>1</v>
      </c>
      <c r="K6" s="2">
        <v>0.7</v>
      </c>
      <c r="L6" s="2" t="b">
        <v>0</v>
      </c>
      <c r="M6" s="2">
        <v>13.5</v>
      </c>
      <c r="N6" s="2">
        <v>0</v>
      </c>
      <c r="O6" s="2">
        <f>SUM(scoring_table[[#This Row],[Completed Sites]],scoring_table[[#This Row],[Number of Completed Assists]])/scoring_table[[#This Row],[Count of sites supplied]]</f>
        <v>0.73809523809523814</v>
      </c>
      <c r="P6" s="2">
        <v>0</v>
      </c>
      <c r="Q6" s="2">
        <v>1</v>
      </c>
      <c r="R6" s="2">
        <v>1.7</v>
      </c>
      <c r="S6" s="2">
        <f t="shared" si="3"/>
        <v>0.29523809523809524</v>
      </c>
      <c r="T6" s="2">
        <f t="shared" si="3"/>
        <v>0</v>
      </c>
      <c r="U6" s="2">
        <f t="shared" si="1"/>
        <v>0.2</v>
      </c>
      <c r="V6" s="2">
        <f t="shared" si="2"/>
        <v>0.49523809523809526</v>
      </c>
    </row>
    <row r="7" spans="1:22" x14ac:dyDescent="0.35">
      <c r="A7" s="2" t="s">
        <v>19</v>
      </c>
      <c r="B7" s="2" t="s">
        <v>208</v>
      </c>
      <c r="C7" s="2" t="s">
        <v>18</v>
      </c>
      <c r="D7" s="2" t="s">
        <v>172</v>
      </c>
      <c r="E7" s="2" t="str">
        <f t="shared" si="0"/>
        <v>HARMANS FLOREAT-CROSS RIVER-June</v>
      </c>
      <c r="F7" s="2">
        <v>43327</v>
      </c>
      <c r="G7" s="2">
        <v>40</v>
      </c>
      <c r="H7" s="2">
        <v>20</v>
      </c>
      <c r="J7" s="2">
        <v>1</v>
      </c>
      <c r="K7" s="2">
        <v>0.5</v>
      </c>
      <c r="L7" s="2" t="b">
        <v>0</v>
      </c>
      <c r="M7" s="2">
        <v>13.5</v>
      </c>
      <c r="N7" s="2">
        <v>0</v>
      </c>
      <c r="O7" s="2">
        <v>0.5</v>
      </c>
      <c r="P7" s="2">
        <v>0</v>
      </c>
      <c r="Q7" s="2">
        <v>1</v>
      </c>
      <c r="R7" s="2">
        <v>1.5</v>
      </c>
      <c r="S7" s="2">
        <v>0.2</v>
      </c>
      <c r="T7" s="2">
        <v>0</v>
      </c>
      <c r="U7" s="2">
        <v>0.2</v>
      </c>
      <c r="V7" s="2">
        <v>0.4</v>
      </c>
    </row>
    <row r="8" spans="1:22" x14ac:dyDescent="0.35">
      <c r="A8" s="2" t="s">
        <v>20</v>
      </c>
      <c r="B8" s="2" t="s">
        <v>147</v>
      </c>
      <c r="C8" s="2" t="s">
        <v>18</v>
      </c>
      <c r="D8" s="2" t="s">
        <v>172</v>
      </c>
      <c r="E8" s="2" t="str">
        <f t="shared" si="0"/>
        <v>KEZONIC-CROSS RIVER-April</v>
      </c>
      <c r="F8" s="2">
        <v>23256</v>
      </c>
      <c r="G8" s="2">
        <v>16</v>
      </c>
      <c r="H8" s="2">
        <v>9</v>
      </c>
      <c r="I8" s="2">
        <v>0</v>
      </c>
      <c r="J8" s="2">
        <v>1</v>
      </c>
      <c r="K8" s="2">
        <v>0.6</v>
      </c>
      <c r="L8" s="2" t="b">
        <v>0</v>
      </c>
      <c r="M8" s="2">
        <v>13</v>
      </c>
      <c r="N8" s="2">
        <v>-1.1000000000000001</v>
      </c>
      <c r="O8" s="2">
        <f>SUM(scoring_table[[#This Row],[Completed Sites]],scoring_table[[#This Row],[Number of Completed Assists]])/scoring_table[[#This Row],[Count of sites supplied]]</f>
        <v>0.5625</v>
      </c>
      <c r="P8" s="2">
        <v>0</v>
      </c>
      <c r="Q8" s="2">
        <v>1</v>
      </c>
      <c r="R8" s="2">
        <v>1.6</v>
      </c>
      <c r="S8" s="2">
        <f t="shared" si="3"/>
        <v>0.22500000000000001</v>
      </c>
      <c r="T8" s="2">
        <f t="shared" si="3"/>
        <v>0</v>
      </c>
      <c r="U8" s="2">
        <f t="shared" si="1"/>
        <v>0.2</v>
      </c>
      <c r="V8" s="2">
        <f t="shared" si="2"/>
        <v>0.42500000000000004</v>
      </c>
    </row>
    <row r="9" spans="1:22" x14ac:dyDescent="0.35">
      <c r="A9" s="2" t="s">
        <v>20</v>
      </c>
      <c r="B9" s="2" t="s">
        <v>148</v>
      </c>
      <c r="C9" s="2" t="s">
        <v>18</v>
      </c>
      <c r="D9" s="2" t="s">
        <v>172</v>
      </c>
      <c r="E9" s="2" t="str">
        <f t="shared" si="0"/>
        <v>KEZONIC-CROSS RIVER-May</v>
      </c>
      <c r="F9" s="2">
        <v>27645.9</v>
      </c>
      <c r="G9" s="2">
        <v>18</v>
      </c>
      <c r="H9" s="2">
        <v>12</v>
      </c>
      <c r="I9" s="2">
        <v>0</v>
      </c>
      <c r="J9" s="2">
        <v>1</v>
      </c>
      <c r="K9" s="2">
        <v>0.7</v>
      </c>
      <c r="L9" s="2" t="b">
        <v>1</v>
      </c>
      <c r="M9" s="2">
        <v>13</v>
      </c>
      <c r="N9" s="2">
        <v>-1.1000000000000001</v>
      </c>
      <c r="O9" s="2">
        <f>SUM(scoring_table[[#This Row],[Completed Sites]],scoring_table[[#This Row],[Number of Completed Assists]])/scoring_table[[#This Row],[Count of sites supplied]]</f>
        <v>0.66666666666666663</v>
      </c>
      <c r="P9" s="2">
        <v>1</v>
      </c>
      <c r="Q9" s="2">
        <v>1</v>
      </c>
      <c r="R9" s="2">
        <v>2.7</v>
      </c>
      <c r="S9" s="2">
        <f t="shared" si="3"/>
        <v>0.26666666666666666</v>
      </c>
      <c r="T9" s="2">
        <f t="shared" si="3"/>
        <v>0.4</v>
      </c>
      <c r="U9" s="2">
        <f t="shared" si="1"/>
        <v>0.2</v>
      </c>
      <c r="V9" s="2">
        <f t="shared" si="2"/>
        <v>0.8666666666666667</v>
      </c>
    </row>
    <row r="10" spans="1:22" x14ac:dyDescent="0.35">
      <c r="A10" s="2" t="s">
        <v>20</v>
      </c>
      <c r="B10" s="2" t="s">
        <v>208</v>
      </c>
      <c r="C10" s="2" t="s">
        <v>18</v>
      </c>
      <c r="D10" s="2" t="s">
        <v>172</v>
      </c>
      <c r="E10" s="2" t="str">
        <f t="shared" si="0"/>
        <v>KEZONIC-CROSS RIVER-June</v>
      </c>
      <c r="F10" s="2">
        <v>22370.9</v>
      </c>
      <c r="G10" s="2">
        <v>13</v>
      </c>
      <c r="H10" s="2">
        <v>7</v>
      </c>
      <c r="I10" s="2"/>
      <c r="J10" s="2">
        <v>1</v>
      </c>
      <c r="K10" s="2">
        <v>0.5</v>
      </c>
      <c r="L10" s="2" t="b">
        <v>0</v>
      </c>
      <c r="M10" s="2">
        <v>13</v>
      </c>
      <c r="N10" s="2">
        <v>-1.2</v>
      </c>
      <c r="O10" s="2">
        <v>0.5</v>
      </c>
      <c r="P10" s="2">
        <v>0</v>
      </c>
      <c r="Q10" s="2">
        <v>1</v>
      </c>
      <c r="R10" s="2">
        <v>1.5</v>
      </c>
      <c r="S10" s="2">
        <v>0.2</v>
      </c>
      <c r="T10" s="2">
        <v>0</v>
      </c>
      <c r="U10" s="2">
        <v>0.2</v>
      </c>
      <c r="V10" s="2">
        <v>0.4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i n v o i c e _ s h e e t " > < 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9 & l t ; / i n t & g t ; & l t ; / v a l u e & g t ; & l t ; / i t e m & g t ; & l t ; i t e m & g t ; & l t ; k e y & g t ; & l t ; s t r i n g & g t ; S T A T E & l t ; / s t r i n g & g t ; & l t ; / k e y & g t ; & l t ; v a l u e & g t ; & l t ; i n t & g t ; 7 1 & l t ; / i n t & g t ; & l t ; / v a l u e & g t ; & l t ; / i t e m & g t ; & l t ; i t e m & g t ; & l t ; k e y & g t ; & l t ; s t r i n g & g t ; V E N D O R - S T A T E & l t ; / s t r i n g & g t ; & l t ; / k e y & g t ; & l t ; v a l u e & g t ; & l t ; i n t & g t ; 1 2 9 & l t ; / i n t & g t ; & l t ; / v a l u e & g t ; & l t ; / i t e m & g t ; & l t ; i t e m & g t ; & l t ; k e y & g t ; & l t ; s t r i n g & g t ; C A T E G O R Y & l t ; / s t r i n g & g t ; & l t ; / k e y & g t ; & l t ; v a l u e & g t ; & l t ; i n t & g t ; 1 0 0 & l t ; / i n t & g t ; & l t ; / v a l u e & g t ; & l t ; / i t e m & g t ; & l t ; i t e m & g t ; & l t ; k e y & g t ; & l t ; s t r i n g & g t ; Q U A N T I T Y   S U P P L I E D & l t ; / s t r i n g & g t ; & l t ; / k e y & g t ; & l t ; v a l u e & g t ; & l t ; i n t & g t ; 1 6 0 & l t ; / i n t & g t ; & l t ; / v a l u e & g t ; & l t ; / i t e m & g t ; & l t ; i t e m & g t ; & l t ; k e y & g t ; & l t ; s t r i n g & g t ; H A U L A G E   P R I C E & l t ; / s t r i n g & g t ; & l t ; / k e y & g t ; & l t ; v a l u e & g t ; & l t ; i n t & g t ; 1 3 2 & l t ; / i n t & g t ; & l t ; / v a l u e & g t ; & l t ; / i t e m & g t ; & l t ; i t e m & g t ; & l t ; k e y & g t ; & l t ; s t r i n g & g t ; M o n t h & l t ; / s t r i n g & g t ; & l t ; / k e y & g t ; & l t ; v a l u e & g t ; & l t ; i n t & g t ; 7 7 & l t ; / i n t & g t ; & l t ; / v a l u e & g t ; & l t ; / i t e m & g t ; & l t ; / C o l u m n W i d t h s & g t ; & l t ; C o l u m n D i s p l a y I n d e x & g t ; & l t ; i t e m & g t ; & l t ; k e y & g t ; & l t ; s t r i n g & g t ; V E N D O R & l t ; / s t r i n g & g t ; & l t ; / k e y & g t ; & l t ; v a l u e & g t ; & l t ; i n t & g t ; 0 & l t ; / i n t & g t ; & l t ; / v a l u e & g t ; & l t ; / i t e m & g t ; & l t ; i t e m & g t ; & l t ; k e y & g t ; & l t ; s t r i n g & g t ; S T A T E & l t ; / s t r i n g & g t ; & l t ; / k e y & g t ; & l t ; v a l u e & g t ; & l t ; i n t & g t ; 1 & l t ; / i n t & g t ; & l t ; / v a l u e & g t ; & l t ; / i t e m & g t ; & l t ; i t e m & g t ; & l t ; k e y & g t ; & l t ; s t r i n g & g t ; V E N D O R - S T A T E & l t ; / s t r i n g & g t ; & l t ; / k e y & g t ; & l t ; v a l u e & g t ; & l t ; i n t & g t ; 2 & l t ; / i n t & g t ; & l t ; / v a l u e & g t ; & l t ; / i t e m & g t ; & l t ; i t e m & g t ; & l t ; k e y & g t ; & l t ; s t r i n g & g t ; C A T E G O R Y & l t ; / s t r i n g & g t ; & l t ; / k e y & g t ; & l t ; v a l u e & g t ; & l t ; i n t & g t ; 3 & l t ; / i n t & g t ; & l t ; / v a l u e & g t ; & l t ; / i t e m & g t ; & l t ; i t e m & g t ; & l t ; k e y & g t ; & l t ; s t r i n g & g t ; Q U A N T I T Y   S U P P L I E D & l t ; / s t r i n g & g t ; & l t ; / k e y & g t ; & l t ; v a l u e & g t ; & l t ; i n t & g t ; 4 & l t ; / i n t & g t ; & l t ; / v a l u e & g t ; & l t ; / i t e m & g t ; & l t ; i t e m & g t ; & l t ; k e y & g t ; & l t ; s t r i n g & g t ; H A U L A G E   P R I C E & l t ; / s t r i n g & g t ; & l t ; / k e y & g t ; & l t ; v a l u e & g t ; & l t ; i n t & g t ; 5 & l t ; / i n t & g t ; & l t ; / v a l u e & g t ; & l t ; / i t e m & g t ; & l t ; i t e m & g t ; & l t ; k e y & g t ; & l t ; s t r i n g & g t ; M o n t h & 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C l i e n t W i n d o w X M L " > < C u s t o m C o n t e n t > < ! [ C D A T A [ f i r s t _ s u m m a r y ] ] > < / C u s t o m C o n t e n t > < / G e m i n i > 
</file>

<file path=customXml/item11.xml>��< ? x m l   v e r s i o n = " 1 . 0 "   e n c o d i n g = " U T F - 1 6 " ? > < G e m i n i   x m l n s = " h t t p : / / g e m i n i / p i v o t c u s t o m i z a t i o n / T a b l e X M L _ c a t e g o r y _ c o u n t " > < 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 M o n t h < / s t r i n g > < / k e y > < v a l u e > < i n t > 0 < / i n t > < / v a l u e > < / i t e m > < i t e m > < k e y > < s t r i n g > V e n d o r < / s t r i n g > < / k e y > < v a l u e > < i n t > 1 < / i n t > < / v a l u e > < / i t e m > < i t e m > < k e y > < s t r i n g > S t a t e < / s t r i n g > < / k e y > < v a l u e > < i n t > 2 < / i n t > < / v a l u e > < / i t e m > < i t e m > < k e y > < s t r i n g > V e n d o r - S t a t e < / s t r i n g > < / k e y > < v a l u e > < i n t > 3 < / i n t > < / v a l u e > < / i t e m > < i t e m > < k e y > < s t r i n g > C o m p l e t e d   S i t e s < / s t r i n g > < / k e y > < v a l u e > < i n t > 4 < / i n t > < / v a l u e > < / i t e m > < i t e m > < k e y > < s t r i n g > U n c o m p l e t e d   S i t e s < / s t r i n g > < / k e y > < v a l u e > < i n t > 5 < / i n t > < / v a l u e > < / i t e m > < i t e m > < k e y > < s t r i n g > N u m b e r   o f   C o m p l e t e d   a s s i s t s < / s t r i n g > < / k e y > < v a l u e > < i n t > 6 < / i n t > < / v a l u e > < / i t e m > < i t e m > < k e y > < s t r i n g > N u m b e r   o f   U n c o m p l e t e d   a s s i s t s < / s t r i n g > < / k e y > < v a l u e > < i n t > 7 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n e w _ s u p p l y _ s t a t u 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M o n t h & l t ; / s t r i n g & g t ; & l t ; / k e y & g t ; & l t ; v a l u e & g t ; & l t ; i n t & g t ; 7 7 & l t ; / i n t & g t ; & l t ; / v a l u e & g t ; & l t ; / i t e m & 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1 s t   D a t e   o f   S u p p l y & l t ; / s t r i n g & g t ; & l t ; / k e y & g t ; & l t ; v a l u e & g t ; & l t ; i n t & g t ; 1 4 7 & 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C y c l e & l t ; / s t r i n g & g t ; & l t ; / k e y & g t ; & l t ; v a l u e & g t ; & l t ; i n t & g t ; 6 9 & l t ; / i n t & g t ; & l t ; / v a l u e & g t ; & l t ; / i t e m & g t ; & l t ; / C o l u m n W i d t h s & g t ; & l t ; C o l u m n D i s p l a y I n d e x & g t ; & l t ; i t e m & g t ; & l t ; k e y & g t ; & l t ; s t r i n g & g t ; M o n t h & l t ; / s t r i n g & g t ; & l t ; / k e y & g t ; & l t ; v a l u e & g t ; & l t ; i n t & g t ; 0 & l t ; / i n t & g t ; & l t ; / v a l u e & g t ; & l t ; / i t e m & g t ; & l t ; i t e m & g t ; & l t ; k e y & g t ; & l t ; s t r i n g & g t ; S i t e   I D & l t ; / s t r i n g & g t ; & l t ; / k e y & g t ; & l t ; v a l u e & g t ; & l t ; i n t & g t ; 1 & l t ; / i n t & g t ; & l t ; / v a l u e & g t ; & l t ; / i t e m & g t ; & l t ; i t e m & g t ; & l t ; k e y & g t ; & l t ; s t r i n g & g t ; S t a t e & l t ; / s t r i n g & g t ; & l t ; / k e y & g t ; & l t ; v a l u e & g t ; & l t ; i n t & g t ; 2 & l t ; / i n t & g t ; & l t ; / v a l u e & g t ; & l t ; / i t e m & g t ; & l t ; i t e m & g t ; & l t ; k e y & g t ; & l t ; s t r i n g & g t ; C l u s t e r s & l t ; / s t r i n g & g t ; & l t ; / k e y & g t ; & l t ; v a l u e & g t ; & l t ; i n t & g t ; 3 & l t ; / i n t & g t ; & l t ; / v a l u e & g t ; & l t ; / i t e m & g t ; & l t ; i t e m & g t ; & l t ; k e y & g t ; & l t ; s t r i n g & g t ; A l l o c a t i o n & l t ; / s t r i n g & g t ; & l t ; / k e y & g t ; & l t ; v a l u e & g t ; & l t ; i n t & g t ; 4 & l t ; / i n t & g t ; & l t ; / v a l u e & g t ; & l t ; / i t e m & g t ; & l t ; i t e m & g t ; & l t ; k e y & g t ; & l t ; s t r i n g & g t ; 1 s t   D a t e   o f   S u p p l y & l t ; / s t r i n g & g t ; & l t ; / k e y & g t ; & l t ; v a l u e & g t ; & l t ; i n t & g t ; 5 & l t ; / i n t & g t ; & l t ; / v a l u e & g t ; & l t ; / i t e m & g t ; & l t ; i t e m & g t ; & l t ; k e y & g t ; & l t ; s t r i n g & g t ; T o t a l   q t y   s u p p l i e d & l t ; / s t r i n g & g t ; & l t ; / k e y & g t ; & l t ; v a l u e & g t ; & l t ; i n t & g t ; 6 & l t ; / i n t & g t ; & l t ; / v a l u e & g t ; & l t ; / i t e m & g t ; & l t ; i t e m & g t ; & l t ; k e y & g t ; & l t ; s t r i n g & g t ; A l l o c a t i o n   s u p p l y   r a t e & l t ; / s t r i n g & g t ; & l t ; / k e y & g t ; & l t ; v a l u e & g t ; & l t ; i n t & g t ; 7 & l t ; / i n t & g t ; & l t ; / v a l u e & g t ; & l t ; / i t e m & g t ; & l t ; i t e m & g t ; & l t ; k e y & g t ; & l t ; s t r i n g & g t ; V e n d o r & l t ; / s t r i n g & g t ; & l t ; / k e y & g t ; & l t ; v a l u e & g t ; & l t ; i n t & g t ; 8 & l t ; / i n t & g t ; & l t ; / v a l u e & g t ; & l t ; / i t e m & g t ; & l t ; i t e m & g t ; & l t ; k e y & g t ; & l t ; s t r i n g & g t ; V e n d o r - S t a t e & l t ; / s t r i n g & g t ; & l t ; / k e y & g t ; & l t ; v a l u e & g t ; & l t ; i n t & g t ; 9 & l t ; / i n t & g t ; & l t ; / v a l u e & g t ; & l t ; / i t e m & g t ; & l t ; i t e m & g t ; & l t ; k e y & g t ; & l t ; s t r i n g & g t ; A l l o c a t i o n   S u p p l y   R a t e   S t a t u s & l t ; / s t r i n g & g t ; & l t ; / k e y & g t ; & l t ; v a l u e & g t ; & l t ; i n t & g t ; 1 0 & l t ; / i n t & g t ; & l t ; / v a l u e & g t ; & l t ; / i t e m & g t ; & l t ; i t e m & g t ; & l t ; k e y & g t ; & l t ; s t r i n g & g t ; C y c l e & l t ; / s t r i n g & g t ; & l t ; / k e y & g t ; & l t ; v a l u e & g t ; & l t ; i n t & g t ; 1 1 & l t ; / i n t & g t ; & l t ; / v a l u e & g t ; & l t ; / i t e m & g t ; & l t ; / C o l u m n D i s p l a y I n d e x & g t ; & l t ; C o l u m n F r o z e n   / & g t ; & l t ; C o l u m n C h e c k e d   / & g t ; & l t ; C o l u m n F i l t e r   / & g t ; & l t ; S e l e c t i o n F i l t e r   / & g t ; & l t ; F i l t e r P a r a m e t e r s   / & g t ; & l t ; I s S o r t D e s c e n d i n g & g t ; f a l s e & l t ; / I s S o r t D e s c e n d i n g & g t ; & l t ; / T a b l e W i d g e t G r i d S e r i a l i z a t i o n & g t ; < / 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T a b l e X M L _ f i r s t _ s u m m a r y " > < 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 / & g t ; & l t ; C o l u m n W i d t h s & g t ; & l t ; i t e m & g t ; & l t ; k e y & g t ; & l t ; s t r i n g & g t ; 1 s t   S u p p l y   V e n d o r & l t ; / s t r i n g & g t ; & l t ; / k e y & g t ; & l t ; v a l u e & g t ; & l t ; i n t & g t ; 1 4 7 & l t ; / i n t & g t ; & l t ; / v a l u e & g t ; & l t ; / i t e m & g t ; & l t ; i t e m & g t ; & l t ; k e y & g t ; & l t ; s t r i n g & g t ; S t a t e & l t ; / s t r i n g & g t ; & l t ; / k e y & g t ; & l t ; v a l u e & g t ; & l t ; i n t & g t ; 6 8 & l t ; / i n t & g t ; & l t ; / v a l u e & g t ; & l t ; / i t e m & g t ; & l t ; i t e m & g t ; & l t ; k e y & g t ; & l t ; s t r i n g & g t ; V e n d o r - S t a t e & l t ; / s t r i n g & g t ; & l t ; / k e y & g t ; & l t ; v a l u e & g t ; & l t ; i n t & g t ; 1 1 8 & l t ; / i n t & g t ; & l t ; / v a l u e & g t ; & l t ; / i t e m & g t ; & l t ; i t e m & g t ; & l t ; k e y & g t ; & l t ; s t r i n g & g t ; F i r s t   D a t e   o f   1 s t   S u p p l y & l t ; / s t r i n g & g t ; & l t ; / k e y & g t ; & l t ; v a l u e & g t ; & l t ; i n t & g t ; 1 7 7 & l t ; / i n t & g t ; & l t ; / v a l u e & g t ; & l t ; / i t e m & g t ; & l t ; i t e m & g t ; & l t ; k e y & g t ; & l t ; s t r i n g & g t ; L a s t   D a t e   o f   1 s t   S u p p l y & l t ; / s t r i n g & g t ; & l t ; / k e y & g t ; & l t ; v a l u e & g t ; & l t ; i n t & g t ; 1 7 4 & l t ; / i n t & g t ; & l t ; / v a l u e & g t ; & l t ; / i t e m & g t ; & l t ; i t e m & g t ; & l t ; k e y & g t ; & l t ; s t r i n g & g t ; L a s t   D a t e   o f   2 n d   S u p p l y & l t ; / s t r i n g & g t ; & l t ; / k e y & g t ; & l t ; v a l u e & g t ; & l t ; i n t & g t ; 1 7 9 & l t ; / i n t & g t ; & l t ; / v a l u e & g t ; & l t ; / i t e m & g t ; & l t ; i t e m & g t ; & l t ; k e y & g t ; & l t ; s t r i n g & g t ; L a s t   D a t e   o f   3 r d   S u p p l y & l t ; / s t r i n g & g t ; & l t ; / k e y & g t ; & l t ; v a l u e & g t ; & l t ; i n t & g t ; 1 7 6 & l t ; / i n t & g t ; & l t ; / v a l u e & g t ; & l t ; / i t e m & g t ; & l t ; i t e m & g t ; & l t ; k e y & g t ; & l t ; s t r i n g & g t ; L a s t   D a t e   o f   4 t h   S u p p l y & l t ; / s t r i n g & g t ; & l t ; / k e y & g t ; & l t ; v a l u e & g t ; & l t ; i n t & g t ; 1 7 6 & l t ; / i n t & g t ; & l t ; / v a l u e & g t ; & l t ; / i t e m & g t ; & l t ; i t e m & g t ; & l t ; k e y & g t ; & l t ; s t r i n g & g t ; 1 s t   S u p p l y   T o t a l   Q t y & l t ; / s t r i n g & g t ; & l t ; / k e y & g t ; & l t ; v a l u e & g t ; & l t ; i n t & g t ; 1 5 7 & l t ; / i n t & g t ; & l t ; / v a l u e & g t ; & l t ; / i t e m & g t ; & l t ; i t e m & g t ; & l t ; k e y & g t ; & l t ; s t r i n g & g t ; 2 n d   S u p p l y   T o t a l   Q t y & l t ; / s t r i n g & g t ; & l t ; / k e y & g t ; & l t ; v a l u e & g t ; & l t ; i n t & g t ; 1 6 2 & l t ; / i n t & g t ; & l t ; / v a l u e & g t ; & l t ; / i t e m & g t ; & l t ; i t e m & g t ; & l t ; k e y & g t ; & l t ; s t r i n g & g t ; 3 r d   S u p p l y   T o t a l   Q t y & l t ; / s t r i n g & g t ; & l t ; / k e y & g t ; & l t ; v a l u e & g t ; & l t ; i n t & g t ; 1 5 9 & l t ; / i n t & g t ; & l t ; / v a l u e & g t ; & l t ; / i t e m & g t ; & l t ; i t e m & g t ; & l t ; k e y & g t ; & l t ; s t r i n g & g t ; 4 t h   S u p p l y   T o t a l   Q t y & l t ; / s t r i n g & g t ; & l t ; / k e y & g t ; & l t ; v a l u e & g t ; & l t ; i n t & g t ; 1 5 9 & l t ; / i n t & g t ; & l t ; / v a l u e & g t ; & l t ; / i t e m & g t ; & l t ; i t e m & g t ; & l t ; k e y & g t ; & l t ; s t r i n g & g t ; F i r s t   D a t e   P r o g r a m m e d & l t ; / s t r i n g & g t ; & l t ; / k e y & g t ; & l t ; v a l u e & g t ; & l t ; i n t & g t ; 1 7 8 & l t ; / i n t & g t ; & l t ; / v a l u e & g t ; & l t ; / i t e m & g t ; & l t ; i t e m & g t ; & l t ; k e y & g t ; & l t ; s t r i n g & g t ; Q u a n t i t y   P r o g r a m m e d & l t ; / s t r i n g & g t ; & l t ; / k e y & g t ; & l t ; v a l u e & g t ; & l t ; i n t & g t ; 1 7 2 & l t ; / i n t & g t ; & l t ; / v a l u e & g t ; & l t ; / i t e m & g t ; & l t ; i t e m & g t ; & l t ; k e y & g t ; & l t ; s t r i n g & g t ; C o u n t   o f   s i t e s   s u p p l i e d & l t ; / s t r i n g & g t ; & l t ; / k e y & g t ; & l t ; v a l u e & g t ; & l t ; i n t & g t ; 1 7 8 & l t ; / i n t & g t ; & l t ; / v a l u e & g t ; & l t ; / i t e m & g t ; & l t ; i t e m & g t ; & l t ; k e y & g t ; & l t ; s t r i n g & g t ; T o t a l   q t y   s u p p l i e d & l t ; / s t r i n g & g t ; & l t ; / k e y & g t ; & l t ; v a l u e & g t ; & l t ; i n t & g t ; 1 4 6 & l t ; / i n t & g t ; & l t ; / v a l u e & g t ; & l t ; / i t e m & g t ; & l t ; i t e m & g t ; & l t ; k e y & g t ; & l t ; s t r i n g & g t ; E x p e c t e d   S u p p l y   E n d   D a t e & l t ; / s t r i n g & g t ; & l t ; / k e y & g t ; & l t ; v a l u e & g t ; & l t ; i n t & g t ; 1 9 6 & l t ; / i n t & g t ; & l t ; / v a l u e & g t ; & l t ; / i t e m & g t ; & l t ; i t e m & g t ; & l t ; k e y & g t ; & l t ; s t r i n g & g t ; C o m p l e t e d   w i t h i n   S L A & l t ; / s t r i n g & g t ; & l t ; / k e y & g t ; & l t ; v a l u e & g t ; & l t ; i n t & g t ; 1 7 3 & l t ; / i n t & g t ; & l t ; / v a l u e & g t ; & l t ; / i t e m & g t ; & l t ; i t e m & g t ; & l t ; k e y & g t ; & l t ; s t r i n g & g t ; M o n t h & l t ; / s t r i n g & g t ; & l t ; / k e y & g t ; & l t ; v a l u e & g t ; & l t ; i n t & g t ; 7 7 & l t ; / i n t & g t ; & l t ; / v a l u e & g t ; & l t ; / i t e m & g t ; & l t ; i t e m & g t ; & l t ; k e y & g t ; & l t ; s t r i n g & g t ; H a u l a g e   P r i c e & l t ; / s t r i n g & g t ; & l t ; / k e y & g t ; & l t ; v a l u e & g t ; & l t ; i n t & g t ; 1 2 0 & l t ; / i n t & g t ; & l t ; / v a l u e & g t ; & l t ; / i t e m & g t ; & l t ; / C o l u m n W i d t h s & g t ; & l t ; C o l u m n D i s p l a y I n d e x & g t ; & l t ; i t e m & g t ; & l t ; k e y & g t ; & l t ; s t r i n g & g t ; 1 s t   S u p p l y   V e n d o r & l t ; / s t r i n g & g t ; & l t ; / k e y & g t ; & l t ; v a l u e & g t ; & l t ; i n t & g t ; 0 & l t ; / i n t & g t ; & l t ; / v a l u e & g t ; & l t ; / i t e m & g t ; & l t ; i t e m & g t ; & l t ; k e y & g t ; & l t ; s t r i n g & g t ; S t a t e & l t ; / s t r i n g & g t ; & l t ; / k e y & g t ; & l t ; v a l u e & g t ; & l t ; i n t & g t ; 1 & l t ; / i n t & g t ; & l t ; / v a l u e & g t ; & l t ; / i t e m & g t ; & l t ; i t e m & g t ; & l t ; k e y & g t ; & l t ; s t r i n g & g t ; V e n d o r - S t a t e & l t ; / s t r i n g & g t ; & l t ; / k e y & g t ; & l t ; v a l u e & g t ; & l t ; i n t & g t ; 2 & l t ; / i n t & g t ; & l t ; / v a l u e & g t ; & l t ; / i t e m & g t ; & l t ; i t e m & g t ; & l t ; k e y & g t ; & l t ; s t r i n g & g t ; F i r s t   D a t e   o f   1 s t   S u p p l y & l t ; / s t r i n g & g t ; & l t ; / k e y & g t ; & l t ; v a l u e & g t ; & l t ; i n t & g t ; 3 & l t ; / i n t & g t ; & l t ; / v a l u e & g t ; & l t ; / i t e m & g t ; & l t ; i t e m & g t ; & l t ; k e y & g t ; & l t ; s t r i n g & g t ; L a s t   D a t e   o f   1 s t   S u p p l y & l t ; / s t r i n g & g t ; & l t ; / k e y & g t ; & l t ; v a l u e & g t ; & l t ; i n t & g t ; 4 & l t ; / i n t & g t ; & l t ; / v a l u e & g t ; & l t ; / i t e m & g t ; & l t ; i t e m & g t ; & l t ; k e y & g t ; & l t ; s t r i n g & g t ; L a s t   D a t e   o f   2 n d   S u p p l y & l t ; / s t r i n g & g t ; & l t ; / k e y & g t ; & l t ; v a l u e & g t ; & l t ; i n t & g t ; 5 & l t ; / i n t & g t ; & l t ; / v a l u e & g t ; & l t ; / i t e m & g t ; & l t ; i t e m & g t ; & l t ; k e y & g t ; & l t ; s t r i n g & g t ; L a s t   D a t e   o f   3 r d   S u p p l y & l t ; / s t r i n g & g t ; & l t ; / k e y & g t ; & l t ; v a l u e & g t ; & l t ; i n t & g t ; 6 & l t ; / i n t & g t ; & l t ; / v a l u e & g t ; & l t ; / i t e m & g t ; & l t ; i t e m & g t ; & l t ; k e y & g t ; & l t ; s t r i n g & g t ; L a s t   D a t e   o f   4 t h   S u p p l y & l t ; / s t r i n g & g t ; & l t ; / k e y & g t ; & l t ; v a l u e & g t ; & l t ; i n t & g t ; 7 & l t ; / i n t & g t ; & l t ; / v a l u e & g t ; & l t ; / i t e m & g t ; & l t ; i t e m & g t ; & l t ; k e y & g t ; & l t ; s t r i n g & g t ; 1 s t   S u p p l y   T o t a l   Q t y & l t ; / s t r i n g & g t ; & l t ; / k e y & g t ; & l t ; v a l u e & g t ; & l t ; i n t & g t ; 8 & l t ; / i n t & g t ; & l t ; / v a l u e & g t ; & l t ; / i t e m & g t ; & l t ; i t e m & g t ; & l t ; k e y & g t ; & l t ; s t r i n g & g t ; 2 n d   S u p p l y   T o t a l   Q t y & l t ; / s t r i n g & g t ; & l t ; / k e y & g t ; & l t ; v a l u e & g t ; & l t ; i n t & g t ; 9 & l t ; / i n t & g t ; & l t ; / v a l u e & g t ; & l t ; / i t e m & g t ; & l t ; i t e m & g t ; & l t ; k e y & g t ; & l t ; s t r i n g & g t ; 3 r d   S u p p l y   T o t a l   Q t y & l t ; / s t r i n g & g t ; & l t ; / k e y & g t ; & l t ; v a l u e & g t ; & l t ; i n t & g t ; 1 0 & l t ; / i n t & g t ; & l t ; / v a l u e & g t ; & l t ; / i t e m & g t ; & l t ; i t e m & g t ; & l t ; k e y & g t ; & l t ; s t r i n g & g t ; 4 t h   S u p p l y   T o t a l   Q t y & l t ; / s t r i n g & g t ; & l t ; / k e y & g t ; & l t ; v a l u e & g t ; & l t ; i n t & g t ; 1 1 & l t ; / i n t & g t ; & l t ; / v a l u e & g t ; & l t ; / i t e m & g t ; & l t ; i t e m & g t ; & l t ; k e y & g t ; & l t ; s t r i n g & g t ; F i r s t   D a t e   P r o g r a m m e d & l t ; / s t r i n g & g t ; & l t ; / k e y & g t ; & l t ; v a l u e & g t ; & l t ; i n t & g t ; 1 2 & l t ; / i n t & g t ; & l t ; / v a l u e & g t ; & l t ; / i t e m & g t ; & l t ; i t e m & g t ; & l t ; k e y & g t ; & l t ; s t r i n g & g t ; Q u a n t i t y   P r o g r a m m e d & l t ; / s t r i n g & g t ; & l t ; / k e y & g t ; & l t ; v a l u e & g t ; & l t ; i n t & g t ; 1 3 & l t ; / i n t & g t ; & l t ; / v a l u e & g t ; & l t ; / i t e m & g t ; & l t ; i t e m & g t ; & l t ; k e y & g t ; & l t ; s t r i n g & g t ; C o u n t   o f   s i t e s   s u p p l i e d & l t ; / s t r i n g & g t ; & l t ; / k e y & g t ; & l t ; v a l u e & g t ; & l t ; i n t & g t ; 1 4 & l t ; / i n t & g t ; & l t ; / v a l u e & g t ; & l t ; / i t e m & g t ; & l t ; i t e m & g t ; & l t ; k e y & g t ; & l t ; s t r i n g & g t ; T o t a l   q t y   s u p p l i e d & l t ; / s t r i n g & g t ; & l t ; / k e y & g t ; & l t ; v a l u e & g t ; & l t ; i n t & g t ; 1 5 & l t ; / i n t & g t ; & l t ; / v a l u e & g t ; & l t ; / i t e m & g t ; & l t ; i t e m & g t ; & l t ; k e y & g t ; & l t ; s t r i n g & g t ; E x p e c t e d   S u p p l y   E n d   D a t e & l t ; / s t r i n g & g t ; & l t ; / k e y & g t ; & l t ; v a l u e & g t ; & l t ; i n t & g t ; 1 6 & l t ; / i n t & g t ; & l t ; / v a l u e & g t ; & l t ; / i t e m & g t ; & l t ; i t e m & g t ; & l t ; k e y & g t ; & l t ; s t r i n g & g t ; C o m p l e t e d   w i t h i n   S L A & l t ; / s t r i n g & g t ; & l t ; / k e y & g t ; & l t ; v a l u e & g t ; & l t ; i n t & g t ; 1 7 & l t ; / i n t & g t ; & l t ; / v a l u e & g t ; & l t ; / i t e m & g t ; & l t ; i t e m & g t ; & l t ; k e y & g t ; & l t ; s t r i n g & g t ; M o n t h & l t ; / s t r i n g & g t ; & l t ; / k e y & g t ; & l t ; v a l u e & g t ; & l t ; i n t & g t ; 1 8 & l t ; / i n t & g t ; & l t ; / v a l u e & g t ; & l t ; / i t e m & g t ; & l t ; i t e m & g t ; & l t ; k e y & g t ; & l t ; s t r i n g & g t ; H a u l a g e   P r i c e & 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1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 2 0 2 1 - 0 8 - 2 4 T 1 4 : 4 5 : 3 8 . 0 6 1 9 9 6 7 + 0 1 : 0 0 < / L a s t P r o c e s s e d T i m e > < / D a t a M o d e l i n g S a n d b o x . S e r i a l i z e d S a n d b o x E r r o r C a c h e > ] ] > < / C u s t o m C o n t e n t > < / G e m i n i > 
</file>

<file path=customXml/item16.xml>��< ? x m l   v e r s i o n = " 1 . 0 "   e n c o d i n g = " U T F - 1 6 " ? > < G e m i n i   x m l n s = " h t t p : / / g e m i n i / p i v o t c u s t o m i z a t i o n / T a b l e C o u n t I n S a n d b o x " > < C u s t o m C o n t e n t > < ! [ C D A T A [ 7 ] ] > < / C u s t o m C o n t e n t > < / G e m i n i > 
</file>

<file path=customXml/item17.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f i r s t _ s u m m a r y & l t ; / K e y & g t ; & l t ; V a l u e   x m l n s : a = " h t t p : / / s c h e m a s . d a t a c o n t r a c t . o r g / 2 0 0 4 / 0 7 / M i c r o s o f t . A n a l y s i s S e r v i c e s . C o m m o n " & g t ; & l t ; a : H a s F o c u s & g t ; t r u e & l t ; / a : H a s F o c u s & g t ; & l t ; a : S i z e A t D p i 9 6 & g t ; 1 2 5 & l t ; / a : S i z e A t D p i 9 6 & g t ; & l t ; a : V i s i b l e & g t ; t r u e & l t ; / a : V i s i b l e & g t ; & l t ; / V a l u e & g t ; & l t ; / K e y V a l u e O f s t r i n g S a n d b o x E d i t o r . M e a s u r e G r i d S t a t e S c d E 3 5 R y & g t ; & l t ; K e y V a l u e O f s t r i n g S a n d b o x E d i t o r . M e a s u r e G r i d S t a t e S c d E 3 5 R y & g t ; & l t ; K e y & g t ; d a t e _ t a b l e & 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n e w _ s u p p l y _ s t a t u s 3 & 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8.xml>��< ? x m l   v e r s i o n = " 1 . 0 "   e n c o d i n g = " U T F - 1 6 " ? > < G e m i n i   x m l n s = " h t t p : / / g e m i n i / p i v o t c u s t o m i z a t i o n / T a b l e X M L _ n e w _ s u p p l y _ s t a t u s 3 " > < 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 7 7 < / i n t > < / v a l u e > < / i t e m > < i t e m > < k e y > < s t r i n g > C y c l e < / s t r i n g > < / k e y > < v a l u e > < i n t > 6 9 < / i n t > < / v a l u e > < / i t e m > < i t e m > < k e y > < s t r i n g > S i t e   I D < / s t r i n g > < / k e y > < v a l u e > < i n t > 7 6 < / i n t > < / v a l u e > < / i t e m > < i t e m > < k e y > < s t r i n g > S t a t e < / s t r i n g > < / k e y > < v a l u e > < i n t > 6 8 < / i n t > < / v a l u e > < / i t e m > < i t e m > < k e y > < s t r i n g > C l u s t e r s < / s t r i n g > < / k e y > < v a l u e > < i n t > 8 6 < / i n t > < / v a l u e > < / i t e m > < i t e m > < k e y > < s t r i n g > A l l o c a t i o n < / s t r i n g > < / k e y > < v a l u e > < i n t > 9 8 < / i n t > < / v a l u e > < / i t e m > < i t e m > < k e y > < s t r i n g > L a s t   d a t e   o f   s u p p l y < / s t r i n g > < / k e y > < v a l u e > < i n t > 1 5 1 < / i n t > < / v a l u e > < / i t e m > < i t e m > < k e y > < s t r i n g > T o t a l   q t y   s u p p l i e d < / s t r i n g > < / k e y > < v a l u e > < i n t > 1 4 6 < / i n t > < / v a l u e > < / i t e m > < i t e m > < k e y > < s t r i n g > S u p p l y   %   c o m p l e t e < / s t r i n g > < / k e y > < v a l u e > < i n t > 1 5 4 < / i n t > < / v a l u e > < / i t e m > < i t e m > < k e y > < s t r i n g > L a s t   S u p p l y   V e n d o r < / s t r i n g > < / k e y > < v a l u e > < i n t > 1 5 3 < / i n t > < / v a l u e > < / i t e m > < i t e m > < k e y > < s t r i n g > V e n d o r - S t a t e < / s t r i n g > < / k e y > < v a l u e > < i n t > 1 1 8 < / i n t > < / v a l u e > < / i t e m > < i t e m > < k e y > < s t r i n g > S u p p l y   C a t e g o r y < / s t r i n g > < / k e y > < v a l u e > < i n t > 1 3 6 < / i n t > < / v a l u e > < / i t e m > < / C o l u m n W i d t h s > < C o l u m n D i s p l a y I n d e x > < i t e m > < k e y > < s t r i n g > M o n t h < / s t r i n g > < / k e y > < v a l u e > < i n t > 0 < / i n t > < / v a l u e > < / i t e m > < i t e m > < k e y > < s t r i n g > C y c l e < / s t r i n g > < / k e y > < v a l u e > < i n t > 1 < / i n t > < / v a l u e > < / i t e m > < i t e m > < k e y > < s t r i n g > S i t e   I D < / s t r i n g > < / k e y > < v a l u e > < i n t > 2 < / i n t > < / v a l u e > < / i t e m > < i t e m > < k e y > < s t r i n g > S t a t e < / s t r i n g > < / k e y > < v a l u e > < i n t > 3 < / i n t > < / v a l u e > < / i t e m > < i t e m > < k e y > < s t r i n g > C l u s t e r s < / s t r i n g > < / k e y > < v a l u e > < i n t > 4 < / i n t > < / v a l u e > < / i t e m > < i t e m > < k e y > < s t r i n g > A l l o c a t i o n < / s t r i n g > < / k e y > < v a l u e > < i n t > 5 < / i n t > < / v a l u e > < / i t e m > < i t e m > < k e y > < s t r i n g > L a s t   d a t e   o f   s u p p l y < / s t r i n g > < / k e y > < v a l u e > < i n t > 6 < / i n t > < / v a l u e > < / i t e m > < i t e m > < k e y > < s t r i n g > T o t a l   q t y   s u p p l i e d < / s t r i n g > < / k e y > < v a l u e > < i n t > 7 < / i n t > < / v a l u e > < / i t e m > < i t e m > < k e y > < s t r i n g > S u p p l y   %   c o m p l e t e < / s t r i n g > < / k e y > < v a l u e > < i n t > 8 < / i n t > < / v a l u e > < / i t e m > < i t e m > < k e y > < s t r i n g > L a s t   S u p p l y   V e n d o r < / s t r i n g > < / k e y > < v a l u e > < i n t > 9 < / i n t > < / v a l u e > < / i t e m > < i t e m > < k e y > < s t r i n g > V e n d o r - S t a t e < / s t r i n g > < / k e y > < v a l u e > < i n t > 1 0 < / i n t > < / v a l u e > < / i t e m > < i t e m > < k e y > < s t r i n g > S u p p l y   C a t e g o r y < / s t r i n g > < / k e y > < v a l u e > < i n t > 1 1 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d a t e _ t a b l 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l t ; / s t r i n g & g t ; & l t ; / k e y & g t ; & l t ; v a l u e & g t ; & l t ; i n t & g t ; 6 5 & l t ; / i n t & g t ; & l t ; / v a l u e & g t ; & l t ; / i t e m & g t ; & l t ; i t e m & g t ; & l t ; k e y & g t ; & l t ; s t r i n g & g t ; Y e a r & l t ; / s t r i n g & g t ; & l t ; / k e y & g t ; & l t ; v a l u e & g t ; & l t ; i n t & g t ; 6 2 & l t ; / i n t & g t ; & l t ; / v a l u e & g t ; & l t ; / i t e m & g t ; & l t ; i t e m & g t ; & l t ; k e y & g t ; & l t ; s t r i n g & g t ; M o n t h & l t ; / s t r i n g & g t ; & l t ; / k e y & g t ; & l t ; v a l u e & g t ; & l t ; i n t & g t ; 7 7 & l t ; / i n t & g t ; & l t ; / v a l u e & g t ; & l t ; / i t e m & g t ; & l t ; i t e m & g t ; & l t ; k e y & g t ; & l t ; s t r i n g & g t ; M o n t h   n a m e & l t ; / s t r i n g & g t ; & l t ; / k e y & g t ; & l t ; v a l u e & g t ; & l t ; i n t & g t ; 1 1 5 & l t ; / i n t & g t ; & l t ; / v a l u e & g t ; & l t ; / i t e m & g t ; & l t ; i t e m & g t ; & l t ; k e y & g t ; & l t ; s t r i n g & g t ; D a y & l t ; / s t r i n g & g t ; & l t ; / k e y & g t ; & l t ; v a l u e & g t ; & l t ; i n t & g t ; 5 9 & l t ; / i n t & g t ; & l t ; / v a l u e & g t ; & l t ; / i t e m & g t ; & l t ; i t e m & g t ; & l t ; k e y & g t ; & l t ; s t r i n g & g t ; M o n t h   W e e k & l t ; / s t r i n g & g t ; & l t ; / k e y & g t ; & l t ; v a l u e & g t ; & l t ; i n t & g t ; 1 1 5 & l t ; / i n t & g t ; & l t ; / v a l u e & g t ; & l t ; / i t e m & g t ; & l t ; i t e m & g t ; & l t ; k e y & g t ; & l t ; s t r i n g & g t ; M o n t h   W e e k   n e w & l t ; / s t r i n g & g t ; & l t ; / k e y & g t ; & l t ; v a l u e & g t ; & l t ; i n t & g t ; 1 4 5 & l t ; / i n t & g t ; & l t ; / v a l u e & g t ; & l t ; / i t e m & g t ; & l t ; i t e m & g t ; & l t ; k e y & g t ; & l t ; s t r i n g & g t ; W e e k d a y & l t ; / s t r i n g & g t ; & l t ; / k e y & g t ; & l t ; v a l u e & g t ; & l t ; i n t & g t ; 9 3 & l t ; / i n t & g t ; & l t ; / v a l u e & g t ; & l t ; / i t e m & g t ; & l t ; i t e m & g t ; & l t ; k e y & g t ; & l t ; s t r i n g & g t ; D a t e   ( M o n t h   I n d e x ) & l t ; / s t r i n g & g t ; & l t ; / k e y & g t ; & l t ; v a l u e & g t ; & l t ; i n t & g t ; 1 5 7 & l t ; / i n t & g t ; & l t ; / v a l u e & g t ; & l t ; / i t e m & g t ; & l t ; i t e m & g t ; & l t ; k e y & g t ; & l t ; s t r i n g & g t ; D a t e   ( M o n t h ) & l t ; / s t r i n g & g t ; & l t ; / k e y & g t ; & l t ; v a l u e & g t ; & l t ; i n t & g t ; 1 1 9 & l t ; / i n t & g t ; & l t ; / v a l u e & g t ; & l t ; / i t e m & g t ; & l t ; / C o l u m n W i d t h s & g t ; & l t ; C o l u m n D i s p l a y I n d e x & g t ; & l t ; i t e m & g t ; & l t ; k e y & g t ; & l t ; s t r i n g & g t ; D a t e & l t ; / s t r i n g & g t ; & l t ; / k e y & g t ; & l t ; v a l u e & g t ; & l t ; i n t & g t ; 0 & l t ; / i n t & g t ; & l t ; / v a l u e & g t ; & l t ; / i t e m & g t ; & l t ; i t e m & g t ; & l t ; k e y & g t ; & l t ; s t r i n g & g t ; Y e a r & l t ; / s t r i n g & g t ; & l t ; / k e y & g t ; & l t ; v a l u e & g t ; & l t ; i n t & g t ; 1 & l t ; / i n t & g t ; & l t ; / v a l u e & g t ; & l t ; / i t e m & g t ; & l t ; i t e m & g t ; & l t ; k e y & g t ; & l t ; s t r i n g & g t ; M o n t h & l t ; / s t r i n g & g t ; & l t ; / k e y & g t ; & l t ; v a l u e & g t ; & l t ; i n t & g t ; 2 & l t ; / i n t & g t ; & l t ; / v a l u e & g t ; & l t ; / i t e m & g t ; & l t ; i t e m & g t ; & l t ; k e y & g t ; & l t ; s t r i n g & g t ; M o n t h   n a m e & l t ; / s t r i n g & g t ; & l t ; / k e y & g t ; & l t ; v a l u e & g t ; & l t ; i n t & g t ; 3 & l t ; / i n t & g t ; & l t ; / v a l u e & g t ; & l t ; / i t e m & g t ; & l t ; i t e m & g t ; & l t ; k e y & g t ; & l t ; s t r i n g & g t ; D a y & l t ; / s t r i n g & g t ; & l t ; / k e y & g t ; & l t ; v a l u e & g t ; & l t ; i n t & g t ; 4 & l t ; / i n t & g t ; & l t ; / v a l u e & g t ; & l t ; / i t e m & g t ; & l t ; i t e m & g t ; & l t ; k e y & g t ; & l t ; s t r i n g & g t ; M o n t h   W e e k & l t ; / s t r i n g & g t ; & l t ; / k e y & g t ; & l t ; v a l u e & g t ; & l t ; i n t & g t ; 5 & l t ; / i n t & g t ; & l t ; / v a l u e & g t ; & l t ; / i t e m & g t ; & l t ; i t e m & g t ; & l t ; k e y & g t ; & l t ; s t r i n g & g t ; M o n t h   W e e k   n e w & l t ; / s t r i n g & g t ; & l t ; / k e y & g t ; & l t ; v a l u e & g t ; & l t ; i n t & g t ; 6 & l t ; / i n t & g t ; & l t ; / v a l u e & g t ; & l t ; / i t e m & g t ; & l t ; i t e m & g t ; & l t ; k e y & g t ; & l t ; s t r i n g & g t ; W e e k d a y & l t ; / s t r i n g & g t ; & l t ; / k e y & g t ; & l t ; v a l u e & g t ; & l t ; i n t & g t ; 7 & l t ; / i n t & g t ; & l t ; / v a l u e & g t ; & l t ; / i t e m & g t ; & l t ; i t e m & g t ; & l t ; k e y & g t ; & l t ; s t r i n g & g t ; D a t e   ( M o n t h   I n d e x ) & l t ; / s t r i n g & g t ; & l t ; / k e y & g t ; & l t ; v a l u e & g t ; & l t ; i n t & g t ; 8 & l t ; / i n t & g t ; & l t ; / v a l u e & g t ; & l t ; / i t e m & g t ; & l t ; i t e m & g t ; & l t ; k e y & g t ; & l t ; s t r i n g & g t ; D a t e   ( M o n t h ) & 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20.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n e w _ s u p p l y _ s t a t u s 3 & 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 i : t y p e = " S a n d b o x E d i t o r T a b l e W i d g e t V i e w M o d e l K e y " & g t ; & l t ; T a b l e N a m e & g t ; n e w _ s u p p l y _ s t a t u s 3 & l t ; / T a b l e N a m e & g t ; & l t ; / K e y & g t ; & l t ; M a i n t a i n e r 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C y c l e & l t ; / K e y & g t ; & l t ; / a : K e y & g t ; & l t ; a : V a l u e   i : t y p e = " T a b l e W i d g e t B a s e V i e w S t a t e " / & g t ; & l t ; / a : K e y V a l u e O f D i a g r a m O b j e c t K e y a n y T y p e z b w N T n L X & g t ; & l t ; a : K e y V a l u e O f D i a g r a m O b j e c t K e y a n y T y p e z b w N T n L X & g t ; & l t ; a : K e y & g t ; & l t ; K e y & g t ; C o l u m n s \ S i t e   I D & l t ; / K e y & g t ; & l t ; / a : K e y & g t ; & l t ; a : V a l u e 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l u s t e r s & l t ; / K e y & g t ; & l t ; / a : K e y & g t ; & l t ; a : V a l u e   i : t y p e = " T a b l e W i d g e t B a s e V i e w S t a t e " / & g t ; & l t ; / a : K e y V a l u e O f D i a g r a m O b j e c t K e y a n y T y p e z b w N T n L X & g t ; & l t ; a : K e y V a l u e O f D i a g r a m O b j e c t K e y a n y T y p e z b w N T n L X & g t ; & l t ; a : K e y & g t ; & l t ; K e y & g t ; C o l u m n s \ A l l o c a t i o n & l t ; / K e y & g t ; & l t ; / a : K e y & g t ; & l t ; a : V a l u e   i : t y p e = " T a b l e W i d g e t B a s e V i e w S t a t e " / & g t ; & l t ; / a : K e y V a l u e O f D i a g r a m O b j e c t K e y a n y T y p e z b w N T n L X & g t ; & l t ; a : K e y V a l u e O f D i a g r a m O b j e c t K e y a n y T y p e z b w N T n L X & g t ; & l t ; a : K e y & g t ; & l t ; K e y & g t ; C o l u m n s \ L a s t   d a t e   o f   s u p p l y & l t ; / K e y & g t ; & l t ; / a : K e y & g t ; & l t ; a : V a l u e 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S u p p l y   %   c o m p l e t e & l t ; / K e y & g t ; & l t ; / a : K e y & g t ; & l t ; a : V a l u e   i : t y p e = " T a b l e W i d g e t B a s e V i e w S t a t e " / & g t ; & l t ; / a : K e y V a l u e O f D i a g r a m O b j e c t K e y a n y T y p e z b w N T n L X & g t ; & l t ; a : K e y V a l u e O f D i a g r a m O b j e c t K e y a n y T y p e z b w N T n L X & g t ; & l t ; a : K e y & g t ; & l t ; K e y & g t ; C o l u m n s \ L a s t   S u p p l y   V e n d o r & l t ; / K e y & g t ; & l t ; / a : K e y & g t ; & l t ; a : V a l u e 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S u p p l y   C a t e g o r y & l t ; / K e y & g t ; & l t ; / a : K e y & g t ; & l t ; a : V a l u e 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c a t e g o r y _ c o u n 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 i : t y p e = " S a n d b o x E d i t o r T a b l e W i d g e t V i e w M o d e l K e y " & g t ; & l t ; T a b l e N a m e & g t ; c a t e g o r y _ c o u n t & l t ; / T a b l e N a m e & g t ; & l t ; / K e y & g t ; & l t ; M a i n t a i n e r 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o m p l e t e d   S i t e s & l t ; / K e y & g t ; & l t ; / a : K e y & g t ; & l t ; a : V a l u e   i : t y p e = " T a b l e W i d g e t B a s e V i e w S t a t e " / & g t ; & l t ; / a : K e y V a l u e O f D i a g r a m O b j e c t K e y a n y T y p e z b w N T n L X & g t ; & l t ; a : K e y V a l u e O f D i a g r a m O b j e c t K e y a n y T y p e z b w N T n L X & g t ; & l t ; a : K e y & g t ; & l t ; K e y & g t ; C o l u m n s \ U n c o m p l e t e d   S i t e s & l t ; / K e y & g t ; & l t ; / a : K e y & g t ; & l t ; a : V a l u e   i : t y p e = " T a b l e W i d g e t B a s e V i e w S t a t e " / & g t ; & l t ; / a : K e y V a l u e O f D i a g r a m O b j e c t K e y a n y T y p e z b w N T n L X & g t ; & l t ; a : K e y V a l u e O f D i a g r a m O b j e c t K e y a n y T y p e z b w N T n L X & g t ; & l t ; a : K e y & g t ; & l t ; K e y & g t ; C o l u m n s \ N u m b e r   o f   C o m p l e t e d   a s s i s t s & l t ; / K e y & g t ; & l t ; / a : K e y & g t ; & l t ; a : V a l u e   i : t y p e = " T a b l e W i d g e t B a s e V i e w S t a t e " / & g t ; & l t ; / a : K e y V a l u e O f D i a g r a m O b j e c t K e y a n y T y p e z b w N T n L X & g t ; & l t ; a : K e y V a l u e O f D i a g r a m O b j e c t K e y a n y T y p e z b w N T n L X & g t ; & l t ; a : K e y & g t ; & l t ; K e y & g t ; C o l u m n s \ N u m b e r   o f   U n c o m p l e t e d   a s s i s t s & l t ; / K e y & g t ; & l t ; / a : K e y & g t ; & l t ; a : V a l u e 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i n v o i c e _ s h e e 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 i : t y p e = " S a n d b o x E d i t o r T a b l e W i d g e t V i e w M o d e l K e y " & g t ; & l t ; T a b l e N a m e & g t ; i n v o i c e _ s h e e t & l t ; / T a b l e N a m e & g t ; & l t ; / K e y & g t ; & l t ; M a i n t a i n e r 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Q U A N T I T Y   S U P P L I E D & l t ; / K e y & g t ; & l t ; / a : K e y & g t ; & l t ; a : V a l u e 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a c t o r _ s c o r 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 i : t y p e = " S a n d b o x E d i t o r T a b l e W i d g e t V i e w M o d e l K e y " & g t ; & l t ; T a b l e N a m e & g t ; f a c t o r _ s c o r e & l t ; / T a b l e N a m e & g t ; & l t ; / K e y & g t ; & l t ; M a i n t a i n e r 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V e n d o 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C a t e g o r y & l t ; / K e y & g t ; & l t ; / a : K e y & g t ; & l t ; a : V a l u e   i : t y p e = " T a b l e W i d g e t B a s e V i e w S t a t e " / & g t ; & l t ; / a : K e y V a l u e O f D i a g r a m O b j e c t K e y a n y T y p e z b w N T n L X & g t ; & l t ; a : K e y V a l u e O f D i a g r a m O b j e c t K e y a n y T y p e z b w N T n L X & g t ; & l t ; a : K e y & g t ; & l t ; K e y & g t ; C o l u m n s \ F a c t o r & l t ; / K e y & g t ; & l t ; / a : K e y & g t ; & l t ; a : V a l u e   i : t y p e = " T a b l e W i d g e t B a s e V i e w S t a t e " / & g t ; & l t ; / a : K e y V a l u e O f D i a g r a m O b j e c t K e y a n y T y p e z b w N T n L X & g t ; & l t ; a : K e y V a l u e O f D i a g r a m O b j e c t K e y a n y T y p e z b w N T n L X & g t ; & l t ; a : K e y & g t ; & l t ; K e y & g t ; C o l u m n s \ S c o r 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d a t e _ t a b l 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 i : t y p e = " S a n d b o x E d i t o r T a b l e W i d g e t V i e w M o d e l K e y " & g t ; & l t ; T a b l e N a m e & g t ; d a t e _ t a b l e & l t ; / T a b l e N a m e & g t ; & l t ; / K e y & g t ; & l t ; M a i n t a i n e r 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M o n t h   n a m e & l t ; / K e y & g t ; & l t ; / a : K e y & g t ; & l t ; a : V a l u e   i : t y p e = " T a b l e W i d g e t B a s e V i e w S t a t e " / & g t ; & l t ; / a : K e y V a l u e O f D i a g r a m O b j e c t K e y a n y T y p e z b w N T n L X & g t ; & l t ; a : K e y V a l u e O f D i a g r a m O b j e c t K e y a n y T y p e z b w N T n L X & g t ; & l t ; a : K e y & g t ; & l t ; K e y & g t ; C o l u m n s \ D a y & l t ; / K e y & g t ; & l t ; / a : K e y & g t ; & l t ; a : V a l u e   i : t y p e = " T a b l e W i d g e t B a s e V i e w S t a t e " / & g t ; & l t ; / a : K e y V a l u e O f D i a g r a m O b j e c t K e y a n y T y p e z b w N T n L X & g t ; & l t ; a : K e y V a l u e O f D i a g r a m O b j e c t K e y a n y T y p e z b w N T n L X & g t ; & l t ; a : K e y & g t ; & l t ; K e y & g t ; C o l u m n s \ M o n t h   W e e k & l t ; / K e y & g t ; & l t ; / a : K e y & g t ; & l t ; a : V a l u e   i : t y p e = " T a b l e W i d g e t B a s e V i e w S t a t e " / & g t ; & l t ; / a : K e y V a l u e O f D i a g r a m O b j e c t K e y a n y T y p e z b w N T n L X & g t ; & l t ; a : K e y V a l u e O f D i a g r a m O b j e c t K e y a n y T y p e z b w N T n L X & g t ; & l t ; a : K e y & g t ; & l t ; K e y & g t ; C o l u m n s \ M o n t h   W e e k   n e w & l t ; / K e y & g t ; & l t ; / a : K e y & g t ; & l t ; a : V a l u e   i : t y p e = " T a b l e W i d g e t B a s e V i e w S t a t e " / & g t ; & l t ; / a : K e y V a l u e O f D i a g r a m O b j e c t K e y a n y T y p e z b w N T n L X & g t ; & l t ; a : K e y V a l u e O f D i a g r a m O b j e c t K e y a n y T y p e z b w N T n L X & g t ; & l t ; a : K e y & g t ; & l t ; K e y & g t ; C o l u m n s \ W e e k d a y & l t ; / K e y & g t ; & l t ; / a : K e y & g t ; & l t ; a : V a l u e   i : t y p e = " T a b l e W i d g e t B a s e V i e w S t a t e " / & g t ; & l t ; / a : K e y V a l u e O f D i a g r a m O b j e c t K e y a n y T y p e z b w N T n L X & g t ; & l t ; a : K e y V a l u e O f D i a g r a m O b j e c t K e y a n y T y p e z b w N T n L X & g t ; & l t ; a : K e y & g t ; & l t ; K e y & g t ; C o l u m n s \ D a t e   ( M o n t h   I n d e x ) & l t ; / K e y & g t ; & l t ; / a : K e y & g t ; & l t ; a : V a l u e   i : t y p e = " T a b l e W i d g e t B a s e V i e w S t a t e " / & g t ; & l t ; / a : K e y V a l u e O f D i a g r a m O b j e c t K e y a n y T y p e z b w N T n L X & g t ; & l t ; a : K e y V a l u e O f D i a g r a m O b j e c t K e y a n y T y p e z b w N T n L X & g t ; & l t ; a : K e y & g t ; & l t ; K e y & g t ; C o l u m n s \ D a t e   ( M o n t h ) & l t ; / K e y & g t ; & l t ; / a : K e y & g t ; & l t ; a : V a l u e 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f i r s t _ s u m m a 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 i : t y p e = " S a n d b o x E d i t o r T a b l e W i d g e t V i e w M o d e l K e y " & g t ; & l t ; T a b l e N a m e & g t ; f i r s t _ s u m m a r y & l t ; / T a b l e N a m e & g t ; & l t ; / K e y & g t ; & l t ; M a i n t a i n e r 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M o n t h & l t ; / K e y & g t ; & l t ; / a : K e y & g t ; & l t ; a : V a l u e   i : t y p e = " T a b l e W i d g e t B a s e V i e w S t a t e " / & g t ; & l t ; / a : K e y V a l u e O f D i a g r a m O b j e c t K e y a n y T y p e z b w N T n L X & g t ; & l t ; a : K e y V a l u e O f D i a g r a m O b j e c t K e y a n y T y p e z b w N T n L X & g t ; & l t ; a : K e y & g t ; & l t ; K e y & g t ; C o l u m n s \ 1 s t   S u p p l y   V e n d o r & l t ; / K e y & g t ; & l t ; / a : K e y & g t ; & l t ; a : V a l u e   i : t y p e = " T a b l e W i d g e t B a s e V i e w S t a t e " / & g t ; & l t ; / a : K e y V a l u e O f D i a g r a m O b j e c t K e y a n y T y p e z b w N T n L X & g t ; & l t ; a : K e y V a l u e O f D i a g r a m O b j e c t K e y a n y T y p e z b w N T n L X & g t ; & l t ; a : K e y & g t ; & l t ; K e y & g t ; C o l u m n s \ S t a t e & l t ; / K e y & g t ; & l t ; / a : K e y & g t ; & l t ; a : V a l u e   i : t y p e = " T a b l e W i d g e t B a s e V i e w S t a t e " / & g t ; & l t ; / a : K e y V a l u e O f D i a g r a m O b j e c t K e y a n y T y p e z b w N T n L X & g t ; & l t ; a : K e y V a l u e O f D i a g r a m O b j e c t K e y a n y T y p e z b w N T n L X & g t ; & l t ; a : K e y & g t ; & l t ; K e y & g t ; C o l u m n s \ V e n d o r - S t a t e & l t ; / K e y & g t ; & l t ; / a : K e y & g t ; & l t ; a : V a l u e   i : t y p e = " T a b l e W i d g e t B a s e V i e w S t a t e " / & g t ; & l t ; / a : K e y V a l u e O f D i a g r a m O b j e c t K e y a n y T y p e z b w N T n L X & g t ; & l t ; a : K e y V a l u e O f D i a g r a m O b j e c t K e y a n y T y p e z b w N T n L X & g t ; & l t ; a : K e y & g t ; & l t ; K e y & g t ; C o l u m n s \ F i r s t   D a t e   o f   1 s t   S u p p l y & l t ; / K e y & g t ; & l t ; / a : K e y & g t ; & l t ; a : V a l u e   i : t y p e = " T a b l e W i d g e t B a s e V i e w S t a t e " / & g t ; & l t ; / a : K e y V a l u e O f D i a g r a m O b j e c t K e y a n y T y p e z b w N T n L X & g t ; & l t ; a : K e y V a l u e O f D i a g r a m O b j e c t K e y a n y T y p e z b w N T n L X & g t ; & l t ; a : K e y & g t ; & l t ; K e y & g t ; C o l u m n s \ L a s t   D a t e   o f   1 s t   S u p p l y & l t ; / K e y & g t ; & l t ; / a : K e y & g t ; & l t ; a : V a l u e   i : t y p e = " T a b l e W i d g e t B a s e V i e w S t a t e " / & g t ; & l t ; / a : K e y V a l u e O f D i a g r a m O b j e c t K e y a n y T y p e z b w N T n L X & g t ; & l t ; a : K e y V a l u e O f D i a g r a m O b j e c t K e y a n y T y p e z b w N T n L X & g t ; & l t ; a : K e y & g t ; & l t ; K e y & g t ; C o l u m n s \ L a s t   D a t e   o f   2 n d   S u p p l y & l t ; / K e y & g t ; & l t ; / a : K e y & g t ; & l t ; a : V a l u e   i : t y p e = " T a b l e W i d g e t B a s e V i e w S t a t e " / & g t ; & l t ; / a : K e y V a l u e O f D i a g r a m O b j e c t K e y a n y T y p e z b w N T n L X & g t ; & l t ; a : K e y V a l u e O f D i a g r a m O b j e c t K e y a n y T y p e z b w N T n L X & g t ; & l t ; a : K e y & g t ; & l t ; K e y & g t ; C o l u m n s \ L a s t   D a t e   o f   3 r d   S u p p l y & l t ; / K e y & g t ; & l t ; / a : K e y & g t ; & l t ; a : V a l u e   i : t y p e = " T a b l e W i d g e t B a s e V i e w S t a t e " / & g t ; & l t ; / a : K e y V a l u e O f D i a g r a m O b j e c t K e y a n y T y p e z b w N T n L X & g t ; & l t ; a : K e y V a l u e O f D i a g r a m O b j e c t K e y a n y T y p e z b w N T n L X & g t ; & l t ; a : K e y & g t ; & l t ; K e y & g t ; C o l u m n s \ L a s t   D a t e   o f   4 t h   S u p p l y & l t ; / K e y & g t ; & l t ; / a : K e y & g t ; & l t ; a : V a l u e   i : t y p e = " T a b l e W i d g e t B a s e V i e w S t a t e " / & g t ; & l t ; / a : K e y V a l u e O f D i a g r a m O b j e c t K e y a n y T y p e z b w N T n L X & g t ; & l t ; a : K e y V a l u e O f D i a g r a m O b j e c t K e y a n y T y p e z b w N T n L X & g t ; & l t ; a : K e y & g t ; & l t ; K e y & g t ; C o l u m n s \ 1 s t   S u p p l y   T o t a l   Q t y & l t ; / K e y & g t ; & l t ; / a : K e y & g t ; & l t ; a : V a l u e   i : t y p e = " T a b l e W i d g e t B a s e V i e w S t a t e " / & g t ; & l t ; / a : K e y V a l u e O f D i a g r a m O b j e c t K e y a n y T y p e z b w N T n L X & g t ; & l t ; a : K e y V a l u e O f D i a g r a m O b j e c t K e y a n y T y p e z b w N T n L X & g t ; & l t ; a : K e y & g t ; & l t ; K e y & g t ; C o l u m n s \ 2 n d   S u p p l y   T o t a l   Q t y & l t ; / K e y & g t ; & l t ; / a : K e y & g t ; & l t ; a : V a l u e   i : t y p e = " T a b l e W i d g e t B a s e V i e w S t a t e " / & g t ; & l t ; / a : K e y V a l u e O f D i a g r a m O b j e c t K e y a n y T y p e z b w N T n L X & g t ; & l t ; a : K e y V a l u e O f D i a g r a m O b j e c t K e y a n y T y p e z b w N T n L X & g t ; & l t ; a : K e y & g t ; & l t ; K e y & g t ; C o l u m n s \ 3 r d   S u p p l y   T o t a l   Q t y & l t ; / K e y & g t ; & l t ; / a : K e y & g t ; & l t ; a : V a l u e   i : t y p e = " T a b l e W i d g e t B a s e V i e w S t a t e " / & g t ; & l t ; / a : K e y V a l u e O f D i a g r a m O b j e c t K e y a n y T y p e z b w N T n L X & g t ; & l t ; a : K e y V a l u e O f D i a g r a m O b j e c t K e y a n y T y p e z b w N T n L X & g t ; & l t ; a : K e y & g t ; & l t ; K e y & g t ; C o l u m n s \ 4 t h   S u p p l y   T o t a l   Q t y & l t ; / K e y & g t ; & l t ; / a : K e y & g t ; & l t ; a : V a l u e   i : t y p e = " T a b l e W i d g e t B a s e V i e w S t a t e " / & g t ; & l t ; / a : K e y V a l u e O f D i a g r a m O b j e c t K e y a n y T y p e z b w N T n L X & g t ; & l t ; a : K e y V a l u e O f D i a g r a m O b j e c t K e y a n y T y p e z b w N T n L X & g t ; & l t ; a : K e y & g t ; & l t ; K e y & g t ; C o l u m n s \ F i r s t   D a t e   P r o g r a m m e d & l t ; / K e y & g t ; & l t ; / a : K e y & g t ; & l t ; a : V a l u e   i : t y p e = " T a b l e W i d g e t B a s e V i e w S t a t e " / & g t ; & l t ; / a : K e y V a l u e O f D i a g r a m O b j e c t K e y a n y T y p e z b w N T n L X & g t ; & l t ; a : K e y V a l u e O f D i a g r a m O b j e c t K e y a n y T y p e z b w N T n L X & g t ; & l t ; a : K e y & g t ; & l t ; K e y & g t ; C o l u m n s \ Q u a n t i t y   P r o g r a m m e d & l t ; / K e y & g t ; & l t ; / a : K e y & g t ; & l t ; a : V a l u e   i : t y p e = " T a b l e W i d g e t B a s e V i e w S t a t e " / & g t ; & l t ; / a : K e y V a l u e O f D i a g r a m O b j e c t K e y a n y T y p e z b w N T n L X & g t ; & l t ; a : K e y V a l u e O f D i a g r a m O b j e c t K e y a n y T y p e z b w N T n L X & g t ; & l t ; a : K e y & g t ; & l t ; K e y & g t ; C o l u m n s \ C o u n t   o f   s i t e s   s u p p l i e d & l t ; / K e y & g t ; & l t ; / a : K e y & g t ; & l t ; a : V a l u e   i : t y p e = " T a b l e W i d g e t B a s e V i e w S t a t e " / & g t ; & l t ; / a : K e y V a l u e O f D i a g r a m O b j e c t K e y a n y T y p e z b w N T n L X & g t ; & l t ; a : K e y V a l u e O f D i a g r a m O b j e c t K e y a n y T y p e z b w N T n L X & g t ; & l t ; a : K e y & g t ; & l t ; K e y & g t ; C o l u m n s \ T o t a l   q t y   s u p p l i e d & l t ; / K e y & g t ; & l t ; / a : K e y & g t ; & l t ; a : V a l u e   i : t y p e = " T a b l e W i d g e t B a s e V i e w S t a t e " / & g t ; & l t ; / a : K e y V a l u e O f D i a g r a m O b j e c t K e y a n y T y p e z b w N T n L X & g t ; & l t ; a : K e y V a l u e O f D i a g r a m O b j e c t K e y a n y T y p e z b w N T n L X & g t ; & l t ; a : K e y & g t ; & l t ; K e y & g t ; C o l u m n s \ E x p e c t e d   S u p p l y   E n d   D a t e & l t ; / K e y & g t ; & l t ; / a : K e y & g t ; & l t ; a : V a l u e   i : t y p e = " T a b l e W i d g e t B a s e V i e w S t a t e " / & g t ; & l t ; / a : K e y V a l u e O f D i a g r a m O b j e c t K e y a n y T y p e z b w N T n L X & g t ; & l t ; a : K e y V a l u e O f D i a g r a m O b j e c t K e y a n y T y p e z b w N T n L X & g t ; & l t ; a : K e y & g t ; & l t ; K e y & g t ; C o l u m n s \ C o m p l e t e d   w i t h i n   S L A & l t ; / K e y & g t ; & l t ; / a : K e y & g t ; & l t ; a : V a l u e   i : t y p e = " T a b l e W i d g e t B a s e V i e w S t a t e " / & g t ; & l t ; / a : K e y V a l u e O f D i a g r a m O b j e c t K e y a n y T y p e z b w N T n L X & g t ; & l t ; a : K e y V a l u e O f D i a g r a m O b j e c t K e y a n y T y p e z b w N T n L X & g t ; & l t ; a : K e y & g t ; & l t ; K e y & g t ; C o l u m n s \ H a u l a g e   P r i c e & l t ; / K e y & g t ; & l t ; / a : K e y & g t ; & l t ; a : V a l u e 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1.xml>��< ? x m l   v e r s i o n = " 1 . 0 "   e n c o d i n g = " U T F - 1 6 " ? > < G e m i n i   x m l n s = " h t t p : / / g e m i n i / p i v o t c u s t o m i z a t i o n / S h o w H i d d e n " > < C u s t o m C o n t e n t > < ! [ C D A T A [ T r u e ] ] > < / 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f i r s t _ s u m m a 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 i : t y p e = " S a n d b o x E d i t o r M e a s u r e G r i d K e y " & g t ; & l t ; T a b l e N a m e & g t ; f i r s t _ s u m m a r y & l t ; / T a b l e N a m e & g t ; & l t ; / K e y & g t ; & l t ; M a i n t a i n e r 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 1 s t   S u p p l y   T o t a l   Q t y & l t ; / K e y & g t ; & l t ; / D i a g r a m O b j e c t K e y & g t ; & l t ; D i a g r a m O b j e c t K e y & g t ; & l t ; K e y & g t ; M e a s u r e s \ S u m   o f   1 s t   S u p p l y   T o t a l   Q t y \ T a g I n f o \ F o r m u l a & l t ; / K e y & g t ; & l t ; / D i a g r a m O b j e c t K e y & g t ; & l t ; D i a g r a m O b j e c t K e y & g t ; & l t ; K e y & g t ; M e a s u r e s \ S u m   o f   1 s t   S u p p l y   T o t a l   Q t y \ T a g I n f o \ V a l u e & l t ; / K e y & g t ; & l t ; / D i a g r a m O b j e c t K e y & g t ; & l t ; D i a g r a m O b j e c t K e y & g t ; & l t ; K e y & g t ; M e a s u r e s \ S u m   o f   2 n d   S u p p l y   T o t a l   Q t y & l t ; / K e y & g t ; & l t ; / D i a g r a m O b j e c t K e y & g t ; & l t ; D i a g r a m O b j e c t K e y & g t ; & l t ; K e y & g t ; M e a s u r e s \ S u m   o f   2 n d   S u p p l y   T o t a l   Q t y \ T a g I n f o \ F o r m u l a & l t ; / K e y & g t ; & l t ; / D i a g r a m O b j e c t K e y & g t ; & l t ; D i a g r a m O b j e c t K e y & g t ; & l t ; K e y & g t ; M e a s u r e s \ S u m   o f   2 n d   S u p p l y   T o t a l   Q t y \ T a g I n f o \ V a l u e & l t ; / K e y & g t ; & l t ; / D i a g r a m O b j e c t K e y & g t ; & l t ; D i a g r a m O b j e c t K e y & g t ; & l t ; K e y & g t ; M e a s u r e s \ S u m   o f   3 r d   S u p p l y   T o t a l   Q t y & l t ; / K e y & g t ; & l t ; / D i a g r a m O b j e c t K e y & g t ; & l t ; D i a g r a m O b j e c t K e y & g t ; & l t ; K e y & g t ; M e a s u r e s \ S u m   o f   3 r d   S u p p l y   T o t a l   Q t y \ T a g I n f o \ F o r m u l a & l t ; / K e y & g t ; & l t ; / D i a g r a m O b j e c t K e y & g t ; & l t ; D i a g r a m O b j e c t K e y & g t ; & l t ; K e y & g t ; M e a s u r e s \ S u m   o f   3 r d   S u p p l y   T o t a l   Q t y \ T a g I n f o \ V a l u e & l t ; / K e y & g t ; & l t ; / D i a g r a m O b j e c t K e y & g t ; & l t ; D i a g r a m O b j e c t K e y & g t ; & l t ; K e y & g t ; M e a s u r e s \ S u m   o f   4 t h   S u p p l y   T o t a l   Q t y & l t ; / K e y & g t ; & l t ; / D i a g r a m O b j e c t K e y & g t ; & l t ; D i a g r a m O b j e c t K e y & g t ; & l t ; K e y & g t ; M e a s u r e s \ S u m   o f   4 t h   S u p p l y   T o t a l   Q t y \ T a g I n f o \ F o r m u l a & l t ; / K e y & g t ; & l t ; / D i a g r a m O b j e c t K e y & g t ; & l t ; D i a g r a m O b j e c t K e y & g t ; & l t ; K e y & g t ; M e a s u r e s \ S u m   o f   4 t h   S u p p l y   T o t a l   Q t y \ T a g I n f o \ V a l u e & l t ; / K e y & g t ; & l t ; / D i a g r a m O b j e c t K e y & g t ; & l t ; D i a g r a m O b j e c t K e y & g t ; & l t ; K e y & g t ; M e a s u r e s \ C o u n t   o f   C o m p l e t e d   w i t h i n   S L A & l t ; / K e y & g t ; & l t ; / D i a g r a m O b j e c t K e y & g t ; & l t ; D i a g r a m O b j e c t K e y & g t ; & l t ; K e y & g t ; M e a s u r e s \ C o u n t   o f   C o m p l e t e d   w i t h i n   S L A \ T a g I n f o \ F o r m u l a & l t ; / K e y & g t ; & l t ; / D i a g r a m O b j e c t K e y & g t ; & l t ; D i a g r a m O b j e c t K e y & g t ; & l t ; K e y & g t ; M e a s u r e s \ C o u n t   o f   C o m p l e t e d   w i t h i n   S L A \ T a g I n f o \ V a l u e & l t ; / K e y & g t ; & l t ; / D i a g r a m O b j e c t K e y & g t ; & l t ; D i a g r a m O b j e c t K e y & g t ; & l t ; K e y & g t ; M e a s u r e s \ C o u n t   o f   E x p e c t e d   S u p p l y   E n d   D a t e & l t ; / K e y & g t ; & l t ; / D i a g r a m O b j e c t K e y & g t ; & l t ; D i a g r a m O b j e c t K e y & g t ; & l t ; K e y & g t ; M e a s u r e s \ C o u n t   o f   E x p e c t e d   S u p p l y   E n d   D a t e \ T a g I n f o \ F o r m u l a & l t ; / K e y & g t ; & l t ; / D i a g r a m O b j e c t K e y & g t ; & l t ; D i a g r a m O b j e c t K e y & g t ; & l t ; K e y & g t ; M e a s u r e s \ C o u n t   o f   E x p e c t e d   S u p p l y   E n d   D a t e \ T a g I n f o \ V a l u e & l t ; / K e y & g t ; & l t ; / D i a g r a m O b j e c t K e y & g t ; & l t ; D i a g r a m O b j e c t K e y & g t ; & l t ; K e y & g t ; M e a s u r e s \ C o u n t   o f   L a s t   D a t e   o f   1 s t   S u p p l y & l t ; / K e y & g t ; & l t ; / D i a g r a m O b j e c t K e y & g t ; & l t ; D i a g r a m O b j e c t K e y & g t ; & l t ; K e y & g t ; M e a s u r e s \ C o u n t   o f   L a s t   D a t e   o f   1 s t   S u p p l y \ T a g I n f o \ F o r m u l a & l t ; / K e y & g t ; & l t ; / D i a g r a m O b j e c t K e y & g t ; & l t ; D i a g r a m O b j e c t K e y & g t ; & l t ; K e y & g t ; M e a s u r e s \ C o u n t   o f   L a s t   D a t e   o f   1 s t   S u p p l y \ T a g I n f o \ V a l u e & l t ; / K e y & g t ; & l t ; / D i a g r a m O b j e c t K e y & g t ; & l t ; D i a g r a m O b j e c t K e y & g t ; & l t ; K e y & g t ; M e a s u r e s \ S u m   o f   Q u a n t i t y   P r o g r a m m e d & l t ; / K e y & g t ; & l t ; / D i a g r a m O b j e c t K e y & g t ; & l t ; D i a g r a m O b j e c t K e y & g t ; & l t ; K e y & g t ; M e a s u r e s \ S u m   o f   Q u a n t i t y   P r o g r a m m e d \ T a g I n f o \ F o r m u l a & l t ; / K e y & g t ; & l t ; / D i a g r a m O b j e c t K e y & g t ; & l t ; D i a g r a m O b j e c t K e y & g t ; & l t ; K e y & g t ; M e a s u r e s \ S u m   o f   Q u a n t i t y   P r o g r a m m e d \ T a g I n f o \ V a l u e & l t ; / K e y & g t ; & l t ; / D i a g r a m O b j e c t K e y & g t ; & l t ; D i a g r a m O b j e c t K e y & g t ; & l t ; K e y & g t ; M e a s u r e s \ S u m   o f   T o t a l   q t y   s u p p l i e d & l t ; / K e y & g t ; & l t ; / D i a g r a m O b j e c t K e y & g t ; & l t ; D i a g r a m O b j e c t K e y & g t ; & l t ; K e y & g t ; M e a s u r e s \ S u m   o f   T o t a l   q t y   s u p p l i e d \ T a g I n f o \ F o r m u l a & l t ; / K e y & g t ; & l t ; / D i a g r a m O b j e c t K e y & g t ; & l t ; D i a g r a m O b j e c t K e y & g t ; & l t ; K e y & g t ; M e a s u r e s \ S u m   o f   T o t a l   q t y   s u p p l i e d \ T a g I n f o \ V a l u e & l t ; / K e y & g t ; & l t ; / D i a g r a m O b j e c t K e y & g t ; & l t ; D i a g r a m O b j e c t K e y & g t ; & l t ; K e y & g t ; M e a s u r e s \ S u m   o f   C o m p l e t e d   w i t h i n   S L A & l t ; / K e y & g t ; & l t ; / D i a g r a m O b j e c t K e y & g t ; & l t ; D i a g r a m O b j e c t K e y & g t ; & l t ; K e y & g t ; M e a s u r e s \ S u m   o f   C o m p l e t e d   w i t h i n   S L A \ T a g I n f o \ F o r m u l a & l t ; / K e y & g t ; & l t ; / D i a g r a m O b j e c t K e y & g t ; & l t ; D i a g r a m O b j e c t K e y & g t ; & l t ; K e y & g t ; M e a s u r e s \ S u m   o f   C o m p l e t e d   w i t h i n   S L A \ T a g I n f o \ V a l u e & l t ; / K e y & g t ; & l t ; / D i a g r a m O b j e c t K e y & g t ; & l t ; D i a g r a m O b j e c t K e y & g t ; & l t ; K e y & g t ; M e a s u r e s \ C o u n t   o f   F i r s t   D a t e   P r o g r a m m e d & l t ; / K e y & g t ; & l t ; / D i a g r a m O b j e c t K e y & g t ; & l t ; D i a g r a m O b j e c t K e y & g t ; & l t ; K e y & g t ; M e a s u r e s \ C o u n t   o f   F i r s t   D a t e   P r o g r a m m e d \ T a g I n f o \ F o r m u l a & l t ; / K e y & g t ; & l t ; / D i a g r a m O b j e c t K e y & g t ; & l t ; D i a g r a m O b j e c t K e y & g t ; & l t ; K e y & g t ; M e a s u r e s \ C o u n t   o f   F i r s t   D a t e   P r o g r a m m e d \ T a g I n f o \ V a l u e & l t ; / K e y & g t ; & l t ; / D i a g r a m O b j e c t K e y & g t ; & l t ; D i a g r a m O b j e c t K e y & g t ; & l t ; K e y & g t ; M e a s u r e s \ C o u n t   o f   S t a t e & l t ; / K e y & g t ; & l t ; / D i a g r a m O b j e c t K e y & g t ; & l t ; D i a g r a m O b j e c t K e y & g t ; & l t ; K e y & g t ; M e a s u r e s \ C o u n t   o f   S t a t e \ T a g I n f o \ F o r m u l a & l t ; / K e y & g t ; & l t ; / D i a g r a m O b j e c t K e y & g t ; & l t ; D i a g r a m O b j e c t K e y & g t ; & l t ; K e y & g t ; M e a s u r e s \ C o u n t   o f   S t a t e \ T a g I n f o \ V a l u e & l t ; / K e y & g t ; & l t ; / D i a g r a m O b j e c t K e y & g t ; & l t ; D i a g r a m O b j e c t K e y & g t ; & l t ; K e y & g t ; M e a s u r e s \ S u m   o f   C o u n t   o f   s i t e s   s u p p l i e d & l t ; / K e y & g t ; & l t ; / D i a g r a m O b j e c t K e y & g t ; & l t ; D i a g r a m O b j e c t K e y & g t ; & l t ; K e y & g t ; M e a s u r e s \ S u m   o f   C o u n t   o f   s i t e s   s u p p l i e d \ T a g I n f o \ F o r m u l a & l t ; / K e y & g t ; & l t ; / D i a g r a m O b j e c t K e y & g t ; & l t ; D i a g r a m O b j e c t K e y & g t ; & l t ; K e y & g t ; M e a s u r e s \ S u m   o f   C o u n t   o f   s i t e s   s u p p l i e d \ T a g I n f o \ V a l u e & l t ; / K e y & g t ; & l t ; / D i a g r a m O b j e c t K e y & g t ; & l t ; D i a g r a m O b j e c t K e y & g t ; & l t ; K e y & g t ; M e a s u r e s \ S u m   o f   H a u l a g e   P r i c e   2 & l t ; / K e y & g t ; & l t ; / D i a g r a m O b j e c t K e y & g t ; & l t ; D i a g r a m O b j e c t K e y & g t ; & l t ; K e y & g t ; M e a s u r e s \ S u m   o f   H a u l a g e   P r i c e   2 \ T a g I n f o \ F o r m u l a & l t ; / K e y & g t ; & l t ; / D i a g r a m O b j e c t K e y & g t ; & l t ; D i a g r a m O b j e c t K e y & g t ; & l t ; K e y & g t ; M e a s u r e s \ S u m   o f   H a u l a g e   P r i c e   2 \ T a g I n f o \ V a l u e & l t ; / K e y & g t ; & l t ; / D i a g r a m O b j e c t K e y & g t ; & l t ; D i a g r a m O b j e c t K e y & g t ; & l t ; K e y & g t ; M e a s u r e s \ A v e r a g e   o f   H a u l a g e   P r i c e   2 & l t ; / K e y & g t ; & l t ; / D i a g r a m O b j e c t K e y & g t ; & l t ; D i a g r a m O b j e c t K e y & g t ; & l t ; K e y & g t ; M e a s u r e s \ A v e r a g e   o f   H a u l a g e   P r i c e   2 \ T a g I n f o \ F o r m u l a & l t ; / K e y & g t ; & l t ; / D i a g r a m O b j e c t K e y & g t ; & l t ; D i a g r a m O b j e c t K e y & g t ; & l t ; K e y & g t ; M e a s u r e s \ A v e r a g e   o f   H a u l a g e   P r i c e   2 \ T a g I n f o \ V a l u e & l t ; / K e y & g t ; & l t ; / D i a g r a m O b j e c t K e y & g t ; & l t ; D i a g r a m O b j e c t K e y & g t ; & l t ; K e y & g t ; C o l u m n s \ M o n t h & l t ; / K e y & g t ; & l t ; / D i a g r a m O b j e c t K e y & g t ; & l t ; D i a g r a m O b j e c t K e y & g t ; & l t ; K e y & g t ; C o l u m n s \ 1 s t   S u p p l y   V e n d o r & l t ; / K e y & g t ; & l t ; / D i a g r a m O b j e c t K e y & g t ; & l t ; D i a g r a m O b j e c t K e y & g t ; & l t ; K e y & g t ; C o l u m n s \ S t a t e & l t ; / K e y & g t ; & l t ; / D i a g r a m O b j e c t K e y & g t ; & l t ; D i a g r a m O b j e c t K e y & g t ; & l t ; K e y & g t ; C o l u m n s \ V e n d o r - S t a t e & l t ; / K e y & g t ; & l t ; / D i a g r a m O b j e c t K e y & g t ; & l t ; D i a g r a m O b j e c t K e y & g t ; & l t ; K e y & g t ; C o l u m n s \ F i r s t   D a t e   o f   1 s t   S u p p l y & l t ; / K e y & g t ; & l t ; / D i a g r a m O b j e c t K e y & g t ; & l t ; D i a g r a m O b j e c t K e y & g t ; & l t ; K e y & g t ; C o l u m n s \ L a s t   D a t e   o f   1 s t   S u p p l y & l t ; / K e y & g t ; & l t ; / D i a g r a m O b j e c t K e y & g t ; & l t ; D i a g r a m O b j e c t K e y & g t ; & l t ; K e y & g t ; C o l u m n s \ L a s t   D a t e   o f   2 n d   S u p p l y & l t ; / K e y & g t ; & l t ; / D i a g r a m O b j e c t K e y & g t ; & l t ; D i a g r a m O b j e c t K e y & g t ; & l t ; K e y & g t ; C o l u m n s \ L a s t   D a t e   o f   3 r d   S u p p l y & l t ; / K e y & g t ; & l t ; / D i a g r a m O b j e c t K e y & g t ; & l t ; D i a g r a m O b j e c t K e y & g t ; & l t ; K e y & g t ; C o l u m n s \ L a s t   D a t e   o f   4 t h   S u p p l y & l t ; / K e y & g t ; & l t ; / D i a g r a m O b j e c t K e y & g t ; & l t ; D i a g r a m O b j e c t K e y & g t ; & l t ; K e y & g t ; C o l u m n s \ 1 s t   S u p p l y   T o t a l   Q t y & l t ; / K e y & g t ; & l t ; / D i a g r a m O b j e c t K e y & g t ; & l t ; D i a g r a m O b j e c t K e y & g t ; & l t ; K e y & g t ; C o l u m n s \ 2 n d   S u p p l y   T o t a l   Q t y & l t ; / K e y & g t ; & l t ; / D i a g r a m O b j e c t K e y & g t ; & l t ; D i a g r a m O b j e c t K e y & g t ; & l t ; K e y & g t ; C o l u m n s \ 3 r d   S u p p l y   T o t a l   Q t y & l t ; / K e y & g t ; & l t ; / D i a g r a m O b j e c t K e y & g t ; & l t ; D i a g r a m O b j e c t K e y & g t ; & l t ; K e y & g t ; C o l u m n s \ 4 t h   S u p p l y   T o t a l   Q t y & l t ; / K e y & g t ; & l t ; / D i a g r a m O b j e c t K e y & g t ; & l t ; D i a g r a m O b j e c t K e y & g t ; & l t ; K e y & g t ; C o l u m n s \ F i r s t   D a t e   P r o g r a m m e d & l t ; / K e y & g t ; & l t ; / D i a g r a m O b j e c t K e y & g t ; & l t ; D i a g r a m O b j e c t K e y & g t ; & l t ; K e y & g t ; C o l u m n s \ Q u a n t i t y   P r o g r a m m e d & l t ; / K e y & g t ; & l t ; / D i a g r a m O b j e c t K e y & g t ; & l t ; D i a g r a m O b j e c t K e y & g t ; & l t ; K e y & g t ; C o l u m n s \ C o u n t   o f   s i t e s   s u p p l i e d & l t ; / K e y & g t ; & l t ; / D i a g r a m O b j e c t K e y & g t ; & l t ; D i a g r a m O b j e c t K e y & g t ; & l t ; K e y & g t ; C o l u m n s \ T o t a l   q t y   s u p p l i e d & l t ; / K e y & g t ; & l t ; / D i a g r a m O b j e c t K e y & g t ; & l t ; D i a g r a m O b j e c t K e y & g t ; & l t ; K e y & g t ; C o l u m n s \ E x p e c t e d   S u p p l y   E n d   D a t e & l t ; / K e y & g t ; & l t ; / D i a g r a m O b j e c t K e y & g t ; & l t ; D i a g r a m O b j e c t K e y & g t ; & l t ; K e y & g t ; C o l u m n s \ C o m p l e t e d   w i t h i n   S L A & l t ; / K e y & g t ; & l t ; / D i a g r a m O b j e c t K e y & g t ; & l t ; D i a g r a m O b j e c t K e y & g t ; & l t ; K e y & g t ; C o l u m n s \ H a u l a g e   P r i c e & l t ; / K e y & g t ; & l t ; / D i a g r a m O b j e c t K e y & g t ; & l t ; D i a g r a m O b j e c t K e y & g t ; & l t ; K e y & g t ; L i n k s \ & a m p ; l t ; C o l u m n s \ S u m   o f   1 s t   S u p p l y   T o t a l   Q t y & a m p ; g t ; - & a m p ; l t ; M e a s u r e s \ 1 s t   S u p p l y   T o t a l   Q t y & a m p ; g t ; & l t ; / K e y & g t ; & l t ; / D i a g r a m O b j e c t K e y & g t ; & l t ; D i a g r a m O b j e c t K e y & g t ; & l t ; K e y & g t ; L i n k s \ & a m p ; l t ; C o l u m n s \ S u m   o f   1 s t   S u p p l y   T o t a l   Q t y & a m p ; g t ; - & a m p ; l t ; M e a s u r e s \ 1 s t   S u p p l y   T o t a l   Q t y & a m p ; g t ; \ C O L U M N & l t ; / K e y & g t ; & l t ; / D i a g r a m O b j e c t K e y & g t ; & l t ; D i a g r a m O b j e c t K e y & g t ; & l t ; K e y & g t ; L i n k s \ & a m p ; l t ; C o l u m n s \ S u m   o f   1 s t   S u p p l y   T o t a l   Q t y & a m p ; g t ; - & a m p ; l t ; M e a s u r e s \ 1 s t   S u p p l y   T o t a l   Q t y & a m p ; g t ; \ M E A S U R E & l t ; / K e y & g t ; & l t ; / D i a g r a m O b j e c t K e y & g t ; & l t ; D i a g r a m O b j e c t K e y & g t ; & l t ; K e y & g t ; L i n k s \ & a m p ; l t ; C o l u m n s \ S u m   o f   2 n d   S u p p l y   T o t a l   Q t y & a m p ; g t ; - & a m p ; l t ; M e a s u r e s \ 2 n d   S u p p l y   T o t a l   Q t y & a m p ; g t ; & l t ; / K e y & g t ; & l t ; / D i a g r a m O b j e c t K e y & g t ; & l t ; D i a g r a m O b j e c t K e y & g t ; & l t ; K e y & g t ; L i n k s \ & a m p ; l t ; C o l u m n s \ S u m   o f   2 n d   S u p p l y   T o t a l   Q t y & a m p ; g t ; - & a m p ; l t ; M e a s u r e s \ 2 n d   S u p p l y   T o t a l   Q t y & a m p ; g t ; \ C O L U M N & l t ; / K e y & g t ; & l t ; / D i a g r a m O b j e c t K e y & g t ; & l t ; D i a g r a m O b j e c t K e y & g t ; & l t ; K e y & g t ; L i n k s \ & a m p ; l t ; C o l u m n s \ S u m   o f   2 n d   S u p p l y   T o t a l   Q t y & a m p ; g t ; - & a m p ; l t ; M e a s u r e s \ 2 n d   S u p p l y   T o t a l   Q t y & a m p ; g t ; \ M E A S U R E & l t ; / K e y & g t ; & l t ; / D i a g r a m O b j e c t K e y & g t ; & l t ; D i a g r a m O b j e c t K e y & g t ; & l t ; K e y & g t ; L i n k s \ & a m p ; l t ; C o l u m n s \ S u m   o f   3 r d   S u p p l y   T o t a l   Q t y & a m p ; g t ; - & a m p ; l t ; M e a s u r e s \ 3 r d   S u p p l y   T o t a l   Q t y & a m p ; g t ; & l t ; / K e y & g t ; & l t ; / D i a g r a m O b j e c t K e y & g t ; & l t ; D i a g r a m O b j e c t K e y & g t ; & l t ; K e y & g t ; L i n k s \ & a m p ; l t ; C o l u m n s \ S u m   o f   3 r d   S u p p l y   T o t a l   Q t y & a m p ; g t ; - & a m p ; l t ; M e a s u r e s \ 3 r d   S u p p l y   T o t a l   Q t y & a m p ; g t ; \ C O L U M N & l t ; / K e y & g t ; & l t ; / D i a g r a m O b j e c t K e y & g t ; & l t ; D i a g r a m O b j e c t K e y & g t ; & l t ; K e y & g t ; L i n k s \ & a m p ; l t ; C o l u m n s \ S u m   o f   3 r d   S u p p l y   T o t a l   Q t y & a m p ; g t ; - & a m p ; l t ; M e a s u r e s \ 3 r d   S u p p l y   T o t a l   Q t y & a m p ; g t ; \ M E A S U R E & l t ; / K e y & g t ; & l t ; / D i a g r a m O b j e c t K e y & g t ; & l t ; D i a g r a m O b j e c t K e y & g t ; & l t ; K e y & g t ; L i n k s \ & a m p ; l t ; C o l u m n s \ S u m   o f   4 t h   S u p p l y   T o t a l   Q t y & a m p ; g t ; - & a m p ; l t ; M e a s u r e s \ 4 t h   S u p p l y   T o t a l   Q t y & a m p ; g t ; & l t ; / K e y & g t ; & l t ; / D i a g r a m O b j e c t K e y & g t ; & l t ; D i a g r a m O b j e c t K e y & g t ; & l t ; K e y & g t ; L i n k s \ & a m p ; l t ; C o l u m n s \ S u m   o f   4 t h   S u p p l y   T o t a l   Q t y & a m p ; g t ; - & a m p ; l t ; M e a s u r e s \ 4 t h   S u p p l y   T o t a l   Q t y & a m p ; g t ; \ C O L U M N & l t ; / K e y & g t ; & l t ; / D i a g r a m O b j e c t K e y & g t ; & l t ; D i a g r a m O b j e c t K e y & g t ; & l t ; K e y & g t ; L i n k s \ & a m p ; l t ; C o l u m n s \ S u m   o f   4 t h   S u p p l y   T o t a l   Q t y & a m p ; g t ; - & a m p ; l t ; M e a s u r e s \ 4 t h   S u p p l y   T o t a l   Q t y & a m p ; g t ; \ M E A S U R E & l t ; / K e y & g t ; & l t ; / D i a g r a m O b j e c t K e y & g t ; & l t ; D i a g r a m O b j e c t K e y & g t ; & l t ; K e y & g t ; L i n k s \ & a m p ; l t ; C o l u m n s \ C o u n t   o f   C o m p l e t e d   w i t h i n   S L A & a m p ; g t ; - & a m p ; l t ; M e a s u r e s \ C o m p l e t e d   w i t h i n   S L A & a m p ; g t ; & l t ; / K e y & g t ; & l t ; / D i a g r a m O b j e c t K e y & g t ; & l t ; D i a g r a m O b j e c t K e y & g t ; & l t ; K e y & g t ; L i n k s \ & a m p ; l t ; C o l u m n s \ C o u n t   o f   C o m p l e t e d   w i t h i n   S L A & a m p ; g t ; - & a m p ; l t ; M e a s u r e s \ C o m p l e t e d   w i t h i n   S L A & a m p ; g t ; \ C O L U M N & l t ; / K e y & g t ; & l t ; / D i a g r a m O b j e c t K e y & g t ; & l t ; D i a g r a m O b j e c t K e y & g t ; & l t ; K e y & g t ; L i n k s \ & a m p ; l t ; C o l u m n s \ C o u n t   o f   C o m p l e t e d   w i t h i n   S L A & a m p ; g t ; - & a m p ; l t ; M e a s u r e s \ C o m p l e t e d   w i t h i n   S L A & a m p ; g t ; \ M E A S U R E & l t ; / K e y & g t ; & l t ; / D i a g r a m O b j e c t K e y & g t ; & l t ; D i a g r a m O b j e c t K e y & g t ; & l t ; K e y & g t ; L i n k s \ & a m p ; l t ; C o l u m n s \ C o u n t   o f   E x p e c t e d   S u p p l y   E n d   D a t e & a m p ; g t ; - & a m p ; l t ; M e a s u r e s \ E x p e c t e d   S u p p l y   E n d   D a t e & a m p ; g t ; & l t ; / K e y & g t ; & l t ; / D i a g r a m O b j e c t K e y & g t ; & l t ; D i a g r a m O b j e c t K e y & g t ; & l t ; K e y & g t ; L i n k s \ & a m p ; l t ; C o l u m n s \ C o u n t   o f   E x p e c t e d   S u p p l y   E n d   D a t e & a m p ; g t ; - & a m p ; l t ; M e a s u r e s \ E x p e c t e d   S u p p l y   E n d   D a t e & a m p ; g t ; \ C O L U M N & l t ; / K e y & g t ; & l t ; / D i a g r a m O b j e c t K e y & g t ; & l t ; D i a g r a m O b j e c t K e y & g t ; & l t ; K e y & g t ; L i n k s \ & a m p ; l t ; C o l u m n s \ C o u n t   o f   E x p e c t e d   S u p p l y   E n d   D a t e & a m p ; g t ; - & a m p ; l t ; M e a s u r e s \ E x p e c t e d   S u p p l y   E n d   D a t e & a m p ; g t ; \ M E A S U R E & l t ; / K e y & g t ; & l t ; / D i a g r a m O b j e c t K e y & g t ; & l t ; D i a g r a m O b j e c t K e y & g t ; & l t ; K e y & g t ; L i n k s \ & a m p ; l t ; C o l u m n s \ C o u n t   o f   L a s t   D a t e   o f   1 s t   S u p p l y & a m p ; g t ; - & a m p ; l t ; M e a s u r e s \ L a s t   D a t e   o f   1 s t   S u p p l y & a m p ; g t ; & l t ; / K e y & g t ; & l t ; / D i a g r a m O b j e c t K e y & g t ; & l t ; D i a g r a m O b j e c t K e y & g t ; & l t ; K e y & g t ; L i n k s \ & a m p ; l t ; C o l u m n s \ C o u n t   o f   L a s t   D a t e   o f   1 s t   S u p p l y & a m p ; g t ; - & a m p ; l t ; M e a s u r e s \ L a s t   D a t e   o f   1 s t   S u p p l y & a m p ; g t ; \ C O L U M N & l t ; / K e y & g t ; & l t ; / D i a g r a m O b j e c t K e y & g t ; & l t ; D i a g r a m O b j e c t K e y & g t ; & l t ; K e y & g t ; L i n k s \ & a m p ; l t ; C o l u m n s \ C o u n t   o f   L a s t   D a t e   o f   1 s t   S u p p l y & a m p ; g t ; - & a m p ; l t ; M e a s u r e s \ L a s t   D a t e   o f   1 s t   S u p p l y & a m p ; g t ; \ M E A S U R E & l t ; / K e y & g t ; & l t ; / D i a g r a m O b j e c t K e y & g t ; & l t ; D i a g r a m O b j e c t K e y & g t ; & l t ; K e y & g t ; L i n k s \ & a m p ; l t ; C o l u m n s \ S u m   o f   Q u a n t i t y   P r o g r a m m e d & a m p ; g t ; - & a m p ; l t ; M e a s u r e s \ Q u a n t i t y   P r o g r a m m e d & a m p ; g t ; & l t ; / K e y & g t ; & l t ; / D i a g r a m O b j e c t K e y & g t ; & l t ; D i a g r a m O b j e c t K e y & g t ; & l t ; K e y & g t ; L i n k s \ & a m p ; l t ; C o l u m n s \ S u m   o f   Q u a n t i t y   P r o g r a m m e d & a m p ; g t ; - & a m p ; l t ; M e a s u r e s \ Q u a n t i t y   P r o g r a m m e d & a m p ; g t ; \ C O L U M N & l t ; / K e y & g t ; & l t ; / D i a g r a m O b j e c t K e y & g t ; & l t ; D i a g r a m O b j e c t K e y & g t ; & l t ; K e y & g t ; L i n k s \ & a m p ; l t ; C o l u m n s \ S u m   o f   Q u a n t i t y   P r o g r a m m e d & a m p ; g t ; - & a m p ; l t ; M e a s u r e s \ Q u a n t i t y   P r o g r a m m e d & a m p ; g t ; \ M E A S U R E & l t ; / K e y & g t ; & l t ; / D i a g r a m O b j e c t K e y & g t ; & l t ; D i a g r a m O b j e c t K e y & g t ; & l t ; K e y & g t ; L i n k s \ & a m p ; l t ; C o l u m n s \ S u m   o f   T o t a l   q t y   s u p p l i e d & a m p ; g t ; - & a m p ; l t ; M e a s u r e s \ T o t a l   q t y   s u p p l i e d & a m p ; g t ; & l t ; / K e y & g t ; & l t ; / D i a g r a m O b j e c t K e y & g t ; & l t ; D i a g r a m O b j e c t K e y & g t ; & l t ; K e y & g t ; L i n k s \ & a m p ; l t ; C o l u m n s \ S u m   o f   T o t a l   q t y   s u p p l i e d & a m p ; g t ; - & a m p ; l t ; M e a s u r e s \ T o t a l   q t y   s u p p l i e d & a m p ; g t ; \ C O L U M N & l t ; / K e y & g t ; & l t ; / D i a g r a m O b j e c t K e y & g t ; & l t ; D i a g r a m O b j e c t K e y & g t ; & l t ; K e y & g t ; L i n k s \ & a m p ; l t ; C o l u m n s \ S u m   o f   T o t a l   q t y   s u p p l i e d & a m p ; g t ; - & a m p ; l t ; M e a s u r e s \ T o t a l   q t y   s u p p l i e d & a m p ; g t ; \ M E A S U R E & l t ; / K e y & g t ; & l t ; / D i a g r a m O b j e c t K e y & g t ; & l t ; D i a g r a m O b j e c t K e y & g t ; & l t ; K e y & g t ; L i n k s \ & a m p ; l t ; C o l u m n s \ S u m   o f   C o m p l e t e d   w i t h i n   S L A & a m p ; g t ; - & a m p ; l t ; M e a s u r e s \ C o m p l e t e d   w i t h i n   S L A & a m p ; g t ; & l t ; / K e y & g t ; & l t ; / D i a g r a m O b j e c t K e y & g t ; & l t ; D i a g r a m O b j e c t K e y & g t ; & l t ; K e y & g t ; L i n k s \ & a m p ; l t ; C o l u m n s \ S u m   o f   C o m p l e t e d   w i t h i n   S L A & a m p ; g t ; - & a m p ; l t ; M e a s u r e s \ C o m p l e t e d   w i t h i n   S L A & a m p ; g t ; \ C O L U M N & l t ; / K e y & g t ; & l t ; / D i a g r a m O b j e c t K e y & g t ; & l t ; D i a g r a m O b j e c t K e y & g t ; & l t ; K e y & g t ; L i n k s \ & a m p ; l t ; C o l u m n s \ S u m   o f   C o m p l e t e d   w i t h i n   S L A & a m p ; g t ; - & a m p ; l t ; M e a s u r e s \ C o m p l e t e d   w i t h i n   S L A & a m p ; g t ; \ M E A S U R E & l t ; / K e y & g t ; & l t ; / D i a g r a m O b j e c t K e y & g t ; & l t ; D i a g r a m O b j e c t K e y & g t ; & l t ; K e y & g t ; L i n k s \ & a m p ; l t ; C o l u m n s \ C o u n t   o f   F i r s t   D a t e   P r o g r a m m e d & a m p ; g t ; - & a m p ; l t ; M e a s u r e s \ F i r s t   D a t e   P r o g r a m m e d & a m p ; g t ; & l t ; / K e y & g t ; & l t ; / D i a g r a m O b j e c t K e y & g t ; & l t ; D i a g r a m O b j e c t K e y & g t ; & l t ; K e y & g t ; L i n k s \ & a m p ; l t ; C o l u m n s \ C o u n t   o f   F i r s t   D a t e   P r o g r a m m e d & a m p ; g t ; - & a m p ; l t ; M e a s u r e s \ F i r s t   D a t e   P r o g r a m m e d & a m p ; g t ; \ C O L U M N & l t ; / K e y & g t ; & l t ; / D i a g r a m O b j e c t K e y & g t ; & l t ; D i a g r a m O b j e c t K e y & g t ; & l t ; K e y & g t ; L i n k s \ & a m p ; l t ; C o l u m n s \ C o u n t   o f   F i r s t   D a t e   P r o g r a m m e d & a m p ; g t ; - & a m p ; l t ; M e a s u r e s \ F i r s t   D a t e   P r o g r a m m e d & a m p ; g t ; \ M E A S U R E & l t ; / K e y & g t ; & l t ; / D i a g r a m O b j e c t K e y & g t ; & l t ; D i a g r a m O b j e c t K e y & g t ; & l t ; K e y & g t ; L i n k s \ & a m p ; l t ; C o l u m n s \ C o u n t   o f   S t a t e & a m p ; g t ; - & a m p ; l t ; M e a s u r e s \ S t a t e & a m p ; g t ; & l t ; / K e y & g t ; & l t ; / D i a g r a m O b j e c t K e y & g t ; & l t ; D i a g r a m O b j e c t K e y & g t ; & l t ; K e y & g t ; L i n k s \ & a m p ; l t ; C o l u m n s \ C o u n t   o f   S t a t e & a m p ; g t ; - & a m p ; l t ; M e a s u r e s \ S t a t e & a m p ; g t ; \ C O L U M N & l t ; / K e y & g t ; & l t ; / D i a g r a m O b j e c t K e y & g t ; & l t ; D i a g r a m O b j e c t K e y & g t ; & l t ; K e y & g t ; L i n k s \ & a m p ; l t ; C o l u m n s \ C o u n t   o f   S t a t e & a m p ; g t ; - & a m p ; l t ; M e a s u r e s \ S t a t e & a m p ; g t ; \ M E A S U R E & l t ; / K e y & g t ; & l t ; / D i a g r a m O b j e c t K e y & g t ; & l t ; D i a g r a m O b j e c t K e y & g t ; & l t ; K e y & g t ; L i n k s \ & a m p ; l t ; C o l u m n s \ S u m   o f   C o u n t   o f   s i t e s   s u p p l i e d & a m p ; g t ; - & a m p ; l t ; M e a s u r e s \ C o u n t   o f   s i t e s   s u p p l i e d & a m p ; g t ; & l t ; / K e y & g t ; & l t ; / D i a g r a m O b j e c t K e y & g t ; & l t ; D i a g r a m O b j e c t K e y & g t ; & l t ; K e y & g t ; L i n k s \ & a m p ; l t ; C o l u m n s \ S u m   o f   C o u n t   o f   s i t e s   s u p p l i e d & a m p ; g t ; - & a m p ; l t ; M e a s u r e s \ C o u n t   o f   s i t e s   s u p p l i e d & a m p ; g t ; \ C O L U M N & l t ; / K e y & g t ; & l t ; / D i a g r a m O b j e c t K e y & g t ; & l t ; D i a g r a m O b j e c t K e y & g t ; & l t ; K e y & g t ; L i n k s \ & a m p ; l t ; C o l u m n s \ S u m   o f   C o u n t   o f   s i t e s   s u p p l i e d & a m p ; g t ; - & a m p ; l t ; M e a s u r e s \ C o u n t   o f   s i t e s   s u p p l i e d & a m p ; g t ; \ M E A S U R E & l t ; / K e y & g t ; & l t ; / D i a g r a m O b j e c t K e y & g t ; & l t ; D i a g r a m O b j e c t K e y & g t ; & l t ; K e y & g t ; L i n k s \ & a m p ; l t ; C o l u m n s \ S u m   o f   H a u l a g e   P r i c e   2 & a m p ; g t ; - & a m p ; l t ; M e a s u r e s \ H a u l a g e   P r i c e & a m p ; g t ; & l t ; / K e y & g t ; & l t ; / D i a g r a m O b j e c t K e y & g t ; & l t ; D i a g r a m O b j e c t K e y & g t ; & l t ; K e y & g t ; L i n k s \ & a m p ; l t ; C o l u m n s \ S u m   o f   H a u l a g e   P r i c e   2 & a m p ; g t ; - & a m p ; l t ; M e a s u r e s \ H a u l a g e   P r i c e & a m p ; g t ; \ C O L U M N & l t ; / K e y & g t ; & l t ; / D i a g r a m O b j e c t K e y & g t ; & l t ; D i a g r a m O b j e c t K e y & g t ; & l t ; K e y & g t ; L i n k s \ & a m p ; l t ; C o l u m n s \ S u m   o f   H a u l a g e   P r i c e   2 & a m p ; g t ; - & a m p ; l t ; M e a s u r e s \ H a u l a g e   P r i c e & a m p ; g t ; \ M E A S U R E & l t ; / K e y & g t ; & l t ; / D i a g r a m O b j e c t K e y & g t ; & l t ; D i a g r a m O b j e c t K e y & g t ; & l t ; K e y & g t ; L i n k s \ & a m p ; l t ; C o l u m n s \ A v e r a g e   o f   H a u l a g e   P r i c e   2 & a m p ; g t ; - & a m p ; l t ; M e a s u r e s \ H a u l a g e   P r i c e & a m p ; g t ; & l t ; / K e y & g t ; & l t ; / D i a g r a m O b j e c t K e y & g t ; & l t ; D i a g r a m O b j e c t K e y & g t ; & l t ; K e y & g t ; L i n k s \ & a m p ; l t ; C o l u m n s \ A v e r a g e   o f   H a u l a g e   P r i c e   2 & a m p ; g t ; - & a m p ; l t ; M e a s u r e s \ H a u l a g e   P r i c e & a m p ; g t ; \ C O L U M N & l t ; / K e y & g t ; & l t ; / D i a g r a m O b j e c t K e y & g t ; & l t ; D i a g r a m O b j e c t K e y & g t ; & l t ; K e y & g t ; L i n k s \ & a m p ; l t ; C o l u m n s \ A v e r a g e   o f   H a u l a g e   P r i c e   2 & a m p ; g t ; - & a m p ; l t ; M e a s u r e s \ H a u l a g e   P r i c e & 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 1 s t   S u p p l y   T o t a l   Q t y & l t ; / K e y & g t ; & l t ; / a : K e y & g t ; & l t ; a : V a l u e   i : t y p e = " M e a s u r e G r i d N o d e V i e w S t a t e " & g t ; & l t ; C o l u m n & g t ; 8 & l t ; / C o l u m n & g t ; & l t ; L a y e d O u t & g t ; t r u e & l t ; / L a y e d O u t & g t ; & l t ; W a s U I I n v i s i b l e & g t ; t r u e & l t ; / W a s U I I n v i s i b l e & g t ; & l t ; / a : V a l u e & g t ; & l t ; / a : K e y V a l u e O f D i a g r a m O b j e c t K e y a n y T y p e z b w N T n L X & g t ; & l t ; a : K e y V a l u e O f D i a g r a m O b j e c t K e y a n y T y p e z b w N T n L X & g t ; & l t ; a : K e y & g t ; & l t ; K e y & g t ; M e a s u r e s \ S u m   o f   1 s t   S u p p l y   T o t a l   Q t y \ T a g I n f o \ F o r m u l a & l t ; / K e y & g t ; & l t ; / a : K e y & g t ; & l t ; a : V a l u e   i : t y p e = " M e a s u r e G r i d V i e w S t a t e I D i a g r a m T a g A d d i t i o n a l I n f o " / & g t ; & l t ; / a : K e y V a l u e O f D i a g r a m O b j e c t K e y a n y T y p e z b w N T n L X & g t ; & l t ; a : K e y V a l u e O f D i a g r a m O b j e c t K e y a n y T y p e z b w N T n L X & g t ; & l t ; a : K e y & g t ; & l t ; K e y & g t ; M e a s u r e s \ S u m   o f   1 s t   S u p p l y   T o t a l   Q t y \ T a g I n f o \ V a l u e & l t ; / K e y & g t ; & l t ; / a : K e y & g t ; & l t ; a : V a l u e   i : t y p e = " M e a s u r e G r i d V i e w S t a t e I D i a g r a m T a g A d d i t i o n a l I n f o " / & g t ; & l t ; / a : K e y V a l u e O f D i a g r a m O b j e c t K e y a n y T y p e z b w N T n L X & g t ; & l t ; a : K e y V a l u e O f D i a g r a m O b j e c t K e y a n y T y p e z b w N T n L X & g t ; & l t ; a : K e y & g t ; & l t ; K e y & g t ; M e a s u r e s \ S u m   o f   2 n d   S u p p l y   T o t a l   Q t y & l t ; / K e y & g t ; & l t ; / a : K e y & g t ; & l t ; a : V a l u e   i : t y p e = " M e a s u r e G r i d N o d e V i e w S t a t e " & g t ; & l t ; C o l u m n & g t ; 9 & l t ; / C o l u m n & g t ; & l t ; L a y e d O u t & g t ; t r u e & l t ; / L a y e d O u t & g t ; & l t ; W a s U I I n v i s i b l e & g t ; t r u e & l t ; / W a s U I I n v i s i b l e & g t ; & l t ; / a : V a l u e & g t ; & l t ; / a : K e y V a l u e O f D i a g r a m O b j e c t K e y a n y T y p e z b w N T n L X & g t ; & l t ; a : K e y V a l u e O f D i a g r a m O b j e c t K e y a n y T y p e z b w N T n L X & g t ; & l t ; a : K e y & g t ; & l t ; K e y & g t ; M e a s u r e s \ S u m   o f   2 n d   S u p p l y   T o t a l   Q t y \ T a g I n f o \ F o r m u l a & l t ; / K e y & g t ; & l t ; / a : K e y & g t ; & l t ; a : V a l u e   i : t y p e = " M e a s u r e G r i d V i e w S t a t e I D i a g r a m T a g A d d i t i o n a l I n f o " / & g t ; & l t ; / a : K e y V a l u e O f D i a g r a m O b j e c t K e y a n y T y p e z b w N T n L X & g t ; & l t ; a : K e y V a l u e O f D i a g r a m O b j e c t K e y a n y T y p e z b w N T n L X & g t ; & l t ; a : K e y & g t ; & l t ; K e y & g t ; M e a s u r e s \ S u m   o f   2 n d   S u p p l y   T o t a l   Q t y \ T a g I n f o \ V a l u e & l t ; / K e y & g t ; & l t ; / a : K e y & g t ; & l t ; a : V a l u e   i : t y p e = " M e a s u r e G r i d V i e w S t a t e I D i a g r a m T a g A d d i t i o n a l I n f o " / & g t ; & l t ; / a : K e y V a l u e O f D i a g r a m O b j e c t K e y a n y T y p e z b w N T n L X & g t ; & l t ; a : K e y V a l u e O f D i a g r a m O b j e c t K e y a n y T y p e z b w N T n L X & g t ; & l t ; a : K e y & g t ; & l t ; K e y & g t ; M e a s u r e s \ S u m   o f   3 r d   S u p p l y   T o t a l   Q t y & l t ; / K e y & g t ; & l t ; / a : K e y & g t ; & l t ; a : V a l u e   i : t y p e = " M e a s u r e G r i d N o d e V i e w S t a t e " & g t ; & l t ; C o l u m n & g t ; 1 0 & l t ; / C o l u m n & g t ; & l t ; L a y e d O u t & g t ; t r u e & l t ; / L a y e d O u t & g t ; & l t ; W a s U I I n v i s i b l e & g t ; t r u e & l t ; / W a s U I I n v i s i b l e & g t ; & l t ; / a : V a l u e & g t ; & l t ; / a : K e y V a l u e O f D i a g r a m O b j e c t K e y a n y T y p e z b w N T n L X & g t ; & l t ; a : K e y V a l u e O f D i a g r a m O b j e c t K e y a n y T y p e z b w N T n L X & g t ; & l t ; a : K e y & g t ; & l t ; K e y & g t ; M e a s u r e s \ S u m   o f   3 r d   S u p p l y   T o t a l   Q t y \ T a g I n f o \ F o r m u l a & l t ; / K e y & g t ; & l t ; / a : K e y & g t ; & l t ; a : V a l u e   i : t y p e = " M e a s u r e G r i d V i e w S t a t e I D i a g r a m T a g A d d i t i o n a l I n f o " / & g t ; & l t ; / a : K e y V a l u e O f D i a g r a m O b j e c t K e y a n y T y p e z b w N T n L X & g t ; & l t ; a : K e y V a l u e O f D i a g r a m O b j e c t K e y a n y T y p e z b w N T n L X & g t ; & l t ; a : K e y & g t ; & l t ; K e y & g t ; M e a s u r e s \ S u m   o f   3 r d   S u p p l y   T o t a l   Q t y \ T a g I n f o \ V a l u e & l t ; / K e y & g t ; & l t ; / a : K e y & g t ; & l t ; a : V a l u e   i : t y p e = " M e a s u r e G r i d V i e w S t a t e I D i a g r a m T a g A d d i t i o n a l I n f o " / & g t ; & l t ; / a : K e y V a l u e O f D i a g r a m O b j e c t K e y a n y T y p e z b w N T n L X & g t ; & l t ; a : K e y V a l u e O f D i a g r a m O b j e c t K e y a n y T y p e z b w N T n L X & g t ; & l t ; a : K e y & g t ; & l t ; K e y & g t ; M e a s u r e s \ S u m   o f   4 t h   S u p p l y   T o t a l   Q t y & l t ; / K e y & g t ; & l t ; / a : K e y & g t ; & l t ; a : V a l u e   i : t y p e = " M e a s u r e G r i d N o d e V i e w S t a t e " & g t ; & l t ; C o l u m n & g t ; 1 1 & l t ; / C o l u m n & g t ; & l t ; L a y e d O u t & g t ; t r u e & l t ; / L a y e d O u t & g t ; & l t ; W a s U I I n v i s i b l e & g t ; t r u e & l t ; / W a s U I I n v i s i b l e & g t ; & l t ; / a : V a l u e & g t ; & l t ; / a : K e y V a l u e O f D i a g r a m O b j e c t K e y a n y T y p e z b w N T n L X & g t ; & l t ; a : K e y V a l u e O f D i a g r a m O b j e c t K e y a n y T y p e z b w N T n L X & g t ; & l t ; a : K e y & g t ; & l t ; K e y & g t ; M e a s u r e s \ S u m   o f   4 t h   S u p p l y   T o t a l   Q t y \ T a g I n f o \ F o r m u l a & l t ; / K e y & g t ; & l t ; / a : K e y & g t ; & l t ; a : V a l u e   i : t y p e = " M e a s u r e G r i d V i e w S t a t e I D i a g r a m T a g A d d i t i o n a l I n f o " / & g t ; & l t ; / a : K e y V a l u e O f D i a g r a m O b j e c t K e y a n y T y p e z b w N T n L X & g t ; & l t ; a : K e y V a l u e O f D i a g r a m O b j e c t K e y a n y T y p e z b w N T n L X & g t ; & l t ; a : K e y & g t ; & l t ; K e y & g t ; M e a s u r e s \ S u m   o f   4 t h   S u p p l y   T o t a l   Q t y \ T a g I n f o \ V a l u e & l t ; / K e y & g t ; & l t ; / a : K e y & g t ; & l t ; a : V a l u e   i : t y p e = " M e a s u r e G r i d V i e w S t a t e I D i a g r a m T a g A d d i t i o n a l I n f o " / & g t ; & l t ; / a : K e y V a l u e O f D i a g r a m O b j e c t K e y a n y T y p e z b w N T n L X & g t ; & l t ; a : K e y V a l u e O f D i a g r a m O b j e c t K e y a n y T y p e z b w N T n L X & g t ; & l t ; a : K e y & g t ; & l t ; K e y & g t ; M e a s u r e s \ C o u n t   o f   C o m p l e t e d   w i t h i n   S L A & l t ; / K e y & g t ; & l t ; / a : K e y & g t ; & l t ; a : V a l u e   i : t y p e = " M e a s u r e G r i d N o d e V i e w S t a t e " & g t ; & l t ; C o l u m n & g t ; 1 7 & l t ; / C o l u m n & g t ; & l t ; L a y e d O u t & g t ; t r u e & l t ; / L a y e d O u t & g t ; & l t ; W a s U I I n v i s i b l e & g t ; t r u e & l t ; / W a s U I I n v i s i b l e & g t ; & l t ; / a : V a l u e & g t ; & l t ; / a : K e y V a l u e O f D i a g r a m O b j e c t K e y a n y T y p e z b w N T n L X & g t ; & l t ; a : K e y V a l u e O f D i a g r a m O b j e c t K e y a n y T y p e z b w N T n L X & g t ; & l t ; a : K e y & g t ; & l t ; K e y & g t ; M e a s u r e s \ C o u n t   o f   C o m p l e t e d   w i t h i n   S L A \ T a g I n f o \ F o r m u l a & l t ; / K e y & g t ; & l t ; / a : K e y & g t ; & l t ; a : V a l u e   i : t y p e = " M e a s u r e G r i d V i e w S t a t e I D i a g r a m T a g A d d i t i o n a l I n f o " / & g t ; & l t ; / a : K e y V a l u e O f D i a g r a m O b j e c t K e y a n y T y p e z b w N T n L X & g t ; & l t ; a : K e y V a l u e O f D i a g r a m O b j e c t K e y a n y T y p e z b w N T n L X & g t ; & l t ; a : K e y & g t ; & l t ; K e y & g t ; M e a s u r e s \ C o u n t   o f   C o m p l e t e d   w i t h i n   S L A \ T a g I n f o \ V a l u e & l t ; / K e y & g t ; & l t ; / a : K e y & g t ; & l t ; a : V a l u e   i : t y p e = " M e a s u r e G r i d V i e w S t a t e I D i a g r a m T a g A d d i t i o n a l I n f o " / & g t ; & l t ; / a : K e y V a l u e O f D i a g r a m O b j e c t K e y a n y T y p e z b w N T n L X & g t ; & l t ; a : K e y V a l u e O f D i a g r a m O b j e c t K e y a n y T y p e z b w N T n L X & g t ; & l t ; a : K e y & g t ; & l t ; K e y & g t ; M e a s u r e s \ C o u n t   o f   E x p e c t e d   S u p p l y   E n d   D a t e & l t ; / K e y & g t ; & l t ; / a : K e y & g t ; & l t ; a : V a l u e   i : t y p e = " M e a s u r e G r i d N o d e V i e w S t a t e " & g t ; & l t ; C o l u m n & g t ; 1 6 & l t ; / C o l u m n & g t ; & l t ; L a y e d O u t & g t ; t r u e & l t ; / L a y e d O u t & g t ; & l t ; W a s U I I n v i s i b l e & g t ; t r u e & l t ; / W a s U I I n v i s i b l e & g t ; & l t ; / a : V a l u e & g t ; & l t ; / a : K e y V a l u e O f D i a g r a m O b j e c t K e y a n y T y p e z b w N T n L X & g t ; & l t ; a : K e y V a l u e O f D i a g r a m O b j e c t K e y a n y T y p e z b w N T n L X & g t ; & l t ; a : K e y & g t ; & l t ; K e y & g t ; M e a s u r e s \ C o u n t   o f   E x p e c t e d   S u p p l y   E n d   D a t e \ T a g I n f o \ F o r m u l a & l t ; / K e y & g t ; & l t ; / a : K e y & g t ; & l t ; a : V a l u e   i : t y p e = " M e a s u r e G r i d V i e w S t a t e I D i a g r a m T a g A d d i t i o n a l I n f o " / & g t ; & l t ; / a : K e y V a l u e O f D i a g r a m O b j e c t K e y a n y T y p e z b w N T n L X & g t ; & l t ; a : K e y V a l u e O f D i a g r a m O b j e c t K e y a n y T y p e z b w N T n L X & g t ; & l t ; a : K e y & g t ; & l t ; K e y & g t ; M e a s u r e s \ C o u n t   o f   E x p e c t e d   S u p p l y   E n d   D a t e \ T a g I n f o \ V a l u e & l t ; / K e y & g t ; & l t ; / a : K e y & g t ; & l t ; a : V a l u e   i : t y p e = " M e a s u r e G r i d V i e w S t a t e I D i a g r a m T a g A d d i t i o n a l I n f o " / & g t ; & l t ; / a : K e y V a l u e O f D i a g r a m O b j e c t K e y a n y T y p e z b w N T n L X & g t ; & l t ; a : K e y V a l u e O f D i a g r a m O b j e c t K e y a n y T y p e z b w N T n L X & g t ; & l t ; a : K e y & g t ; & l t ; K e y & g t ; M e a s u r e s \ C o u n t   o f   L a s t   D a t e   o f   1 s t   S u p p l y & l t ; / K e y & g t ; & l t ; / a : K e y & g t ; & l t ; a : V a l u e   i : t y p e = " M e a s u r e G r i d N o d e V i e w S t a t e " & g t ; & l t ; C o l u m n & g t ; 4 & l t ; / C o l u m n & g t ; & l t ; L a y e d O u t & g t ; t r u e & l t ; / L a y e d O u t & g t ; & l t ; W a s U I I n v i s i b l e & g t ; t r u e & l t ; / W a s U I I n v i s i b l e & g t ; & l t ; / a : V a l u e & g t ; & l t ; / a : K e y V a l u e O f D i a g r a m O b j e c t K e y a n y T y p e z b w N T n L X & g t ; & l t ; a : K e y V a l u e O f D i a g r a m O b j e c t K e y a n y T y p e z b w N T n L X & g t ; & l t ; a : K e y & g t ; & l t ; K e y & g t ; M e a s u r e s \ C o u n t   o f   L a s t   D a t e   o f   1 s t   S u p p l y \ T a g I n f o \ F o r m u l a & l t ; / K e y & g t ; & l t ; / a : K e y & g t ; & l t ; a : V a l u e   i : t y p e = " M e a s u r e G r i d V i e w S t a t e I D i a g r a m T a g A d d i t i o n a l I n f o " / & g t ; & l t ; / a : K e y V a l u e O f D i a g r a m O b j e c t K e y a n y T y p e z b w N T n L X & g t ; & l t ; a : K e y V a l u e O f D i a g r a m O b j e c t K e y a n y T y p e z b w N T n L X & g t ; & l t ; a : K e y & g t ; & l t ; K e y & g t ; M e a s u r e s \ C o u n t   o f   L a s t   D a t e   o f   1 s t   S u p p l y \ T a g I n f o \ V a l u e & l t ; / K e y & g t ; & l t ; / a : K e y & g t ; & l t ; a : V a l u e   i : t y p e = " M e a s u r e G r i d V i e w S t a t e I D i a g r a m T a g A d d i t i o n a l I n f o " / & g t ; & l t ; / a : K e y V a l u e O f D i a g r a m O b j e c t K e y a n y T y p e z b w N T n L X & g t ; & l t ; a : K e y V a l u e O f D i a g r a m O b j e c t K e y a n y T y p e z b w N T n L X & g t ; & l t ; a : K e y & g t ; & l t ; K e y & g t ; M e a s u r e s \ S u m   o f   Q u a n t i t y   P r o g r a m m e d & l t ; / K e y & g t ; & l t ; / a : K e y & g t ; & l t ; a : V a l u e   i : t y p e = " M e a s u r e G r i d N o d e V i e w S t a t e " & g t ; & l t ; C o l u m n & g t ; 1 3 & l t ; / C o l u m n & g t ; & l t ; L a y e d O u t & g t ; t r u e & l t ; / L a y e d O u t & g t ; & l t ; W a s U I I n v i s i b l e & g t ; t r u e & l t ; / W a s U I I n v i s i b l e & g t ; & l t ; / a : V a l u e & g t ; & l t ; / a : K e y V a l u e O f D i a g r a m O b j e c t K e y a n y T y p e z b w N T n L X & g t ; & l t ; a : K e y V a l u e O f D i a g r a m O b j e c t K e y a n y T y p e z b w N T n L X & g t ; & l t ; a : K e y & g t ; & l t ; K e y & g t ; M e a s u r e s \ S u m   o f   Q u a n t i t y   P r o g r a m m e d \ T a g I n f o \ F o r m u l a & l t ; / K e y & g t ; & l t ; / a : K e y & g t ; & l t ; a : V a l u e   i : t y p e = " M e a s u r e G r i d V i e w S t a t e I D i a g r a m T a g A d d i t i o n a l I n f o " / & g t ; & l t ; / a : K e y V a l u e O f D i a g r a m O b j e c t K e y a n y T y p e z b w N T n L X & g t ; & l t ; a : K e y V a l u e O f D i a g r a m O b j e c t K e y a n y T y p e z b w N T n L X & g t ; & l t ; a : K e y & g t ; & l t ; K e y & g t ; M e a s u r e s \ S u m   o f   Q u a n t i t y   P r o g r a m m e d \ T a g I n f o \ V a l u e & l t ; / K e y & g t ; & l t ; / a : K e y & g t ; & l t ; a : V a l u e   i : t y p e = " M e a s u r e G r i d V i e w S t a t e I D i a g r a m T a g A d d i t i o n a l I n f o " / & g t ; & l t ; / a : K e y V a l u e O f D i a g r a m O b j e c t K e y a n y T y p e z b w N T n L X & g t ; & l t ; a : K e y V a l u e O f D i a g r a m O b j e c t K e y a n y T y p e z b w N T n L X & g t ; & l t ; a : K e y & g t ; & l t ; K e y & g t ; M e a s u r e s \ S u m   o f   T o t a l   q t y   s u p p l i e d & l t ; / K e y & g t ; & l t ; / a : K e y & g t ; & l t ; a : V a l u e   i : t y p e = " M e a s u r e G r i d N o d e V i e w S t a t e " & g t ; & l t ; C o l u m n & g t ; 1 5 & l t ; / C o l u m n & g t ; & l t ; L a y e d O u t & g t ; t r u e & l t ; / L a y e d O u t & g t ; & l t ; W a s U I I n v i s i b l e & g t ; t r u e & l t ; / W a s U I I n v i s i b l e & g t ; & l t ; / a : V a l u e & g t ; & l t ; / a : K e y V a l u e O f D i a g r a m O b j e c t K e y a n y T y p e z b w N T n L X & g t ; & l t ; a : K e y V a l u e O f D i a g r a m O b j e c t K e y a n y T y p e z b w N T n L X & g t ; & l t ; a : K e y & g t ; & l t ; K e y & g t ; M e a s u r e s \ S u m   o f   T o t a l   q t y   s u p p l i e d \ T a g I n f o \ F o r m u l a & l t ; / K e y & g t ; & l t ; / a : K e y & g t ; & l t ; a : V a l u e   i : t y p e = " M e a s u r e G r i d V i e w S t a t e I D i a g r a m T a g A d d i t i o n a l I n f o " / & g t ; & l t ; / a : K e y V a l u e O f D i a g r a m O b j e c t K e y a n y T y p e z b w N T n L X & g t ; & l t ; a : K e y V a l u e O f D i a g r a m O b j e c t K e y a n y T y p e z b w N T n L X & g t ; & l t ; a : K e y & g t ; & l t ; K e y & g t ; M e a s u r e s \ S u m   o f   T o t a l   q t y   s u p p l i e d \ T a g I n f o \ V a l u e & l t ; / K e y & g t ; & l t ; / a : K e y & g t ; & l t ; a : V a l u e   i : t y p e = " M e a s u r e G r i d V i e w S t a t e I D i a g r a m T a g A d d i t i o n a l I n f o " / & g t ; & l t ; / a : K e y V a l u e O f D i a g r a m O b j e c t K e y a n y T y p e z b w N T n L X & g t ; & l t ; a : K e y V a l u e O f D i a g r a m O b j e c t K e y a n y T y p e z b w N T n L X & g t ; & l t ; a : K e y & g t ; & l t ; K e y & g t ; M e a s u r e s \ S u m   o f   C o m p l e t e d   w i t h i n   S L A & l t ; / K e y & g t ; & l t ; / a : K e y & g t ; & l t ; a : V a l u e   i : t y p e = " M e a s u r e G r i d N o d e V i e w S t a t e " & g t ; & l t ; C o l u m n & g t ; 1 7 & l t ; / C o l u m n & g t ; & l t ; L a y e d O u t & g t ; t r u e & l t ; / L a y e d O u t & g t ; & l t ; R o w & g t ; 1 & l t ; / R o w & g t ; & l t ; W a s U I I n v i s i b l e & g t ; t r u e & l t ; / W a s U I I n v i s i b l e & g t ; & l t ; / a : V a l u e & g t ; & l t ; / a : K e y V a l u e O f D i a g r a m O b j e c t K e y a n y T y p e z b w N T n L X & g t ; & l t ; a : K e y V a l u e O f D i a g r a m O b j e c t K e y a n y T y p e z b w N T n L X & g t ; & l t ; a : K e y & g t ; & l t ; K e y & g t ; M e a s u r e s \ S u m   o f   C o m p l e t e d   w i t h i n   S L A \ T a g I n f o \ F o r m u l a & l t ; / K e y & g t ; & l t ; / a : K e y & g t ; & l t ; a : V a l u e   i : t y p e = " M e a s u r e G r i d V i e w S t a t e I D i a g r a m T a g A d d i t i o n a l I n f o " / & g t ; & l t ; / a : K e y V a l u e O f D i a g r a m O b j e c t K e y a n y T y p e z b w N T n L X & g t ; & l t ; a : K e y V a l u e O f D i a g r a m O b j e c t K e y a n y T y p e z b w N T n L X & g t ; & l t ; a : K e y & g t ; & l t ; K e y & g t ; M e a s u r e s \ S u m   o f   C o m p l e t e d   w i t h i n   S L A \ T a g I n f o \ V a l u e & l t ; / K e y & g t ; & l t ; / a : K e y & g t ; & l t ; a : V a l u e   i : t y p e = " M e a s u r e G r i d V i e w S t a t e I D i a g r a m T a g A d d i t i o n a l I n f o " / & g t ; & l t ; / a : K e y V a l u e O f D i a g r a m O b j e c t K e y a n y T y p e z b w N T n L X & g t ; & l t ; a : K e y V a l u e O f D i a g r a m O b j e c t K e y a n y T y p e z b w N T n L X & g t ; & l t ; a : K e y & g t ; & l t ; K e y & g t ; M e a s u r e s \ C o u n t   o f   F i r s t   D a t e   P r o g r a m m e d & l t ; / K e y & g t ; & l t ; / a : K e y & g t ; & l t ; a : V a l u e   i : t y p e = " M e a s u r e G r i d N o d e V i e w S t a t e " & g t ; & l t ; C o l u m n & g t ; 1 2 & l t ; / C o l u m n & g t ; & l t ; L a y e d O u t & g t ; t r u e & l t ; / L a y e d O u t & g t ; & l t ; W a s U I I n v i s i b l e & g t ; t r u e & l t ; / W a s U I I n v i s i b l e & g t ; & l t ; / a : V a l u e & g t ; & l t ; / a : K e y V a l u e O f D i a g r a m O b j e c t K e y a n y T y p e z b w N T n L X & g t ; & l t ; a : K e y V a l u e O f D i a g r a m O b j e c t K e y a n y T y p e z b w N T n L X & g t ; & l t ; a : K e y & g t ; & l t ; K e y & g t ; M e a s u r e s \ C o u n t   o f   F i r s t   D a t e   P r o g r a m m e d \ T a g I n f o \ F o r m u l a & l t ; / K e y & g t ; & l t ; / a : K e y & g t ; & l t ; a : V a l u e   i : t y p e = " M e a s u r e G r i d V i e w S t a t e I D i a g r a m T a g A d d i t i o n a l I n f o " / & g t ; & l t ; / a : K e y V a l u e O f D i a g r a m O b j e c t K e y a n y T y p e z b w N T n L X & g t ; & l t ; a : K e y V a l u e O f D i a g r a m O b j e c t K e y a n y T y p e z b w N T n L X & g t ; & l t ; a : K e y & g t ; & l t ; K e y & g t ; M e a s u r e s \ C o u n t   o f   F i r s t   D a t e   P r o g r a m m e d \ T a g I n f o \ V a l u e & l t ; / K e y & g t ; & l t ; / a : K e y & g t ; & l t ; a : V a l u e   i : t y p e = " M e a s u r e G r i d V i e w S t a t e I D i a g r a m T a g A d d i t i o n a l I n f o " / & g t ; & l t ; / a : K e y V a l u e O f D i a g r a m O b j e c t K e y a n y T y p e z b w N T n L X & g t ; & l t ; a : K e y V a l u e O f D i a g r a m O b j e c t K e y a n y T y p e z b w N T n L X & g t ; & l t ; a : K e y & g t ; & l t ; K e y & g t ; M e a s u r e s \ C o u n t   o f   S t a t e & l t ; / K e y & g t ; & l t ; / a : K e y & g t ; & l t ; a : V a l u e   i : t y p e = " M e a s u r e G r i d N o d e V i e w S t a t e " & g t ; & l t ; C o l u m n & g t ; 1 & l t ; / C o l u m n & g t ; & l t ; L a y e d O u t & g t ; t r u e & l t ; / L a y e d O u t & g t ; & l t ; W a s U I I n v i s i b l e & g t ; t r u e & l t ; / W a s U I I n v i s i b l e & g t ; & l t ; / a : V a l u e & g t ; & l t ; / a : K e y V a l u e O f D i a g r a m O b j e c t K e y a n y T y p e z b w N T n L X & g t ; & l t ; a : K e y V a l u e O f D i a g r a m O b j e c t K e y a n y T y p e z b w N T n L X & g t ; & l t ; a : K e y & g t ; & l t ; K e y & g t ; M e a s u r e s \ C o u n t   o f   S t a t e \ T a g I n f o \ F o r m u l a & l t ; / K e y & g t ; & l t ; / a : K e y & g t ; & l t ; a : V a l u e   i : t y p e = " M e a s u r e G r i d V i e w S t a t e I D i a g r a m T a g A d d i t i o n a l I n f o " / & g t ; & l t ; / a : K e y V a l u e O f D i a g r a m O b j e c t K e y a n y T y p e z b w N T n L X & g t ; & l t ; a : K e y V a l u e O f D i a g r a m O b j e c t K e y a n y T y p e z b w N T n L X & g t ; & l t ; a : K e y & g t ; & l t ; K e y & g t ; M e a s u r e s \ C o u n t   o f   S t a t e \ T a g I n f o \ V a l u e & l t ; / K e y & g t ; & l t ; / a : K e y & g t ; & l t ; a : V a l u e   i : t y p e = " M e a s u r e G r i d V i e w S t a t e I D i a g r a m T a g A d d i t i o n a l I n f o " / & g t ; & l t ; / a : K e y V a l u e O f D i a g r a m O b j e c t K e y a n y T y p e z b w N T n L X & g t ; & l t ; a : K e y V a l u e O f D i a g r a m O b j e c t K e y a n y T y p e z b w N T n L X & g t ; & l t ; a : K e y & g t ; & l t ; K e y & g t ; M e a s u r e s \ S u m   o f   C o u n t   o f   s i t e s   s u p p l i e d & l t ; / K e y & g t ; & l t ; / a : K e y & g t ; & l t ; a : V a l u e   i : t y p e = " M e a s u r e G r i d N o d e V i e w S t a t e " & g t ; & l t ; C o l u m n & g t ; 1 4 & l t ; / C o l u m n & g t ; & l t ; L a y e d O u t & g t ; t r u e & l t ; / L a y e d O u t & g t ; & l t ; W a s U I I n v i s i b l e & g t ; t r u e & l t ; / W a s U I I n v i s i b l e & g t ; & l t ; / a : V a l u e & g t ; & l t ; / a : K e y V a l u e O f D i a g r a m O b j e c t K e y a n y T y p e z b w N T n L X & g t ; & l t ; a : K e y V a l u e O f D i a g r a m O b j e c t K e y a n y T y p e z b w N T n L X & g t ; & l t ; a : K e y & g t ; & l t ; K e y & g t ; M e a s u r e s \ S u m   o f   C o u n t   o f   s i t e s   s u p p l i e d \ T a g I n f o \ F o r m u l a & l t ; / K e y & g t ; & l t ; / a : K e y & g t ; & l t ; a : V a l u e   i : t y p e = " M e a s u r e G r i d V i e w S t a t e I D i a g r a m T a g A d d i t i o n a l I n f o " / & g t ; & l t ; / a : K e y V a l u e O f D i a g r a m O b j e c t K e y a n y T y p e z b w N T n L X & g t ; & l t ; a : K e y V a l u e O f D i a g r a m O b j e c t K e y a n y T y p e z b w N T n L X & g t ; & l t ; a : K e y & g t ; & l t ; K e y & g t ; M e a s u r e s \ S u m   o f   C o u n t   o f   s i t e s   s u p p l i e d \ T a g I n f o \ V a l u e & l t ; / K e y & g t ; & l t ; / a : K e y & g t ; & l t ; a : V a l u e   i : t y p e = " M e a s u r e G r i d V i e w S t a t e I D i a g r a m T a g A d d i t i o n a l I n f o " / & g t ; & l t ; / a : K e y V a l u e O f D i a g r a m O b j e c t K e y a n y T y p e z b w N T n L X & g t ; & l t ; a : K e y V a l u e O f D i a g r a m O b j e c t K e y a n y T y p e z b w N T n L X & g t ; & l t ; a : K e y & g t ; & l t ; K e y & g t ; M e a s u r e s \ S u m   o f   H a u l a g e   P r i c e   2 & l t ; / K e y & g t ; & l t ; / a : K e y & g t ; & l t ; a : V a l u e   i : t y p e = " M e a s u r e G r i d N o d e V i e w S t a t e " & g t ; & l t ; C o l u m n & g t ; 1 9 & l t ; / C o l u m n & g t ; & l t ; L a y e d O u t & g t ; t r u e & l t ; / L a y e d O u t & g t ; & l t ; W a s U I I n v i s i b l e & g t ; t r u e & l t ; / W a s U I I n v i s i b l e & g t ; & l t ; / a : V a l u e & g t ; & l t ; / a : K e y V a l u e O f D i a g r a m O b j e c t K e y a n y T y p e z b w N T n L X & g t ; & l t ; a : K e y V a l u e O f D i a g r a m O b j e c t K e y a n y T y p e z b w N T n L X & g t ; & l t ; a : K e y & g t ; & l t ; K e y & g t ; M e a s u r e s \ S u m   o f   H a u l a g e   P r i c e   2 \ T a g I n f o \ F o r m u l a & l t ; / K e y & g t ; & l t ; / a : K e y & g t ; & l t ; a : V a l u e   i : t y p e = " M e a s u r e G r i d V i e w S t a t e I D i a g r a m T a g A d d i t i o n a l I n f o " / & g t ; & l t ; / a : K e y V a l u e O f D i a g r a m O b j e c t K e y a n y T y p e z b w N T n L X & g t ; & l t ; a : K e y V a l u e O f D i a g r a m O b j e c t K e y a n y T y p e z b w N T n L X & g t ; & l t ; a : K e y & g t ; & l t ; K e y & g t ; M e a s u r e s \ S u m   o f   H a u l a g e   P r i c e   2 \ T a g I n f o \ V a l u e & l t ; / K e y & g t ; & l t ; / a : K e y & g t ; & l t ; a : V a l u e   i : t y p e = " M e a s u r e G r i d V i e w S t a t e I D i a g r a m T a g A d d i t i o n a l I n f o " / & g t ; & l t ; / a : K e y V a l u e O f D i a g r a m O b j e c t K e y a n y T y p e z b w N T n L X & g t ; & l t ; a : K e y V a l u e O f D i a g r a m O b j e c t K e y a n y T y p e z b w N T n L X & g t ; & l t ; a : K e y & g t ; & l t ; K e y & g t ; M e a s u r e s \ A v e r a g e   o f   H a u l a g e   P r i c e   2 & l t ; / K e y & g t ; & l t ; / a : K e y & g t ; & l t ; a : V a l u e   i : t y p e = " M e a s u r e G r i d N o d e V i e w S t a t e " & g t ; & l t ; C o l u m n & g t ; 1 9 & l t ; / C o l u m n & g t ; & l t ; L a y e d O u t & g t ; t r u e & l t ; / L a y e d O u t & g t ; & l t ; R o w & g t ; 1 & l t ; / R o w & g t ; & l t ; W a s U I I n v i s i b l e & g t ; t r u e & l t ; / W a s U I I n v i s i b l e & g t ; & l t ; / a : V a l u e & g t ; & l t ; / a : K e y V a l u e O f D i a g r a m O b j e c t K e y a n y T y p e z b w N T n L X & g t ; & l t ; a : K e y V a l u e O f D i a g r a m O b j e c t K e y a n y T y p e z b w N T n L X & g t ; & l t ; a : K e y & g t ; & l t ; K e y & g t ; M e a s u r e s \ A v e r a g e   o f   H a u l a g e   P r i c e   2 \ T a g I n f o \ F o r m u l a & l t ; / K e y & g t ; & l t ; / a : K e y & g t ; & l t ; a : V a l u e   i : t y p e = " M e a s u r e G r i d V i e w S t a t e I D i a g r a m T a g A d d i t i o n a l I n f o " / & g t ; & l t ; / a : K e y V a l u e O f D i a g r a m O b j e c t K e y a n y T y p e z b w N T n L X & g t ; & l t ; a : K e y V a l u e O f D i a g r a m O b j e c t K e y a n y T y p e z b w N T n L X & g t ; & l t ; a : K e y & g t ; & l t ; K e y & g t ; M e a s u r e s \ A v e r a g e   o f   H a u l a g e   P r i c e   2 \ T a g I n f o \ V a l u e & l t ; / K e y & g t ; & l t ; / a : K e y & g t ; & l t ; a : V a l u e   i : t y p e = " M e a s u r e G r i d V i e w S t a t e I D i a g r a m T a g A d d i t i o n a l I n f o " / & g t ; & l t ; / a : K e y V a l u e O f D i a g r a m O b j e c t K e y a n y T y p e z b w N T n L X & g t ; & l t ; a : K e y V a l u e O f D i a g r a m O b j e c t K e y a n y T y p e z b w N T n L X & g t ; & l t ; a : K e y & g t ; & l t ; K e y & g t ; C o l u m n s \ M o n t h & l t ; / K e y & g t ; & l t ; / a : K e y & g t ; & l t ; a : V a l u e   i : t y p e = " M e a s u r e G r i d N o d e V i e w S t a t e " & g t ; & l t ; C o l u m n & g t ; 1 8 & l t ; / C o l u m n & g t ; & l t ; L a y e d O u t & g t ; t r u e & l t ; / L a y e d O u t & g t ; & l t ; / a : V a l u e & g t ; & l t ; / a : K e y V a l u e O f D i a g r a m O b j e c t K e y a n y T y p e z b w N T n L X & g t ; & l t ; a : K e y V a l u e O f D i a g r a m O b j e c t K e y a n y T y p e z b w N T n L X & g t ; & l t ; a : K e y & g t ; & l t ; K e y & g t ; C o l u m n s \ 1 s t   S u p p l y   V e n d o r & l t ; / K e y & g t ; & l t ; / a : K e y & g t ; & l t ; a : V a l u e   i : t y p e = " M e a s u r e G r i d N o d e V i e w S t a t e " & g t ; & l t ; L a y e d O u t & g t ; t r u e & l t ; / L a y e d O u t & g t ; & l t ; / a : V a l u e & g t ; & l t ; / a : K e y V a l u e O f D i a g r a m O b j e c t K e y a n y T y p e z b w N T n L X & g t ; & l t ; a : K e y V a l u e O f D i a g r a m O b j e c t K e y a n y T y p e z b w N T n L X & g t ; & l t ; a : K e y & g t ; & l t ; K e y & g t ; C o l u m n s \ S t a t e & l t ; / K e y & g t ; & l t ; / a : K e y & g t ; & l t ; a : V a l u e   i : t y p e = " M e a s u r e G r i d N o d e V i e w S t a t e " & g t ; & l t ; C o l u m n & g t ; 1 & l t ; / C o l u m n & g t ; & l t ; L a y e d O u t & g t ; t r u e & l t ; / L a y e d O u t & g t ; & l t ; / a : V a l u e & g t ; & l t ; / a : K e y V a l u e O f D i a g r a m O b j e c t K e y a n y T y p e z b w N T n L X & g t ; & l t ; a : K e y V a l u e O f D i a g r a m O b j e c t K e y a n y T y p e z b w N T n L X & g t ; & l t ; a : K e y & g t ; & l t ; K e y & g t ; C o l u m n s \ V e n d o r - S t a t e & l t ; / K e y & g t ; & l t ; / a : K e y & g t ; & l t ; a : V a l u e   i : t y p e = " M e a s u r e G r i d N o d e V i e w S t a t e " & g t ; & l t ; C o l u m n & g t ; 2 & l t ; / C o l u m n & g t ; & l t ; L a y e d O u t & g t ; t r u e & l t ; / L a y e d O u t & g t ; & l t ; / a : V a l u e & g t ; & l t ; / a : K e y V a l u e O f D i a g r a m O b j e c t K e y a n y T y p e z b w N T n L X & g t ; & l t ; a : K e y V a l u e O f D i a g r a m O b j e c t K e y a n y T y p e z b w N T n L X & g t ; & l t ; a : K e y & g t ; & l t ; K e y & g t ; C o l u m n s \ F i r s t   D a t e   o f   1 s t   S u p p l y & l t ; / K e y & g t ; & l t ; / a : K e y & g t ; & l t ; a : V a l u e   i : t y p e = " M e a s u r e G r i d N o d e V i e w S t a t e " & g t ; & l t ; C o l u m n & g t ; 3 & l t ; / C o l u m n & g t ; & l t ; L a y e d O u t & g t ; t r u e & l t ; / L a y e d O u t & g t ; & l t ; / a : V a l u e & g t ; & l t ; / a : K e y V a l u e O f D i a g r a m O b j e c t K e y a n y T y p e z b w N T n L X & g t ; & l t ; a : K e y V a l u e O f D i a g r a m O b j e c t K e y a n y T y p e z b w N T n L X & g t ; & l t ; a : K e y & g t ; & l t ; K e y & g t ; C o l u m n s \ L a s t   D a t e   o f   1 s t   S u p p l y & l t ; / K e y & g t ; & l t ; / a : K e y & g t ; & l t ; a : V a l u e   i : t y p e = " M e a s u r e G r i d N o d e V i e w S t a t e " & g t ; & l t ; C o l u m n & g t ; 4 & l t ; / C o l u m n & g t ; & l t ; L a y e d O u t & g t ; t r u e & l t ; / L a y e d O u t & g t ; & l t ; / a : V a l u e & g t ; & l t ; / a : K e y V a l u e O f D i a g r a m O b j e c t K e y a n y T y p e z b w N T n L X & g t ; & l t ; a : K e y V a l u e O f D i a g r a m O b j e c t K e y a n y T y p e z b w N T n L X & g t ; & l t ; a : K e y & g t ; & l t ; K e y & g t ; C o l u m n s \ L a s t   D a t e   o f   2 n d   S u p p l y & l t ; / K e y & g t ; & l t ; / a : K e y & g t ; & l t ; a : V a l u e   i : t y p e = " M e a s u r e G r i d N o d e V i e w S t a t e " & g t ; & l t ; C o l u m n & g t ; 5 & l t ; / C o l u m n & g t ; & l t ; L a y e d O u t & g t ; t r u e & l t ; / L a y e d O u t & g t ; & l t ; / a : V a l u e & g t ; & l t ; / a : K e y V a l u e O f D i a g r a m O b j e c t K e y a n y T y p e z b w N T n L X & g t ; & l t ; a : K e y V a l u e O f D i a g r a m O b j e c t K e y a n y T y p e z b w N T n L X & g t ; & l t ; a : K e y & g t ; & l t ; K e y & g t ; C o l u m n s \ L a s t   D a t e   o f   3 r d   S u p p l y & l t ; / K e y & g t ; & l t ; / a : K e y & g t ; & l t ; a : V a l u e   i : t y p e = " M e a s u r e G r i d N o d e V i e w S t a t e " & g t ; & l t ; C o l u m n & g t ; 6 & l t ; / C o l u m n & g t ; & l t ; L a y e d O u t & g t ; t r u e & l t ; / L a y e d O u t & g t ; & l t ; / a : V a l u e & g t ; & l t ; / a : K e y V a l u e O f D i a g r a m O b j e c t K e y a n y T y p e z b w N T n L X & g t ; & l t ; a : K e y V a l u e O f D i a g r a m O b j e c t K e y a n y T y p e z b w N T n L X & g t ; & l t ; a : K e y & g t ; & l t ; K e y & g t ; C o l u m n s \ L a s t   D a t e   o f   4 t h   S u p p l y & l t ; / K e y & g t ; & l t ; / a : K e y & g t ; & l t ; a : V a l u e   i : t y p e = " M e a s u r e G r i d N o d e V i e w S t a t e " & g t ; & l t ; C o l u m n & g t ; 7 & l t ; / C o l u m n & g t ; & l t ; L a y e d O u t & g t ; t r u e & l t ; / L a y e d O u t & g t ; & l t ; / a : V a l u e & g t ; & l t ; / a : K e y V a l u e O f D i a g r a m O b j e c t K e y a n y T y p e z b w N T n L X & g t ; & l t ; a : K e y V a l u e O f D i a g r a m O b j e c t K e y a n y T y p e z b w N T n L X & g t ; & l t ; a : K e y & g t ; & l t ; K e y & g t ; C o l u m n s \ 1 s t   S u p p l y   T o t a l   Q t y & l t ; / K e y & g t ; & l t ; / a : K e y & g t ; & l t ; a : V a l u e   i : t y p e = " M e a s u r e G r i d N o d e V i e w S t a t e " & g t ; & l t ; C o l u m n & g t ; 8 & l t ; / C o l u m n & g t ; & l t ; L a y e d O u t & g t ; t r u e & l t ; / L a y e d O u t & g t ; & l t ; / a : V a l u e & g t ; & l t ; / a : K e y V a l u e O f D i a g r a m O b j e c t K e y a n y T y p e z b w N T n L X & g t ; & l t ; a : K e y V a l u e O f D i a g r a m O b j e c t K e y a n y T y p e z b w N T n L X & g t ; & l t ; a : K e y & g t ; & l t ; K e y & g t ; C o l u m n s \ 2 n d   S u p p l y   T o t a l   Q t y & l t ; / K e y & g t ; & l t ; / a : K e y & g t ; & l t ; a : V a l u e   i : t y p e = " M e a s u r e G r i d N o d e V i e w S t a t e " & g t ; & l t ; C o l u m n & g t ; 9 & l t ; / C o l u m n & g t ; & l t ; L a y e d O u t & g t ; t r u e & l t ; / L a y e d O u t & g t ; & l t ; / a : V a l u e & g t ; & l t ; / a : K e y V a l u e O f D i a g r a m O b j e c t K e y a n y T y p e z b w N T n L X & g t ; & l t ; a : K e y V a l u e O f D i a g r a m O b j e c t K e y a n y T y p e z b w N T n L X & g t ; & l t ; a : K e y & g t ; & l t ; K e y & g t ; C o l u m n s \ 3 r d   S u p p l y   T o t a l   Q t y & l t ; / K e y & g t ; & l t ; / a : K e y & g t ; & l t ; a : V a l u e   i : t y p e = " M e a s u r e G r i d N o d e V i e w S t a t e " & g t ; & l t ; C o l u m n & g t ; 1 0 & l t ; / C o l u m n & g t ; & l t ; L a y e d O u t & g t ; t r u e & l t ; / L a y e d O u t & g t ; & l t ; / a : V a l u e & g t ; & l t ; / a : K e y V a l u e O f D i a g r a m O b j e c t K e y a n y T y p e z b w N T n L X & g t ; & l t ; a : K e y V a l u e O f D i a g r a m O b j e c t K e y a n y T y p e z b w N T n L X & g t ; & l t ; a : K e y & g t ; & l t ; K e y & g t ; C o l u m n s \ 4 t h   S u p p l y   T o t a l   Q t y & l t ; / K e y & g t ; & l t ; / a : K e y & g t ; & l t ; a : V a l u e   i : t y p e = " M e a s u r e G r i d N o d e V i e w S t a t e " & g t ; & l t ; C o l u m n & g t ; 1 1 & l t ; / C o l u m n & g t ; & l t ; L a y e d O u t & g t ; t r u e & l t ; / L a y e d O u t & g t ; & l t ; / a : V a l u e & g t ; & l t ; / a : K e y V a l u e O f D i a g r a m O b j e c t K e y a n y T y p e z b w N T n L X & g t ; & l t ; a : K e y V a l u e O f D i a g r a m O b j e c t K e y a n y T y p e z b w N T n L X & g t ; & l t ; a : K e y & g t ; & l t ; K e y & g t ; C o l u m n s \ F i r s t   D a t e   P r o g r a m m e d & l t ; / K e y & g t ; & l t ; / a : K e y & g t ; & l t ; a : V a l u e   i : t y p e = " M e a s u r e G r i d N o d e V i e w S t a t e " & g t ; & l t ; C o l u m n & g t ; 1 2 & l t ; / C o l u m n & g t ; & l t ; L a y e d O u t & g t ; t r u e & l t ; / L a y e d O u t & g t ; & l t ; / a : V a l u e & g t ; & l t ; / a : K e y V a l u e O f D i a g r a m O b j e c t K e y a n y T y p e z b w N T n L X & g t ; & l t ; a : K e y V a l u e O f D i a g r a m O b j e c t K e y a n y T y p e z b w N T n L X & g t ; & l t ; a : K e y & g t ; & l t ; K e y & g t ; C o l u m n s \ Q u a n t i t y   P r o g r a m m e d & l t ; / K e y & g t ; & l t ; / a : K e y & g t ; & l t ; a : V a l u e   i : t y p e = " M e a s u r e G r i d N o d e V i e w S t a t e " & g t ; & l t ; C o l u m n & g t ; 1 3 & l t ; / C o l u m n & g t ; & l t ; L a y e d O u t & g t ; t r u e & l t ; / L a y e d O u t & g t ; & l t ; / a : V a l u e & g t ; & l t ; / a : K e y V a l u e O f D i a g r a m O b j e c t K e y a n y T y p e z b w N T n L X & g t ; & l t ; a : K e y V a l u e O f D i a g r a m O b j e c t K e y a n y T y p e z b w N T n L X & g t ; & l t ; a : K e y & g t ; & l t ; K e y & g t ; C o l u m n s \ C o u n t   o f   s i t e s   s u p p l i e d & l t ; / K e y & g t ; & l t ; / a : K e y & g t ; & l t ; a : V a l u e   i : t y p e = " M e a s u r e G r i d N o d e V i e w S t a t e " & g t ; & l t ; C o l u m n & g t ; 1 4 & l t ; / C o l u m n & g t ; & l t ; L a y e d O u t & g t ; t r u e & l t ; / L a y e d O u t & g t ; & l t ; / a : V a l u e & g t ; & l t ; / a : K e y V a l u e O f D i a g r a m O b j e c t K e y a n y T y p e z b w N T n L X & g t ; & l t ; a : K e y V a l u e O f D i a g r a m O b j e c t K e y a n y T y p e z b w N T n L X & g t ; & l t ; a : K e y & g t ; & l t ; K e y & g t ; C o l u m n s \ T o t a l   q t y   s u p p l i e d & l t ; / K e y & g t ; & l t ; / a : K e y & g t ; & l t ; a : V a l u e   i : t y p e = " M e a s u r e G r i d N o d e V i e w S t a t e " & g t ; & l t ; C o l u m n & g t ; 1 5 & l t ; / C o l u m n & g t ; & l t ; L a y e d O u t & g t ; t r u e & l t ; / L a y e d O u t & g t ; & l t ; / a : V a l u e & g t ; & l t ; / a : K e y V a l u e O f D i a g r a m O b j e c t K e y a n y T y p e z b w N T n L X & g t ; & l t ; a : K e y V a l u e O f D i a g r a m O b j e c t K e y a n y T y p e z b w N T n L X & g t ; & l t ; a : K e y & g t ; & l t ; K e y & g t ; C o l u m n s \ E x p e c t e d   S u p p l y   E n d   D a t e & l t ; / K e y & g t ; & l t ; / a : K e y & g t ; & l t ; a : V a l u e   i : t y p e = " M e a s u r e G r i d N o d e V i e w S t a t e " & g t ; & l t ; C o l u m n & g t ; 1 6 & l t ; / C o l u m n & g t ; & l t ; L a y e d O u t & g t ; t r u e & l t ; / L a y e d O u t & g t ; & l t ; / a : V a l u e & g t ; & l t ; / a : K e y V a l u e O f D i a g r a m O b j e c t K e y a n y T y p e z b w N T n L X & g t ; & l t ; a : K e y V a l u e O f D i a g r a m O b j e c t K e y a n y T y p e z b w N T n L X & g t ; & l t ; a : K e y & g t ; & l t ; K e y & g t ; C o l u m n s \ C o m p l e t e d   w i t h i n   S L A & l t ; / K e y & g t ; & l t ; / a : K e y & g t ; & l t ; a : V a l u e   i : t y p e = " M e a s u r e G r i d N o d e V i e w S t a t e " & g t ; & l t ; C o l u m n & g t ; 1 7 & l t ; / C o l u m n & g t ; & l t ; L a y e d O u t & g t ; t r u e & l t ; / L a y e d O u t & g t ; & l t ; / a : V a l u e & g t ; & l t ; / a : K e y V a l u e O f D i a g r a m O b j e c t K e y a n y T y p e z b w N T n L X & g t ; & l t ; a : K e y V a l u e O f D i a g r a m O b j e c t K e y a n y T y p e z b w N T n L X & g t ; & l t ; a : K e y & g t ; & l t ; K e y & g t ; C o l u m n s \ H a u l a g e   P r i c e & l t ; / K e y & g t ; & l t ; / a : K e y & g t ; & l t ; a : V a l u e   i : t y p e = " M e a s u r e G r i d N o d e V i e w S t a t e " & g t ; & l t ; C o l u m n & g t ; 1 9 & l t ; / C o l u m n & g t ; & l t ; L a y e d O u t & g t ; t r u e & l t ; / L a y e d O u t & g t ; & l t ; / a : V a l u e & g t ; & l t ; / a : K e y V a l u e O f D i a g r a m O b j e c t K e y a n y T y p e z b w N T n L X & g t ; & l t ; a : K e y V a l u e O f D i a g r a m O b j e c t K e y a n y T y p e z b w N T n L X & g t ; & l t ; a : K e y & g t ; & l t ; K e y & g t ; L i n k s \ & a m p ; l t ; C o l u m n s \ S u m   o f   1 s t   S u p p l y   T o t a l   Q t y & a m p ; g t ; - & a m p ; l t ; M e a s u r e s \ 1 s t   S u p p l y   T o t a l   Q t y & a m p ; g t ; & l t ; / K e y & g t ; & l t ; / a : K e y & g t ; & l t ; a : V a l u e   i : t y p e = " M e a s u r e G r i d V i e w S t a t e I D i a g r a m L i n k " / & g t ; & l t ; / a : K e y V a l u e O f D i a g r a m O b j e c t K e y a n y T y p e z b w N T n L X & g t ; & l t ; a : K e y V a l u e O f D i a g r a m O b j e c t K e y a n y T y p e z b w N T n L X & g t ; & l t ; a : K e y & g t ; & l t ; K e y & g t ; L i n k s \ & a m p ; l t ; C o l u m n s \ S u m   o f   1 s t   S u p p l y   T o t a l   Q t y & a m p ; g t ; - & a m p ; l t ; M e a s u r e s \ 1 s t   S u p p l y   T o t a l   Q t y & a m p ; g t ; \ C O L U M N & l t ; / K e y & g t ; & l t ; / a : K e y & g t ; & l t ; a : V a l u e   i : t y p e = " M e a s u r e G r i d V i e w S t a t e I D i a g r a m L i n k E n d p o i n t " / & g t ; & l t ; / a : K e y V a l u e O f D i a g r a m O b j e c t K e y a n y T y p e z b w N T n L X & g t ; & l t ; a : K e y V a l u e O f D i a g r a m O b j e c t K e y a n y T y p e z b w N T n L X & g t ; & l t ; a : K e y & g t ; & l t ; K e y & g t ; L i n k s \ & a m p ; l t ; C o l u m n s \ S u m   o f   1 s t   S u p p l y   T o t a l   Q t y & a m p ; g t ; - & a m p ; l t ; M e a s u r e s \ 1 s t   S u p p l y   T o t a l   Q t y & a m p ; g t ; \ M E A S U R E & l t ; / K e y & g t ; & l t ; / a : K e y & g t ; & l t ; a : V a l u e   i : t y p e = " M e a s u r e G r i d V i e w S t a t e I D i a g r a m L i n k E n d p o i n t " / & g t ; & l t ; / a : K e y V a l u e O f D i a g r a m O b j e c t K e y a n y T y p e z b w N T n L X & g t ; & l t ; a : K e y V a l u e O f D i a g r a m O b j e c t K e y a n y T y p e z b w N T n L X & g t ; & l t ; a : K e y & g t ; & l t ; K e y & g t ; L i n k s \ & a m p ; l t ; C o l u m n s \ S u m   o f   2 n d   S u p p l y   T o t a l   Q t y & a m p ; g t ; - & a m p ; l t ; M e a s u r e s \ 2 n d   S u p p l y   T o t a l   Q t y & a m p ; g t ; & l t ; / K e y & g t ; & l t ; / a : K e y & g t ; & l t ; a : V a l u e   i : t y p e = " M e a s u r e G r i d V i e w S t a t e I D i a g r a m L i n k " / & g t ; & l t ; / a : K e y V a l u e O f D i a g r a m O b j e c t K e y a n y T y p e z b w N T n L X & g t ; & l t ; a : K e y V a l u e O f D i a g r a m O b j e c t K e y a n y T y p e z b w N T n L X & g t ; & l t ; a : K e y & g t ; & l t ; K e y & g t ; L i n k s \ & a m p ; l t ; C o l u m n s \ S u m   o f   2 n d   S u p p l y   T o t a l   Q t y & a m p ; g t ; - & a m p ; l t ; M e a s u r e s \ 2 n d   S u p p l y   T o t a l   Q t y & a m p ; g t ; \ C O L U M N & l t ; / K e y & g t ; & l t ; / a : K e y & g t ; & l t ; a : V a l u e   i : t y p e = " M e a s u r e G r i d V i e w S t a t e I D i a g r a m L i n k E n d p o i n t " / & g t ; & l t ; / a : K e y V a l u e O f D i a g r a m O b j e c t K e y a n y T y p e z b w N T n L X & g t ; & l t ; a : K e y V a l u e O f D i a g r a m O b j e c t K e y a n y T y p e z b w N T n L X & g t ; & l t ; a : K e y & g t ; & l t ; K e y & g t ; L i n k s \ & a m p ; l t ; C o l u m n s \ S u m   o f   2 n d   S u p p l y   T o t a l   Q t y & a m p ; g t ; - & a m p ; l t ; M e a s u r e s \ 2 n d   S u p p l y   T o t a l   Q t y & a m p ; g t ; \ M E A S U R E & l t ; / K e y & g t ; & l t ; / a : K e y & g t ; & l t ; a : V a l u e   i : t y p e = " M e a s u r e G r i d V i e w S t a t e I D i a g r a m L i n k E n d p o i n t " / & g t ; & l t ; / a : K e y V a l u e O f D i a g r a m O b j e c t K e y a n y T y p e z b w N T n L X & g t ; & l t ; a : K e y V a l u e O f D i a g r a m O b j e c t K e y a n y T y p e z b w N T n L X & g t ; & l t ; a : K e y & g t ; & l t ; K e y & g t ; L i n k s \ & a m p ; l t ; C o l u m n s \ S u m   o f   3 r d   S u p p l y   T o t a l   Q t y & a m p ; g t ; - & a m p ; l t ; M e a s u r e s \ 3 r d   S u p p l y   T o t a l   Q t y & a m p ; g t ; & l t ; / K e y & g t ; & l t ; / a : K e y & g t ; & l t ; a : V a l u e   i : t y p e = " M e a s u r e G r i d V i e w S t a t e I D i a g r a m L i n k " / & g t ; & l t ; / a : K e y V a l u e O f D i a g r a m O b j e c t K e y a n y T y p e z b w N T n L X & g t ; & l t ; a : K e y V a l u e O f D i a g r a m O b j e c t K e y a n y T y p e z b w N T n L X & g t ; & l t ; a : K e y & g t ; & l t ; K e y & g t ; L i n k s \ & a m p ; l t ; C o l u m n s \ S u m   o f   3 r d   S u p p l y   T o t a l   Q t y & a m p ; g t ; - & a m p ; l t ; M e a s u r e s \ 3 r d   S u p p l y   T o t a l   Q t y & a m p ; g t ; \ C O L U M N & l t ; / K e y & g t ; & l t ; / a : K e y & g t ; & l t ; a : V a l u e   i : t y p e = " M e a s u r e G r i d V i e w S t a t e I D i a g r a m L i n k E n d p o i n t " / & g t ; & l t ; / a : K e y V a l u e O f D i a g r a m O b j e c t K e y a n y T y p e z b w N T n L X & g t ; & l t ; a : K e y V a l u e O f D i a g r a m O b j e c t K e y a n y T y p e z b w N T n L X & g t ; & l t ; a : K e y & g t ; & l t ; K e y & g t ; L i n k s \ & a m p ; l t ; C o l u m n s \ S u m   o f   3 r d   S u p p l y   T o t a l   Q t y & a m p ; g t ; - & a m p ; l t ; M e a s u r e s \ 3 r d   S u p p l y   T o t a l   Q t y & a m p ; g t ; \ M E A S U R E & l t ; / K e y & g t ; & l t ; / a : K e y & g t ; & l t ; a : V a l u e   i : t y p e = " M e a s u r e G r i d V i e w S t a t e I D i a g r a m L i n k E n d p o i n t " / & g t ; & l t ; / a : K e y V a l u e O f D i a g r a m O b j e c t K e y a n y T y p e z b w N T n L X & g t ; & l t ; a : K e y V a l u e O f D i a g r a m O b j e c t K e y a n y T y p e z b w N T n L X & g t ; & l t ; a : K e y & g t ; & l t ; K e y & g t ; L i n k s \ & a m p ; l t ; C o l u m n s \ S u m   o f   4 t h   S u p p l y   T o t a l   Q t y & a m p ; g t ; - & a m p ; l t ; M e a s u r e s \ 4 t h   S u p p l y   T o t a l   Q t y & a m p ; g t ; & l t ; / K e y & g t ; & l t ; / a : K e y & g t ; & l t ; a : V a l u e   i : t y p e = " M e a s u r e G r i d V i e w S t a t e I D i a g r a m L i n k " / & g t ; & l t ; / a : K e y V a l u e O f D i a g r a m O b j e c t K e y a n y T y p e z b w N T n L X & g t ; & l t ; a : K e y V a l u e O f D i a g r a m O b j e c t K e y a n y T y p e z b w N T n L X & g t ; & l t ; a : K e y & g t ; & l t ; K e y & g t ; L i n k s \ & a m p ; l t ; C o l u m n s \ S u m   o f   4 t h   S u p p l y   T o t a l   Q t y & a m p ; g t ; - & a m p ; l t ; M e a s u r e s \ 4 t h   S u p p l y   T o t a l   Q t y & a m p ; g t ; \ C O L U M N & l t ; / K e y & g t ; & l t ; / a : K e y & g t ; & l t ; a : V a l u e   i : t y p e = " M e a s u r e G r i d V i e w S t a t e I D i a g r a m L i n k E n d p o i n t " / & g t ; & l t ; / a : K e y V a l u e O f D i a g r a m O b j e c t K e y a n y T y p e z b w N T n L X & g t ; & l t ; a : K e y V a l u e O f D i a g r a m O b j e c t K e y a n y T y p e z b w N T n L X & g t ; & l t ; a : K e y & g t ; & l t ; K e y & g t ; L i n k s \ & a m p ; l t ; C o l u m n s \ S u m   o f   4 t h   S u p p l y   T o t a l   Q t y & a m p ; g t ; - & a m p ; l t ; M e a s u r e s \ 4 t h   S u p p l y   T o t a l   Q t y & a m p ; g t ; \ M E A S U R E & l t ; / K e y & g t ; & l t ; / a : K e y & g t ; & l t ; a : V a l u e   i : t y p e = " M e a s u r e G r i d V i e w S t a t e I D i a g r a m L i n k E n d p o i n t " / & g t ; & l t ; / a : K e y V a l u e O f D i a g r a m O b j e c t K e y a n y T y p e z b w N T n L X & g t ; & l t ; a : K e y V a l u e O f D i a g r a m O b j e c t K e y a n y T y p e z b w N T n L X & g t ; & l t ; a : K e y & g t ; & l t ; K e y & g t ; L i n k s \ & a m p ; l t ; C o l u m n s \ C o u n t   o f   C o m p l e t e d   w i t h i n   S L A & a m p ; g t ; - & a m p ; l t ; M e a s u r e s \ C o m p l e t e d   w i t h i n   S L A & a m p ; g t ; & l t ; / K e y & g t ; & l t ; / a : K e y & g t ; & l t ; a : V a l u e   i : t y p e = " M e a s u r e G r i d V i e w S t a t e I D i a g r a m L i n k " / & g t ; & l t ; / a : K e y V a l u e O f D i a g r a m O b j e c t K e y a n y T y p e z b w N T n L X & g t ; & l t ; a : K e y V a l u e O f D i a g r a m O b j e c t K e y a n y T y p e z b w N T n L X & g t ; & l t ; a : K e y & g t ; & l t ; K e y & g t ; L i n k s \ & a m p ; l t ; C o l u m n s \ C o u n t   o f   C o m p l e t e d   w i t h i n   S L A & a m p ; g t ; - & a m p ; l t ; M e a s u r e s \ C o m p l e t e d   w i t h i n   S L A & a m p ; g t ; \ C O L U M N & l t ; / K e y & g t ; & l t ; / a : K e y & g t ; & l t ; a : V a l u e   i : t y p e = " M e a s u r e G r i d V i e w S t a t e I D i a g r a m L i n k E n d p o i n t " / & g t ; & l t ; / a : K e y V a l u e O f D i a g r a m O b j e c t K e y a n y T y p e z b w N T n L X & g t ; & l t ; a : K e y V a l u e O f D i a g r a m O b j e c t K e y a n y T y p e z b w N T n L X & g t ; & l t ; a : K e y & g t ; & l t ; K e y & g t ; L i n k s \ & a m p ; l t ; C o l u m n s \ C o u n t   o f   C o m p l e t e d   w i t h i n   S L A & a m p ; g t ; - & a m p ; l t ; M e a s u r e s \ C o m p l e t e d   w i t h i n   S L A & a m p ; g t ; \ M E A S U R E & l t ; / K e y & g t ; & l t ; / a : K e y & g t ; & l t ; a : V a l u e   i : t y p e = " M e a s u r e G r i d V i e w S t a t e I D i a g r a m L i n k E n d p o i n t " / & g t ; & l t ; / a : K e y V a l u e O f D i a g r a m O b j e c t K e y a n y T y p e z b w N T n L X & g t ; & l t ; a : K e y V a l u e O f D i a g r a m O b j e c t K e y a n y T y p e z b w N T n L X & g t ; & l t ; a : K e y & g t ; & l t ; K e y & g t ; L i n k s \ & a m p ; l t ; C o l u m n s \ C o u n t   o f   E x p e c t e d   S u p p l y   E n d   D a t e & a m p ; g t ; - & a m p ; l t ; M e a s u r e s \ E x p e c t e d   S u p p l y   E n d   D a t e & a m p ; g t ; & l t ; / K e y & g t ; & l t ; / a : K e y & g t ; & l t ; a : V a l u e   i : t y p e = " M e a s u r e G r i d V i e w S t a t e I D i a g r a m L i n k " / & g t ; & l t ; / a : K e y V a l u e O f D i a g r a m O b j e c t K e y a n y T y p e z b w N T n L X & g t ; & l t ; a : K e y V a l u e O f D i a g r a m O b j e c t K e y a n y T y p e z b w N T n L X & g t ; & l t ; a : K e y & g t ; & l t ; K e y & g t ; L i n k s \ & a m p ; l t ; C o l u m n s \ C o u n t   o f   E x p e c t e d   S u p p l y   E n d   D a t e & a m p ; g t ; - & a m p ; l t ; M e a s u r e s \ E x p e c t e d   S u p p l y   E n d   D a t e & a m p ; g t ; \ C O L U M N & l t ; / K e y & g t ; & l t ; / a : K e y & g t ; & l t ; a : V a l u e   i : t y p e = " M e a s u r e G r i d V i e w S t a t e I D i a g r a m L i n k E n d p o i n t " / & g t ; & l t ; / a : K e y V a l u e O f D i a g r a m O b j e c t K e y a n y T y p e z b w N T n L X & g t ; & l t ; a : K e y V a l u e O f D i a g r a m O b j e c t K e y a n y T y p e z b w N T n L X & g t ; & l t ; a : K e y & g t ; & l t ; K e y & g t ; L i n k s \ & a m p ; l t ; C o l u m n s \ C o u n t   o f   E x p e c t e d   S u p p l y   E n d   D a t e & a m p ; g t ; - & a m p ; l t ; M e a s u r e s \ E x p e c t e d   S u p p l y   E n d   D a t e & a m p ; g t ; \ M E A S U R E & l t ; / K e y & g t ; & l t ; / a : K e y & g t ; & l t ; a : V a l u e   i : t y p e = " M e a s u r e G r i d V i e w S t a t e I D i a g r a m L i n k E n d p o i n t " / & g t ; & l t ; / a : K e y V a l u e O f D i a g r a m O b j e c t K e y a n y T y p e z b w N T n L X & g t ; & l t ; a : K e y V a l u e O f D i a g r a m O b j e c t K e y a n y T y p e z b w N T n L X & g t ; & l t ; a : K e y & g t ; & l t ; K e y & g t ; L i n k s \ & a m p ; l t ; C o l u m n s \ C o u n t   o f   L a s t   D a t e   o f   1 s t   S u p p l y & a m p ; g t ; - & a m p ; l t ; M e a s u r e s \ L a s t   D a t e   o f   1 s t   S u p p l y & a m p ; g t ; & l t ; / K e y & g t ; & l t ; / a : K e y & g t ; & l t ; a : V a l u e   i : t y p e = " M e a s u r e G r i d V i e w S t a t e I D i a g r a m L i n k " / & g t ; & l t ; / a : K e y V a l u e O f D i a g r a m O b j e c t K e y a n y T y p e z b w N T n L X & g t ; & l t ; a : K e y V a l u e O f D i a g r a m O b j e c t K e y a n y T y p e z b w N T n L X & g t ; & l t ; a : K e y & g t ; & l t ; K e y & g t ; L i n k s \ & a m p ; l t ; C o l u m n s \ C o u n t   o f   L a s t   D a t e   o f   1 s t   S u p p l y & a m p ; g t ; - & a m p ; l t ; M e a s u r e s \ L a s t   D a t e   o f   1 s t   S u p p l y & a m p ; g t ; \ C O L U M N & l t ; / K e y & g t ; & l t ; / a : K e y & g t ; & l t ; a : V a l u e   i : t y p e = " M e a s u r e G r i d V i e w S t a t e I D i a g r a m L i n k E n d p o i n t " / & g t ; & l t ; / a : K e y V a l u e O f D i a g r a m O b j e c t K e y a n y T y p e z b w N T n L X & g t ; & l t ; a : K e y V a l u e O f D i a g r a m O b j e c t K e y a n y T y p e z b w N T n L X & g t ; & l t ; a : K e y & g t ; & l t ; K e y & g t ; L i n k s \ & a m p ; l t ; C o l u m n s \ C o u n t   o f   L a s t   D a t e   o f   1 s t   S u p p l y & a m p ; g t ; - & a m p ; l t ; M e a s u r e s \ L a s t   D a t e   o f   1 s t   S u p p l y & a m p ; g t ; \ M E A S U R E & l t ; / K e y & g t ; & l t ; / a : K e y & g t ; & l t ; a : V a l u e   i : t y p e = " M e a s u r e G r i d V i e w S t a t e I D i a g r a m L i n k E n d p o i n t " / & g t ; & l t ; / a : K e y V a l u e O f D i a g r a m O b j e c t K e y a n y T y p e z b w N T n L X & g t ; & l t ; a : K e y V a l u e O f D i a g r a m O b j e c t K e y a n y T y p e z b w N T n L X & g t ; & l t ; a : K e y & g t ; & l t ; K e y & g t ; L i n k s \ & a m p ; l t ; C o l u m n s \ S u m   o f   Q u a n t i t y   P r o g r a m m e d & a m p ; g t ; - & a m p ; l t ; M e a s u r e s \ Q u a n t i t y   P r o g r a m m e d & a m p ; g t ; & l t ; / K e y & g t ; & l t ; / a : K e y & g t ; & l t ; a : V a l u e   i : t y p e = " M e a s u r e G r i d V i e w S t a t e I D i a g r a m L i n k " / & g t ; & l t ; / a : K e y V a l u e O f D i a g r a m O b j e c t K e y a n y T y p e z b w N T n L X & g t ; & l t ; a : K e y V a l u e O f D i a g r a m O b j e c t K e y a n y T y p e z b w N T n L X & g t ; & l t ; a : K e y & g t ; & l t ; K e y & g t ; L i n k s \ & a m p ; l t ; C o l u m n s \ S u m   o f   Q u a n t i t y   P r o g r a m m e d & a m p ; g t ; - & a m p ; l t ; M e a s u r e s \ Q u a n t i t y   P r o g r a m m e d & a m p ; g t ; \ C O L U M N & l t ; / K e y & g t ; & l t ; / a : K e y & g t ; & l t ; a : V a l u e   i : t y p e = " M e a s u r e G r i d V i e w S t a t e I D i a g r a m L i n k E n d p o i n t " / & g t ; & l t ; / a : K e y V a l u e O f D i a g r a m O b j e c t K e y a n y T y p e z b w N T n L X & g t ; & l t ; a : K e y V a l u e O f D i a g r a m O b j e c t K e y a n y T y p e z b w N T n L X & g t ; & l t ; a : K e y & g t ; & l t ; K e y & g t ; L i n k s \ & a m p ; l t ; C o l u m n s \ S u m   o f   Q u a n t i t y   P r o g r a m m e d & a m p ; g t ; - & a m p ; l t ; M e a s u r e s \ Q u a n t i t y   P r o g r a m m e d & a m p ; g t ; \ M E A S U R E & l t ; / K e y & g t ; & l t ; / a : K e y & g t ; & l t ; a : V a l u e   i : t y p e = " M e a s u r e G r i d V i e w S t a t e I D i a g r a m L i n k E n d p o i n t " / & g t ; & l t ; / a : K e y V a l u e O f D i a g r a m O b j e c t K e y a n y T y p e z b w N T n L X & g t ; & l t ; a : K e y V a l u e O f D i a g r a m O b j e c t K e y a n y T y p e z b w N T n L X & g t ; & l t ; a : K e y & g t ; & l t ; K e y & g t ; L i n k s \ & a m p ; l t ; C o l u m n s \ S u m   o f   T o t a l   q t y   s u p p l i e d & a m p ; g t ; - & a m p ; l t ; M e a s u r e s \ T o t a l   q t y   s u p p l i e d & a m p ; g t ; & l t ; / K e y & g t ; & l t ; / a : K e y & g t ; & l t ; a : V a l u e   i : t y p e = " M e a s u r e G r i d V i e w S t a t e I D i a g r a m L i n k " / & g t ; & l t ; / a : K e y V a l u e O f D i a g r a m O b j e c t K e y a n y T y p e z b w N T n L X & g t ; & l t ; a : K e y V a l u e O f D i a g r a m O b j e c t K e y a n y T y p e z b w N T n L X & g t ; & l t ; a : K e y & g t ; & l t ; K e y & g t ; L i n k s \ & a m p ; l t ; C o l u m n s \ S u m   o f   T o t a l   q t y   s u p p l i e d & a m p ; g t ; - & a m p ; l t ; M e a s u r e s \ T o t a l   q t y   s u p p l i e d & a m p ; g t ; \ C O L U M N & l t ; / K e y & g t ; & l t ; / a : K e y & g t ; & l t ; a : V a l u e   i : t y p e = " M e a s u r e G r i d V i e w S t a t e I D i a g r a m L i n k E n d p o i n t " / & g t ; & l t ; / a : K e y V a l u e O f D i a g r a m O b j e c t K e y a n y T y p e z b w N T n L X & g t ; & l t ; a : K e y V a l u e O f D i a g r a m O b j e c t K e y a n y T y p e z b w N T n L X & g t ; & l t ; a : K e y & g t ; & l t ; K e y & g t ; L i n k s \ & a m p ; l t ; C o l u m n s \ S u m   o f   T o t a l   q t y   s u p p l i e d & a m p ; g t ; - & a m p ; l t ; M e a s u r e s \ T o t a l   q t y   s u p p l i e d & a m p ; g t ; \ M E A S U R E & l t ; / K e y & g t ; & l t ; / a : K e y & g t ; & l t ; a : V a l u e   i : t y p e = " M e a s u r e G r i d V i e w S t a t e I D i a g r a m L i n k E n d p o i n t " / & g t ; & l t ; / a : K e y V a l u e O f D i a g r a m O b j e c t K e y a n y T y p e z b w N T n L X & g t ; & l t ; a : K e y V a l u e O f D i a g r a m O b j e c t K e y a n y T y p e z b w N T n L X & g t ; & l t ; a : K e y & g t ; & l t ; K e y & g t ; L i n k s \ & a m p ; l t ; C o l u m n s \ S u m   o f   C o m p l e t e d   w i t h i n   S L A & a m p ; g t ; - & a m p ; l t ; M e a s u r e s \ C o m p l e t e d   w i t h i n   S L A & a m p ; g t ; & l t ; / K e y & g t ; & l t ; / a : K e y & g t ; & l t ; a : V a l u e   i : t y p e = " M e a s u r e G r i d V i e w S t a t e I D i a g r a m L i n k " / & g t ; & l t ; / a : K e y V a l u e O f D i a g r a m O b j e c t K e y a n y T y p e z b w N T n L X & g t ; & l t ; a : K e y V a l u e O f D i a g r a m O b j e c t K e y a n y T y p e z b w N T n L X & g t ; & l t ; a : K e y & g t ; & l t ; K e y & g t ; L i n k s \ & a m p ; l t ; C o l u m n s \ S u m   o f   C o m p l e t e d   w i t h i n   S L A & a m p ; g t ; - & a m p ; l t ; M e a s u r e s \ C o m p l e t e d   w i t h i n   S L A & a m p ; g t ; \ C O L U M N & l t ; / K e y & g t ; & l t ; / a : K e y & g t ; & l t ; a : V a l u e   i : t y p e = " M e a s u r e G r i d V i e w S t a t e I D i a g r a m L i n k E n d p o i n t " / & g t ; & l t ; / a : K e y V a l u e O f D i a g r a m O b j e c t K e y a n y T y p e z b w N T n L X & g t ; & l t ; a : K e y V a l u e O f D i a g r a m O b j e c t K e y a n y T y p e z b w N T n L X & g t ; & l t ; a : K e y & g t ; & l t ; K e y & g t ; L i n k s \ & a m p ; l t ; C o l u m n s \ S u m   o f   C o m p l e t e d   w i t h i n   S L A & a m p ; g t ; - & a m p ; l t ; M e a s u r e s \ C o m p l e t e d   w i t h i n   S L A & a m p ; g t ; \ M E A S U R E & l t ; / K e y & g t ; & l t ; / a : K e y & g t ; & l t ; a : V a l u e   i : t y p e = " M e a s u r e G r i d V i e w S t a t e I D i a g r a m L i n k E n d p o i n t " / & g t ; & l t ; / a : K e y V a l u e O f D i a g r a m O b j e c t K e y a n y T y p e z b w N T n L X & g t ; & l t ; a : K e y V a l u e O f D i a g r a m O b j e c t K e y a n y T y p e z b w N T n L X & g t ; & l t ; a : K e y & g t ; & l t ; K e y & g t ; L i n k s \ & a m p ; l t ; C o l u m n s \ C o u n t   o f   F i r s t   D a t e   P r o g r a m m e d & a m p ; g t ; - & a m p ; l t ; M e a s u r e s \ F i r s t   D a t e   P r o g r a m m e d & a m p ; g t ; & l t ; / K e y & g t ; & l t ; / a : K e y & g t ; & l t ; a : V a l u e   i : t y p e = " M e a s u r e G r i d V i e w S t a t e I D i a g r a m L i n k " / & g t ; & l t ; / a : K e y V a l u e O f D i a g r a m O b j e c t K e y a n y T y p e z b w N T n L X & g t ; & l t ; a : K e y V a l u e O f D i a g r a m O b j e c t K e y a n y T y p e z b w N T n L X & g t ; & l t ; a : K e y & g t ; & l t ; K e y & g t ; L i n k s \ & a m p ; l t ; C o l u m n s \ C o u n t   o f   F i r s t   D a t e   P r o g r a m m e d & a m p ; g t ; - & a m p ; l t ; M e a s u r e s \ F i r s t   D a t e   P r o g r a m m e d & a m p ; g t ; \ C O L U M N & l t ; / K e y & g t ; & l t ; / a : K e y & g t ; & l t ; a : V a l u e   i : t y p e = " M e a s u r e G r i d V i e w S t a t e I D i a g r a m L i n k E n d p o i n t " / & g t ; & l t ; / a : K e y V a l u e O f D i a g r a m O b j e c t K e y a n y T y p e z b w N T n L X & g t ; & l t ; a : K e y V a l u e O f D i a g r a m O b j e c t K e y a n y T y p e z b w N T n L X & g t ; & l t ; a : K e y & g t ; & l t ; K e y & g t ; L i n k s \ & a m p ; l t ; C o l u m n s \ C o u n t   o f   F i r s t   D a t e   P r o g r a m m e d & a m p ; g t ; - & a m p ; l t ; M e a s u r e s \ F i r s t   D a t e   P r o g r a m m e d & a m p ; g t ; \ M E A S U R E & l t ; / K e y & g t ; & l t ; / a : K e y & g t ; & l t ; a : V a l u e   i : t y p e = " M e a s u r e G r i d V i e w S t a t e I D i a g r a m L i n k E n d p o i n t " / & g t ; & l t ; / a : K e y V a l u e O f D i a g r a m O b j e c t K e y a n y T y p e z b w N T n L X & g t ; & l t ; a : K e y V a l u e O f D i a g r a m O b j e c t K e y a n y T y p e z b w N T n L X & g t ; & l t ; a : K e y & g t ; & l t ; K e y & g t ; L i n k s \ & a m p ; l t ; C o l u m n s \ C o u n t   o f   S t a t e & a m p ; g t ; - & a m p ; l t ; M e a s u r e s \ S t a t e & a m p ; g t ; & l t ; / K e y & g t ; & l t ; / a : K e y & g t ; & l t ; a : V a l u e   i : t y p e = " M e a s u r e G r i d V i e w S t a t e I D i a g r a m L i n k " / & g t ; & l t ; / a : K e y V a l u e O f D i a g r a m O b j e c t K e y a n y T y p e z b w N T n L X & g t ; & l t ; a : K e y V a l u e O f D i a g r a m O b j e c t K e y a n y T y p e z b w N T n L X & g t ; & l t ; a : K e y & g t ; & l t ; K e y & g t ; L i n k s \ & a m p ; l t ; C o l u m n s \ C o u n t   o f   S t a t e & a m p ; g t ; - & a m p ; l t ; M e a s u r e s \ S t a t e & a m p ; g t ; \ C O L U M N & l t ; / K e y & g t ; & l t ; / a : K e y & g t ; & l t ; a : V a l u e   i : t y p e = " M e a s u r e G r i d V i e w S t a t e I D i a g r a m L i n k E n d p o i n t " / & g t ; & l t ; / a : K e y V a l u e O f D i a g r a m O b j e c t K e y a n y T y p e z b w N T n L X & g t ; & l t ; a : K e y V a l u e O f D i a g r a m O b j e c t K e y a n y T y p e z b w N T n L X & g t ; & l t ; a : K e y & g t ; & l t ; K e y & g t ; L i n k s \ & a m p ; l t ; C o l u m n s \ C o u n t   o f   S t a t e & a m p ; g t ; - & a m p ; l t ; M e a s u r e s \ S t a t e & a m p ; g t ; \ M E A S U R E & l t ; / K e y & g t ; & l t ; / a : K e y & g t ; & l t ; a : V a l u e   i : t y p e = " M e a s u r e G r i d V i e w S t a t e I D i a g r a m L i n k E n d p o i n t " / & g t ; & l t ; / a : K e y V a l u e O f D i a g r a m O b j e c t K e y a n y T y p e z b w N T n L X & g t ; & l t ; a : K e y V a l u e O f D i a g r a m O b j e c t K e y a n y T y p e z b w N T n L X & g t ; & l t ; a : K e y & g t ; & l t ; K e y & g t ; L i n k s \ & a m p ; l t ; C o l u m n s \ S u m   o f   C o u n t   o f   s i t e s   s u p p l i e d & a m p ; g t ; - & a m p ; l t ; M e a s u r e s \ C o u n t   o f   s i t e s   s u p p l i e d & a m p ; g t ; & l t ; / K e y & g t ; & l t ; / a : K e y & g t ; & l t ; a : V a l u e   i : t y p e = " M e a s u r e G r i d V i e w S t a t e I D i a g r a m L i n k " / & g t ; & l t ; / a : K e y V a l u e O f D i a g r a m O b j e c t K e y a n y T y p e z b w N T n L X & g t ; & l t ; a : K e y V a l u e O f D i a g r a m O b j e c t K e y a n y T y p e z b w N T n L X & g t ; & l t ; a : K e y & g t ; & l t ; K e y & g t ; L i n k s \ & a m p ; l t ; C o l u m n s \ S u m   o f   C o u n t   o f   s i t e s   s u p p l i e d & a m p ; g t ; - & a m p ; l t ; M e a s u r e s \ C o u n t   o f   s i t e s   s u p p l i e d & a m p ; g t ; \ C O L U M N & l t ; / K e y & g t ; & l t ; / a : K e y & g t ; & l t ; a : V a l u e   i : t y p e = " M e a s u r e G r i d V i e w S t a t e I D i a g r a m L i n k E n d p o i n t " / & g t ; & l t ; / a : K e y V a l u e O f D i a g r a m O b j e c t K e y a n y T y p e z b w N T n L X & g t ; & l t ; a : K e y V a l u e O f D i a g r a m O b j e c t K e y a n y T y p e z b w N T n L X & g t ; & l t ; a : K e y & g t ; & l t ; K e y & g t ; L i n k s \ & a m p ; l t ; C o l u m n s \ S u m   o f   C o u n t   o f   s i t e s   s u p p l i e d & a m p ; g t ; - & a m p ; l t ; M e a s u r e s \ C o u n t   o f   s i t e s   s u p p l i e d & a m p ; g t ; \ M E A S U R E & l t ; / K e y & g t ; & l t ; / a : K e y & g t ; & l t ; a : V a l u e   i : t y p e = " M e a s u r e G r i d V i e w S t a t e I D i a g r a m L i n k E n d p o i n t " / & g t ; & l t ; / a : K e y V a l u e O f D i a g r a m O b j e c t K e y a n y T y p e z b w N T n L X & g t ; & l t ; a : K e y V a l u e O f D i a g r a m O b j e c t K e y a n y T y p e z b w N T n L X & g t ; & l t ; a : K e y & g t ; & l t ; K e y & g t ; L i n k s \ & a m p ; l t ; C o l u m n s \ S u m   o f   H a u l a g e   P r i c e   2 & a m p ; g t ; - & a m p ; l t ; M e a s u r e s \ H a u l a g e   P r i c e & a m p ; g t ; & l t ; / K e y & g t ; & l t ; / a : K e y & g t ; & l t ; a : V a l u e   i : t y p e = " M e a s u r e G r i d V i e w S t a t e I D i a g r a m L i n k " / & g t ; & l t ; / a : K e y V a l u e O f D i a g r a m O b j e c t K e y a n y T y p e z b w N T n L X & g t ; & l t ; a : K e y V a l u e O f D i a g r a m O b j e c t K e y a n y T y p e z b w N T n L X & g t ; & l t ; a : K e y & g t ; & l t ; K e y & g t ; L i n k s \ & a m p ; l t ; C o l u m n s \ S u m   o f   H a u l a g e   P r i c e   2 & a m p ; g t ; - & a m p ; l t ; M e a s u r e s \ H a u l a g e   P r i c e & a m p ; g t ; \ C O L U M N & l t ; / K e y & g t ; & l t ; / a : K e y & g t ; & l t ; a : V a l u e   i : t y p e = " M e a s u r e G r i d V i e w S t a t e I D i a g r a m L i n k E n d p o i n t " / & g t ; & l t ; / a : K e y V a l u e O f D i a g r a m O b j e c t K e y a n y T y p e z b w N T n L X & g t ; & l t ; a : K e y V a l u e O f D i a g r a m O b j e c t K e y a n y T y p e z b w N T n L X & g t ; & l t ; a : K e y & g t ; & l t ; K e y & g t ; L i n k s \ & a m p ; l t ; C o l u m n s \ S u m   o f   H a u l a g e   P r i c e   2 & a m p ; g t ; - & a m p ; l t ; M e a s u r e s \ H a u l a g e   P r i c e & a m p ; g t ; \ M E A S U R E & l t ; / K e y & g t ; & l t ; / a : K e y & g t ; & l t ; a : V a l u e   i : t y p e = " M e a s u r e G r i d V i e w S t a t e I D i a g r a m L i n k E n d p o i n t " / & g t ; & l t ; / a : K e y V a l u e O f D i a g r a m O b j e c t K e y a n y T y p e z b w N T n L X & g t ; & l t ; a : K e y V a l u e O f D i a g r a m O b j e c t K e y a n y T y p e z b w N T n L X & g t ; & l t ; a : K e y & g t ; & l t ; K e y & g t ; L i n k s \ & a m p ; l t ; C o l u m n s \ A v e r a g e   o f   H a u l a g e   P r i c e   2 & a m p ; g t ; - & a m p ; l t ; M e a s u r e s \ H a u l a g e   P r i c e & a m p ; g t ; & l t ; / K e y & g t ; & l t ; / a : K e y & g t ; & l t ; a : V a l u e   i : t y p e = " M e a s u r e G r i d V i e w S t a t e I D i a g r a m L i n k " / & g t ; & l t ; / a : K e y V a l u e O f D i a g r a m O b j e c t K e y a n y T y p e z b w N T n L X & g t ; & l t ; a : K e y V a l u e O f D i a g r a m O b j e c t K e y a n y T y p e z b w N T n L X & g t ; & l t ; a : K e y & g t ; & l t ; K e y & g t ; L i n k s \ & a m p ; l t ; C o l u m n s \ A v e r a g e   o f   H a u l a g e   P r i c e   2 & a m p ; g t ; - & a m p ; l t ; M e a s u r e s \ H a u l a g e   P r i c e & a m p ; g t ; \ C O L U M N & l t ; / K e y & g t ; & l t ; / a : K e y & g t ; & l t ; a : V a l u e   i : t y p e = " M e a s u r e G r i d V i e w S t a t e I D i a g r a m L i n k E n d p o i n t " / & g t ; & l t ; / a : K e y V a l u e O f D i a g r a m O b j e c t K e y a n y T y p e z b w N T n L X & g t ; & l t ; a : K e y V a l u e O f D i a g r a m O b j e c t K e y a n y T y p e z b w N T n L X & g t ; & l t ; a : K e y & g t ; & l t ; K e y & g t ; L i n k s \ & a m p ; l t ; C o l u m n s \ A v e r a g e   o f   H a u l a g e   P r i c e   2 & a m p ; g t ; - & a m p ; l t ; M e a s u r e s \ H a u l a g e   P r i c e & a m p ; g t ; \ M E A S U R E & l t ; / K e y & g t ; & l t ; / a : K e y & g t ; & l t ; a : V a l u e   i : t y p e = " M e a s u r e G r i d V i e w S t a t e I D i a g r a m L i n k E n d p o i n t " / & 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 M a n y & l t ; / K e y & g t ; & l t ; / D i a g r a m O b j e c t K e y & g t ; & l t ; D i a g r a m O b j e c t K e y & g t ; & l t ; K e y & g t ; A c t i o n s \ A d d   t o   a   H i e r a r c h y   i n   T a b l e   f a c t o r _ s c o r e & l t ; / K e y & g t ; & l t ; / D i a g r a m O b j e c t K e y & g t ; & l t ; D i a g r a m O b j e c t K e y & g t ; & l t ; K e y & g t ; A c t i o n s \ A d d   t o   h i e r a r c h y   F o r   & a m p ; l t ; T a b l e s \ f a c t o r _ s c o r e \ H i e r a r c h i e s \ H i e r a r c h y 2 & a m p ; g t ; & l t ; / K e y & g t ; & l t ; / D i a g r a m O b j e c t K e y & g t ; & l t ; D i a g r a m O b j e c t K e y & g t ; & l t ; K e y & g t ; A c t i o n s \ M o v e   t o   a   H i e r a r c h y   i n   T a b l e   f a c t o r _ s c o r e & l t ; / K e y & g t ; & l t ; / D i a g r a m O b j e c t K e y & g t ; & l t ; D i a g r a m O b j e c t K e y & g t ; & l t ; K e y & g t ; A c t i o n s \ M o v e   i n t o   h i e r a r c h y   F o r   & a m p ; l t ; T a b l e s \ f a c t o r _ s c o r e \ H i e r a r c h i e s \ H i e r a r c h y 2 & a m p ; g t ; & l t ; / K e y & g t ; & l t ; / D i a g r a m O b j e c t K e y & g t ; & l t ; D i a g r a m O b j e c t K e y & g t ; & l t ; K e y & g t ; A c t i o n s \ A d d   t o   a   H i e r a r c h y   i n   T a b l e   d a t e _ t a b l e & l t ; / K e y & g t ; & l t ; / D i a g r a m O b j e c t K e y & g t ; & l t ; D i a g r a m O b j e c t K e y & g t ; & l t ; K e y & g t ; A c t i o n s \ A d d   t o   h i e r a r c h y   F o r   & a m p ; l t ; T a b l e s \ d a t e _ t a b l e \ H i e r a r c h i e s \ H i e r a r c h y 1 & a m p ; g t ; & l t ; / K e y & g t ; & l t ; / D i a g r a m O b j e c t K e y & g t ; & l t ; D i a g r a m O b j e c t K e y & g t ; & l t ; K e y & g t ; A c t i o n s \ A d d   t o   h i e r a r c h y   F o r   & a m p ; l t ; T a b l e s \ d a t e _ t a b l e \ H i e r a r c h i e s \ H i e r a r c h y 2 & a m p ; g t ; & l t ; / K e y & g t ; & l t ; / D i a g r a m O b j e c t K e y & g t ; & l t ; D i a g r a m O b j e c t K e y & g t ; & l t ; K e y & g t ; A c t i o n s \ M o v e   t o   a   H i e r a r c h y   i n   T a b l e   d a t e _ t a b l e & l t ; / K e y & g t ; & l t ; / D i a g r a m O b j e c t K e y & g t ; & l t ; D i a g r a m O b j e c t K e y & g t ; & l t ; K e y & g t ; A c t i o n s \ M o v e   i n t o   h i e r a r c h y   F o r   & a m p ; l t ; T a b l e s \ d a t e _ t a b l e \ H i e r a r c h i e s \ H i e r a r c h y 1 & a m p ; g t ; & l t ; / K e y & g t ; & l t ; / D i a g r a m O b j e c t K e y & g t ; & l t ; D i a g r a m O b j e c t K e y & g t ; & l t ; K e y & g t ; A c t i o n s \ M o v e   i n t o   h i e r a r c h y   F o r   & a m p ; l t ; T a b l e s \ d a t e _ t a b l e \ H i e r a r c h i e s \ H i e r a r c h y 2 & a m p ; g t ; & l t ; / K e y & g t ; & l t ; / D i a g r a m O b j e c t K e y & g t ; & l t ; D i a g r a m O b j e c t K e y & g t ; & l t ; K e y & g t ; A c t i o n s \ A d d   t o   a   H i e r a r c h y   i n   T a b l e   n e w _ s u p p l y _ s t a t u s 3 & l t ; / K e y & g t ; & l t ; / D i a g r a m O b j e c t K e y & g t ; & l t ; D i a g r a m O b j e c t K e y & g t ; & l t ; K e y & g t ; A c t i o n s \ A d d   t o   h i e r a r c h y   F o r   & a m p ; l t ; T a b l e s \ n e w _ s u p p l y _ s t a t u s 3 \ H i e r a r c h i e s \ H i e r a r c h y 1 & a m p ; g t ; & l t ; / K e y & g t ; & l t ; / D i a g r a m O b j e c t K e y & g t ; & l t ; D i a g r a m O b j e c t K e y & g t ; & l t ; K e y & g t ; A c t i o n s \ M o v e   t o   a   H i e r a r c h y   i n   T a b l e   n e w _ s u p p l y _ s t a t u s 3 & l t ; / K e y & g t ; & l t ; / D i a g r a m O b j e c t K e y & g t ; & l t ; D i a g r a m O b j e c t K e y & g t ; & l t ; K e y & g t ; A c t i o n s \ M o v e   i n t o   h i e r a r c h y   F o r   & a m p ; l t ; T a b l e s \ n e w _ s u p p l y _ s t a t u s 3 \ H i e r a r c h i e s \ H i e r a r c h y 1 & a m p ; g t ; & 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 T a g s \ T a b l e s \ & a m p ; l t ; T a b l e s \ f i r s t _ s u m m a r y & a m p ; g t ; & l t ; / K e y & g t ; & l t ; / D i a g r a m O b j e c t K e y & g t ; & l t ; D i a g r a m O b j e c t K e y & g t ; & l t ; K e y & g t ; D y n a m i c   T a g s \ T a b l e s \ & a m p ; l t ; T a b l e s \ i n v o i c e _ s h e e t & a m p ; g t ; & l t ; / K e y & g t ; & l t ; / D i a g r a m O b j e c t K e y & g t ; & l t ; D i a g r a m O b j e c t K e y & g t ; & l t ; K e y & g t ; D y n a m i c   T a g s \ T a b l e s \ & a m p ; l t ; T a b l e s \ c a t e g o r y _ c o u n t & a m p ; g t ; & l t ; / K e y & g t ; & l t ; / D i a g r a m O b j e c t K e y & g t ; & l t ; D i a g r a m O b j e c t K e y & g t ; & l t ; K e y & g t ; D y n a m i c   T a g s \ T a b l e s \ & a m p ; l t ; T a b l e s \ s c o r i n g _ t a b l e & a m p ; g t ; & l t ; / K e y & g t ; & l t ; / D i a g r a m O b j e c t K e y & g t ; & l t ; D i a g r a m O b j e c t K e y & g t ; & l t ; K e y & g t ; D y n a m i c   T a g s \ T a b l e s \ & a m p ; l t ; T a b l e s \ f a c t o r _ s c o r e & a m p ; g t ; & l t ; / K e y & g t ; & l t ; / D i a g r a m O b j e c t K e y & g t ; & l t ; D i a g r a m O b j e c t K e y & g t ; & l t ; K e y & g t ; D y n a m i c   T a g s \ H i e r a r c h i e s \ & a m p ; l t ; T a b l e s \ f a c t o r _ s c o r e \ H i e r a r c h i e s \ H i e r a r c h y 2 & a m p ; g t ; & l t ; / K e y & g t ; & l t ; / D i a g r a m O b j e c t K e y & g t ; & l t ; D i a g r a m O b j e c t K e y & g t ; & l t ; K e y & g t ; D y n a m i c   T a g s \ T a b l e s \ & a m p ; l t ; T a b l e s \ d a t e _ t a b l e & a m p ; g t ; & l t ; / K e y & g t ; & l t ; / D i a g r a m O b j e c t K e y & g t ; & l t ; D i a g r a m O b j e c t K e y & g t ; & l t ; K e y & g t ; D y n a m i c   T a g s \ H i e r a r c h i e s \ & a m p ; l t ; T a b l e s \ d a t e _ t a b l e \ H i e r a r c h i e s \ H i e r a r c h y 1 & a m p ; g t ; & l t ; / K e y & g t ; & l t ; / D i a g r a m O b j e c t K e y & g t ; & l t ; D i a g r a m O b j e c t K e y & g t ; & l t ; K e y & g t ; D y n a m i c   T a g s \ H i e r a r c h i e s \ & a m p ; l t ; T a b l e s \ d a t e _ t a b l e \ H i e r a r c h i e s \ H i e r a r c h y 2 & a m p ; g t ; & l t ; / K e y & g t ; & l t ; / D i a g r a m O b j e c t K e y & g t ; & l t ; D i a g r a m O b j e c t K e y & g t ; & l t ; K e y & g t ; D y n a m i c   T a g s \ T a b l e s \ & a m p ; l t ; T a b l e s \ n e w _ s u p p l y _ s t a t u s 3 & a m p ; g t ; & l t ; / K e y & g t ; & l t ; / D i a g r a m O b j e c t K e y & g t ; & l t ; D i a g r a m O b j e c t K e y & g t ; & l t ; K e y & g t ; D y n a m i c   T a g s \ H i e r a r c h i e s \ & a m p ; l t ; T a b l e s \ n e w _ s u p p l y _ s t a t u s 3 \ H i e r a r c h i e s \ H i e r a r c h y 1 & a m p ; g t ; & l t ; / K e y & g t ; & l t ; / D i a g r a m O b j e c t K e y & g t ; & l t ; D i a g r a m O b j e c t K e y & g t ; & l t ; K e y & g t ; T a b l e s \ f i r s t _ s u m m a r y & l t ; / K e y & g t ; & l t ; / D i a g r a m O b j e c t K e y & g t ; & l t ; D i a g r a m O b j e c t K e y & g t ; & l t ; K e y & g t ; T a b l e s \ f i r s t _ s u m m a r y \ C o l u m n s \ M o n t h & l t ; / K e y & g t ; & l t ; / D i a g r a m O b j e c t K e y & g t ; & l t ; D i a g r a m O b j e c t K e y & g t ; & l t ; K e y & g t ; T a b l e s \ f i r s t _ s u m m a r y \ C o l u m n s \ 1 s t   S u p p l y   V e n d o r & l t ; / K e y & g t ; & l t ; / D i a g r a m O b j e c t K e y & g t ; & l t ; D i a g r a m O b j e c t K e y & g t ; & l t ; K e y & g t ; T a b l e s \ f i r s t _ s u m m a r y \ C o l u m n s \ S t a t e & l t ; / K e y & g t ; & l t ; / D i a g r a m O b j e c t K e y & g t ; & l t ; D i a g r a m O b j e c t K e y & g t ; & l t ; K e y & g t ; T a b l e s \ f i r s t _ s u m m a r y \ C o l u m n s \ V e n d o r - S t a t e & l t ; / K e y & g t ; & l t ; / D i a g r a m O b j e c t K e y & g t ; & l t ; D i a g r a m O b j e c t K e y & g t ; & l t ; K e y & g t ; T a b l e s \ f i r s t _ s u m m a r y \ C o l u m n s \ F i r s t   D a t e   o f   1 s t   S u p p l y & l t ; / K e y & g t ; & l t ; / D i a g r a m O b j e c t K e y & g t ; & l t ; D i a g r a m O b j e c t K e y & g t ; & l t ; K e y & g t ; T a b l e s \ f i r s t _ s u m m a r y \ C o l u m n s \ L a s t   D a t e   o f   1 s t   S u p p l y & l t ; / K e y & g t ; & l t ; / D i a g r a m O b j e c t K e y & g t ; & l t ; D i a g r a m O b j e c t K e y & g t ; & l t ; K e y & g t ; T a b l e s \ f i r s t _ s u m m a r y \ C o l u m n s \ L a s t   D a t e   o f   2 n d   S u p p l y & l t ; / K e y & g t ; & l t ; / D i a g r a m O b j e c t K e y & g t ; & l t ; D i a g r a m O b j e c t K e y & g t ; & l t ; K e y & g t ; T a b l e s \ f i r s t _ s u m m a r y \ C o l u m n s \ L a s t   D a t e   o f   3 r d   S u p p l y & l t ; / K e y & g t ; & l t ; / D i a g r a m O b j e c t K e y & g t ; & l t ; D i a g r a m O b j e c t K e y & g t ; & l t ; K e y & g t ; T a b l e s \ f i r s t _ s u m m a r y \ C o l u m n s \ L a s t   D a t e   o f   4 t h   S u p p l y & l t ; / K e y & g t ; & l t ; / D i a g r a m O b j e c t K e y & g t ; & l t ; D i a g r a m O b j e c t K e y & g t ; & l t ; K e y & g t ; T a b l e s \ f i r s t _ s u m m a r y \ C o l u m n s \ 1 s t   S u p p l y   T o t a l   Q t y & l t ; / K e y & g t ; & l t ; / D i a g r a m O b j e c t K e y & g t ; & l t ; D i a g r a m O b j e c t K e y & g t ; & l t ; K e y & g t ; T a b l e s \ f i r s t _ s u m m a r y \ C o l u m n s \ 2 n d   S u p p l y   T o t a l   Q t y & l t ; / K e y & g t ; & l t ; / D i a g r a m O b j e c t K e y & g t ; & l t ; D i a g r a m O b j e c t K e y & g t ; & l t ; K e y & g t ; T a b l e s \ f i r s t _ s u m m a r y \ C o l u m n s \ 3 r d   S u p p l y   T o t a l   Q t y & l t ; / K e y & g t ; & l t ; / D i a g r a m O b j e c t K e y & g t ; & l t ; D i a g r a m O b j e c t K e y & g t ; & l t ; K e y & g t ; T a b l e s \ f i r s t _ s u m m a r y \ C o l u m n s \ 4 t h   S u p p l y   T o t a l   Q t y & l t ; / K e y & g t ; & l t ; / D i a g r a m O b j e c t K e y & g t ; & l t ; D i a g r a m O b j e c t K e y & g t ; & l t ; K e y & g t ; T a b l e s \ f i r s t _ s u m m a r y \ C o l u m n s \ F i r s t   D a t e   P r o g r a m m e d & l t ; / K e y & g t ; & l t ; / D i a g r a m O b j e c t K e y & g t ; & l t ; D i a g r a m O b j e c t K e y & g t ; & l t ; K e y & g t ; T a b l e s \ f i r s t _ s u m m a r y \ C o l u m n s \ Q u a n t i t y   P r o g r a m m e d & l t ; / K e y & g t ; & l t ; / D i a g r a m O b j e c t K e y & g t ; & l t ; D i a g r a m O b j e c t K e y & g t ; & l t ; K e y & g t ; T a b l e s \ f i r s t _ s u m m a r y \ C o l u m n s \ C o u n t   o f   s i t e s   s u p p l i e d & l t ; / K e y & g t ; & l t ; / D i a g r a m O b j e c t K e y & g t ; & l t ; D i a g r a m O b j e c t K e y & g t ; & l t ; K e y & g t ; T a b l e s \ f i r s t _ s u m m a r y \ C o l u m n s \ T o t a l   q t y   s u p p l i e d & l t ; / K e y & g t ; & l t ; / D i a g r a m O b j e c t K e y & g t ; & l t ; D i a g r a m O b j e c t K e y & g t ; & l t ; K e y & g t ; T a b l e s \ f i r s t _ s u m m a r y \ C o l u m n s \ E x p e c t e d   S u p p l y   E n d   D a t e & l t ; / K e y & g t ; & l t ; / D i a g r a m O b j e c t K e y & g t ; & l t ; D i a g r a m O b j e c t K e y & g t ; & l t ; K e y & g t ; T a b l e s \ f i r s t _ s u m m a r y \ C o l u m n s \ C o m p l e t e d   w i t h i n   S L A & l t ; / K e y & g t ; & l t ; / D i a g r a m O b j e c t K e y & g t ; & l t ; D i a g r a m O b j e c t K e y & g t ; & l t ; K e y & g t ; T a b l e s \ f i r s t _ s u m m a r y \ C o l u m n s \ H a u l a g e   P r i c e & l t ; / K e y & g t ; & l t ; / D i a g r a m O b j e c t K e y & g t ; & l t ; D i a g r a m O b j e c t K e y & g t ; & l t ; K e y & g t ; T a b l e s \ f i r s t _ s u m m a r y \ M e a s u r e s \ S u m   o f   1 s t   S u p p l y   T o t a l   Q t y & l t ; / K e y & g t ; & l t ; / D i a g r a m O b j e c t K e y & g t ; & l t ; D i a g r a m O b j e c t K e y & g t ; & l t ; K e y & g t ; T a b l e s \ f i r s t _ s u m m a r y \ S u m   o f   1 s t   S u p p l y   T o t a l   Q t y \ A d d i t i o n a l   I n f o \ I m p l i c i t   M e a s u r e & l t ; / K e y & g t ; & l t ; / D i a g r a m O b j e c t K e y & g t ; & l t ; D i a g r a m O b j e c t K e y & g t ; & l t ; K e y & g t ; T a b l e s \ f i r s t _ s u m m a r y \ M e a s u r e s \ S u m   o f   2 n d   S u p p l y   T o t a l   Q t y & l t ; / K e y & g t ; & l t ; / D i a g r a m O b j e c t K e y & g t ; & l t ; D i a g r a m O b j e c t K e y & g t ; & l t ; K e y & g t ; T a b l e s \ f i r s t _ s u m m a r y \ S u m   o f   2 n d   S u p p l y   T o t a l   Q t y \ A d d i t i o n a l   I n f o \ I m p l i c i t   M e a s u r e & l t ; / K e y & g t ; & l t ; / D i a g r a m O b j e c t K e y & g t ; & l t ; D i a g r a m O b j e c t K e y & g t ; & l t ; K e y & g t ; T a b l e s \ f i r s t _ s u m m a r y \ M e a s u r e s \ S u m   o f   3 r d   S u p p l y   T o t a l   Q t y & l t ; / K e y & g t ; & l t ; / D i a g r a m O b j e c t K e y & g t ; & l t ; D i a g r a m O b j e c t K e y & g t ; & l t ; K e y & g t ; T a b l e s \ f i r s t _ s u m m a r y \ S u m   o f   3 r d   S u p p l y   T o t a l   Q t y \ A d d i t i o n a l   I n f o \ I m p l i c i t   M e a s u r e & l t ; / K e y & g t ; & l t ; / D i a g r a m O b j e c t K e y & g t ; & l t ; D i a g r a m O b j e c t K e y & g t ; & l t ; K e y & g t ; T a b l e s \ f i r s t _ s u m m a r y \ M e a s u r e s \ S u m   o f   4 t h   S u p p l y   T o t a l   Q t y & l t ; / K e y & g t ; & l t ; / D i a g r a m O b j e c t K e y & g t ; & l t ; D i a g r a m O b j e c t K e y & g t ; & l t ; K e y & g t ; T a b l e s \ f i r s t _ s u m m a r y \ S u m   o f   4 t h   S u p p l y   T o t a l   Q t y \ A d d i t i o n a l   I n f o \ I m p l i c i t   M e a s u r e & l t ; / K e y & g t ; & l t ; / D i a g r a m O b j e c t K e y & g t ; & l t ; D i a g r a m O b j e c t K e y & g t ; & l t ; K e y & g t ; T a b l e s \ f i r s t _ s u m m a r y \ M e a s u r e s \ C o u n t   o f   C o m p l e t e d   w i t h i n   S L A & l t ; / K e y & g t ; & l t ; / D i a g r a m O b j e c t K e y & g t ; & l t ; D i a g r a m O b j e c t K e y & g t ; & l t ; K e y & g t ; T a b l e s \ f i r s t _ s u m m a r y \ C o u n t   o f   C o m p l e t e d   w i t h i n   S L A \ A d d i t i o n a l   I n f o \ I m p l i c i t   M e a s u r e & l t ; / K e y & g t ; & l t ; / D i a g r a m O b j e c t K e y & g t ; & l t ; D i a g r a m O b j e c t K e y & g t ; & l t ; K e y & g t ; T a b l e s \ f i r s t _ s u m m a r y \ M e a s u r e s \ C o u n t   o f   E x p e c t e d   S u p p l y   E n d   D a t e & l t ; / K e y & g t ; & l t ; / D i a g r a m O b j e c t K e y & g t ; & l t ; D i a g r a m O b j e c t K e y & g t ; & l t ; K e y & g t ; T a b l e s \ f i r s t _ s u m m a r y \ C o u n t   o f   E x p e c t e d   S u p p l y   E n d   D a t e \ A d d i t i o n a l   I n f o \ I m p l i c i t   M e a s u r e & l t ; / K e y & g t ; & l t ; / D i a g r a m O b j e c t K e y & g t ; & l t ; D i a g r a m O b j e c t K e y & g t ; & l t ; K e y & g t ; T a b l e s \ f i r s t _ s u m m a r y \ M e a s u r e s \ C o u n t   o f   L a s t   D a t e   o f   1 s t   S u p p l y & l t ; / K e y & g t ; & l t ; / D i a g r a m O b j e c t K e y & g t ; & l t ; D i a g r a m O b j e c t K e y & g t ; & l t ; K e y & g t ; T a b l e s \ f i r s t _ s u m m a r y \ C o u n t   o f   L a s t   D a t e   o f   1 s t   S u p p l y \ A d d i t i o n a l   I n f o \ I m p l i c i t   M e a s u r e & l t ; / K e y & g t ; & l t ; / D i a g r a m O b j e c t K e y & g t ; & l t ; D i a g r a m O b j e c t K e y & g t ; & l t ; K e y & g t ; T a b l e s \ f i r s t _ s u m m a r y \ M e a s u r e s \ S u m   o f   Q u a n t i t y   P r o g r a m m e d & l t ; / K e y & g t ; & l t ; / D i a g r a m O b j e c t K e y & g t ; & l t ; D i a g r a m O b j e c t K e y & g t ; & l t ; K e y & g t ; T a b l e s \ f i r s t _ s u m m a r y \ S u m   o f   Q u a n t i t y   P r o g r a m m e d \ A d d i t i o n a l   I n f o \ I m p l i c i t   M e a s u r e & l t ; / K e y & g t ; & l t ; / D i a g r a m O b j e c t K e y & g t ; & l t ; D i a g r a m O b j e c t K e y & g t ; & l t ; K e y & g t ; T a b l e s \ f i r s t _ s u m m a r y \ M e a s u r e s \ S u m   o f   T o t a l   q t y   s u p p l i e d & l t ; / K e y & g t ; & l t ; / D i a g r a m O b j e c t K e y & g t ; & l t ; D i a g r a m O b j e c t K e y & g t ; & l t ; K e y & g t ; T a b l e s \ f i r s t _ s u m m a r y \ S u m   o f   T o t a l   q t y   s u p p l i e d \ A d d i t i o n a l   I n f o \ I m p l i c i t   M e a s u r e & l t ; / K e y & g t ; & l t ; / D i a g r a m O b j e c t K e y & g t ; & l t ; D i a g r a m O b j e c t K e y & g t ; & l t ; K e y & g t ; T a b l e s \ f i r s t _ s u m m a r y \ M e a s u r e s \ S u m   o f   C o m p l e t e d   w i t h i n   S L A & l t ; / K e y & g t ; & l t ; / D i a g r a m O b j e c t K e y & g t ; & l t ; D i a g r a m O b j e c t K e y & g t ; & l t ; K e y & g t ; T a b l e s \ f i r s t _ s u m m a r y \ S u m   o f   C o m p l e t e d   w i t h i n   S L A \ A d d i t i o n a l   I n f o \ I m p l i c i t   M e a s u r e & l t ; / K e y & g t ; & l t ; / D i a g r a m O b j e c t K e y & g t ; & l t ; D i a g r a m O b j e c t K e y & g t ; & l t ; K e y & g t ; T a b l e s \ f i r s t _ s u m m a r y \ M e a s u r e s \ C o u n t   o f   F i r s t   D a t e   P r o g r a m m e d & l t ; / K e y & g t ; & l t ; / D i a g r a m O b j e c t K e y & g t ; & l t ; D i a g r a m O b j e c t K e y & g t ; & l t ; K e y & g t ; T a b l e s \ f i r s t _ s u m m a r y \ C o u n t   o f   F i r s t   D a t e   P r o g r a m m e d \ A d d i t i o n a l   I n f o \ I m p l i c i t   M e a s u r e & l t ; / K e y & g t ; & l t ; / D i a g r a m O b j e c t K e y & g t ; & l t ; D i a g r a m O b j e c t K e y & g t ; & l t ; K e y & g t ; T a b l e s \ f i r s t _ s u m m a r y \ M e a s u r e s \ C o u n t   o f   S t a t e & l t ; / K e y & g t ; & l t ; / D i a g r a m O b j e c t K e y & g t ; & l t ; D i a g r a m O b j e c t K e y & g t ; & l t ; K e y & g t ; T a b l e s \ f i r s t _ s u m m a r y \ C o u n t   o f   S t a t e \ A d d i t i o n a l   I n f o \ I m p l i c i t   M e a s u r e & l t ; / K e y & g t ; & l t ; / D i a g r a m O b j e c t K e y & g t ; & l t ; D i a g r a m O b j e c t K e y & g t ; & l t ; K e y & g t ; T a b l e s \ f i r s t _ s u m m a r y \ M e a s u r e s \ S u m   o f   C o u n t   o f   s i t e s   s u p p l i e d & l t ; / K e y & g t ; & l t ; / D i a g r a m O b j e c t K e y & g t ; & l t ; D i a g r a m O b j e c t K e y & g t ; & l t ; K e y & g t ; T a b l e s \ f i r s t _ s u m m a r y \ S u m   o f   C o u n t   o f   s i t e s   s u p p l i e d \ A d d i t i o n a l   I n f o \ I m p l i c i t   M e a s u r e & l t ; / K e y & g t ; & l t ; / D i a g r a m O b j e c t K e y & g t ; & l t ; D i a g r a m O b j e c t K e y & g t ; & l t ; K e y & g t ; T a b l e s \ f i r s t _ s u m m a r y \ M e a s u r e s \ S u m   o f   H a u l a g e   P r i c e   2 & l t ; / K e y & g t ; & l t ; / D i a g r a m O b j e c t K e y & g t ; & l t ; D i a g r a m O b j e c t K e y & g t ; & l t ; K e y & g t ; T a b l e s \ f i r s t _ s u m m a r y \ S u m   o f   H a u l a g e   P r i c e   2 \ A d d i t i o n a l   I n f o \ I m p l i c i t   M e a s u r e & l t ; / K e y & g t ; & l t ; / D i a g r a m O b j e c t K e y & g t ; & l t ; D i a g r a m O b j e c t K e y & g t ; & l t ; K e y & g t ; T a b l e s \ f i r s t _ s u m m a r y \ M e a s u r e s \ A v e r a g e   o f   H a u l a g e   P r i c e   2 & l t ; / K e y & g t ; & l t ; / D i a g r a m O b j e c t K e y & g t ; & l t ; D i a g r a m O b j e c t K e y & g t ; & l t ; K e y & g t ; T a b l e s \ f i r s t _ s u m m a r y \ A v e r a g e   o f   H a u l a g e   P r i c e   2 \ A d d i t i o n a l   I n f o \ I m p l i c i t   M e a s u r e & l t ; / K e y & g t ; & l t ; / D i a g r a m O b j e c t K e y & g t ; & l t ; D i a g r a m O b j e c t K e y & g t ; & l t ; K e y & g t ; T a b l e s \ i n v o i c e _ s h e e t & l t ; / K e y & g t ; & l t ; / D i a g r a m O b j e c t K e y & g t ; & l t ; D i a g r a m O b j e c t K e y & g t ; & l t ; K e y & g t ; T a b l e s \ i n v o i c e _ s h e e t \ C o l u m n s \ M o n t h & l t ; / K e y & g t ; & l t ; / D i a g r a m O b j e c t K e y & g t ; & l t ; D i a g r a m O b j e c t K e y & g t ; & l t ; K e y & g t ; T a b l e s \ i n v o i c e _ s h e e t \ C o l u m n s \ C y c l e & l t ; / K e y & g t ; & l t ; / D i a g r a m O b j e c t K e y & g t ; & l t ; D i a g r a m O b j e c t K e y & g t ; & l t ; K e y & g t ; T a b l e s \ i n v o i c e _ s h e e t \ C o l u m n s \ V E N D O R & l t ; / K e y & g t ; & l t ; / D i a g r a m O b j e c t K e y & g t ; & l t ; D i a g r a m O b j e c t K e y & g t ; & l t ; K e y & g t ; T a b l e s \ i n v o i c e _ s h e e t \ C o l u m n s \ S T A T E & l t ; / K e y & g t ; & l t ; / D i a g r a m O b j e c t K e y & g t ; & l t ; D i a g r a m O b j e c t K e y & g t ; & l t ; K e y & g t ; T a b l e s \ i n v o i c e _ s h e e t \ C o l u m n s \ V E N D O R - S T A T E & l t ; / K e y & g t ; & l t ; / D i a g r a m O b j e c t K e y & g t ; & l t ; D i a g r a m O b j e c t K e y & g t ; & l t ; K e y & g t ; T a b l e s \ i n v o i c e _ s h e e t \ C o l u m n s \ C A T E G O R Y & l t ; / K e y & g t ; & l t ; / D i a g r a m O b j e c t K e y & g t ; & l t ; D i a g r a m O b j e c t K e y & g t ; & l t ; K e y & g t ; T a b l e s \ i n v o i c e _ s h e e t \ C o l u m n s \ Q U A N T I T Y   S U P P L I E D & l t ; / K e y & g t ; & l t ; / D i a g r a m O b j e c t K e y & g t ; & l t ; D i a g r a m O b j e c t K e y & g t ; & l t ; K e y & g t ; T a b l e s \ i n v o i c e _ s h e e t \ C o l u m n s \ H A U L A G E   P R I C E & l t ; / K e y & g t ; & l t ; / D i a g r a m O b j e c t K e y & g t ; & l t ; D i a g r a m O b j e c t K e y & g t ; & l t ; K e y & g t ; T a b l e s \ i n v o i c e _ s h e e t \ M e a s u r e s \ S u m   o f   Q U A N T I T Y   S U P P L I E D & l t ; / K e y & g t ; & l t ; / D i a g r a m O b j e c t K e y & g t ; & l t ; D i a g r a m O b j e c t K e y & g t ; & l t ; K e y & g t ; T a b l e s \ i n v o i c e _ s h e e t \ S u m   o f   Q U A N T I T Y   S U P P L I E D \ A d d i t i o n a l   I n f o \ I m p l i c i t   M e a s u r e & l t ; / K e y & g t ; & l t ; / D i a g r a m O b j e c t K e y & g t ; & l t ; D i a g r a m O b j e c t K e y & g t ; & l t ; K e y & g t ; T a b l e s \ i n v o i c e _ s h e e t \ M e a s u r e s \ S u m   o f   H A U L A G E   P R I C E & l t ; / K e y & g t ; & l t ; / D i a g r a m O b j e c t K e y & g t ; & l t ; D i a g r a m O b j e c t K e y & g t ; & l t ; K e y & g t ; T a b l e s \ i n v o i c e _ s h e e t \ S u m   o f   H A U L A G E   P R I C E \ A d d i t i o n a l   I n f o \ I m p l i c i t   M e a s u r e & l t ; / K e y & g t ; & l t ; / D i a g r a m O b j e c t K e y & g t ; & l t ; D i a g r a m O b j e c t K e y & g t ; & l t ; K e y & g t ; T a b l e s \ i n v o i c e _ s h e e t \ M e a s u r e s \ A v e r a g e   o f   H A U L A G E   P R I C E & l t ; / K e y & g t ; & l t ; / D i a g r a m O b j e c t K e y & g t ; & l t ; D i a g r a m O b j e c t K e y & g t ; & l t ; K e y & g t ; T a b l e s \ i n v o i c e _ s h e e t \ A v e r a g e   o f   H A U L A G E   P R I C E \ A d d i t i o n a l   I n f o \ I m p l i c i t   M e a s u r e & l t ; / K e y & g t ; & l t ; / D i a g r a m O b j e c t K e y & g t ; & l t ; D i a g r a m O b j e c t K e y & g t ; & l t ; K e y & g t ; T a b l e s \ c a t e g o r y _ c o u n t & l t ; / K e y & g t ; & l t ; / D i a g r a m O b j e c t K e y & g t ; & l t ; D i a g r a m O b j e c t K e y & g t ; & l t ; K e y & g t ; T a b l e s \ c a t e g o r y _ c o u n t \ C o l u m n s \ M o n t h & l t ; / K e y & g t ; & l t ; / D i a g r a m O b j e c t K e y & g t ; & l t ; D i a g r a m O b j e c t K e y & g t ; & l t ; K e y & g t ; T a b l e s \ c a t e g o r y _ c o u n t \ C o l u m n s \ C y c l e & l t ; / K e y & g t ; & l t ; / D i a g r a m O b j e c t K e y & g t ; & l t ; D i a g r a m O b j e c t K e y & g t ; & l t ; K e y & g t ; T a b l e s \ c a t e g o r y _ c o u n t \ C o l u m n s \ V e n d o r & l t ; / K e y & g t ; & l t ; / D i a g r a m O b j e c t K e y & g t ; & l t ; D i a g r a m O b j e c t K e y & g t ; & l t ; K e y & g t ; T a b l e s \ c a t e g o r y _ c o u n t \ C o l u m n s \ S t a t e & l t ; / K e y & g t ; & l t ; / D i a g r a m O b j e c t K e y & g t ; & l t ; D i a g r a m O b j e c t K e y & g t ; & l t ; K e y & g t ; T a b l e s \ c a t e g o r y _ c o u n t \ C o l u m n s \ V e n d o r - S t a t e & l t ; / K e y & g t ; & l t ; / D i a g r a m O b j e c t K e y & g t ; & l t ; D i a g r a m O b j e c t K e y & g t ; & l t ; K e y & g t ; T a b l e s \ c a t e g o r y _ c o u n t \ C o l u m n s \ C o m p l e t e d   S i t e s & l t ; / K e y & g t ; & l t ; / D i a g r a m O b j e c t K e y & g t ; & l t ; D i a g r a m O b j e c t K e y & g t ; & l t ; K e y & g t ; T a b l e s \ c a t e g o r y _ c o u n t \ C o l u m n s \ U n c o m p l e t e d   S i t e s & l t ; / K e y & g t ; & l t ; / D i a g r a m O b j e c t K e y & g t ; & l t ; D i a g r a m O b j e c t K e y & g t ; & l t ; K e y & g t ; T a b l e s \ c a t e g o r y _ c o u n t \ C o l u m n s \ N u m b e r   o f   C o m p l e t e d   a s s i s t s & l t ; / K e y & g t ; & l t ; / D i a g r a m O b j e c t K e y & g t ; & l t ; D i a g r a m O b j e c t K e y & g t ; & l t ; K e y & g t ; T a b l e s \ c a t e g o r y _ c o u n t \ C o l u m n s \ N u m b e r   o f   U n c o m p l e t e d   a s s i s t s & l t ; / K e y & g t ; & l t ; / D i a g r a m O b j e c t K e y & g t ; & l t ; D i a g r a m O b j e c t K e y & g t ; & l t ; K e y & g t ; T a b l e s \ c a t e g o r y _ c o u n t \ M e a s u r e s \ S u m   o f   C o m p l e t e d   S i t e s & l t ; / K e y & g t ; & l t ; / D i a g r a m O b j e c t K e y & g t ; & l t ; D i a g r a m O b j e c t K e y & g t ; & l t ; K e y & g t ; T a b l e s \ c a t e g o r y _ c o u n t \ S u m   o f   C o m p l e t e d   S i t e s \ A d d i t i o n a l   I n f o \ I m p l i c i t   M e a s u r e & l t ; / K e y & g t ; & l t ; / D i a g r a m O b j e c t K e y & g t ; & l t ; D i a g r a m O b j e c t K e y & g t ; & l t ; K e y & g t ; T a b l e s \ c a t e g o r y _ c o u n t \ M e a s u r e s \ S u m   o f   U n c o m p l e t e d   S i t e s & l t ; / K e y & g t ; & l t ; / D i a g r a m O b j e c t K e y & g t ; & l t ; D i a g r a m O b j e c t K e y & g t ; & l t ; K e y & g t ; T a b l e s \ c a t e g o r y _ c o u n t \ S u m   o f   U n c o m p l e t e d   S i t e s \ A d d i t i o n a l   I n f o \ I m p l i c i t   M e a s u r e & l t ; / K e y & g t ; & l t ; / D i a g r a m O b j e c t K e y & g t ; & l t ; D i a g r a m O b j e c t K e y & g t ; & l t ; K e y & g t ; T a b l e s \ c a t e g o r y _ c o u n t \ M e a s u r e s \ S u m   o f   N u m b e r   o f   C o m p l e t e d   a s s i s t s & l t ; / K e y & g t ; & l t ; / D i a g r a m O b j e c t K e y & g t ; & l t ; D i a g r a m O b j e c t K e y & g t ; & l t ; K e y & g t ; T a b l e s \ c a t e g o r y _ c o u n t \ S u m   o f   N u m b e r   o f   C o m p l e t e d   a s s i s t s \ A d d i t i o n a l   I n f o \ I m p l i c i t   M e a s u r e & l t ; / K e y & g t ; & l t ; / D i a g r a m O b j e c t K e y & g t ; & l t ; D i a g r a m O b j e c t K e y & g t ; & l t ; K e y & g t ; T a b l e s \ c a t e g o r y _ c o u n t \ M e a s u r e s \ S u m   o f   N u m b e r   o f   U n c o m p l e t e d   a s s i s t s & l t ; / K e y & g t ; & l t ; / D i a g r a m O b j e c t K e y & g t ; & l t ; D i a g r a m O b j e c t K e y & g t ; & l t ; K e y & g t ; T a b l e s \ c a t e g o r y _ c o u n t \ S u m   o f   N u m b e r   o f   U n c o m p l e t e d   a s s i s t s \ A d d i t i o n a l   I n f o \ I m p l i c i t   M e a s u r e & l t ; / K e y & g t ; & l t ; / D i a g r a m O b j e c t K e y & g t ; & l t ; D i a g r a m O b j e c t K e y & g t ; & l t ; K e y & g t ; T a b l e s \ s c o r i n g _ t a b l e & l t ; / K e y & g t ; & l t ; / D i a g r a m O b j e c t K e y & g t ; & l t ; D i a g r a m O b j e c t K e y & g t ; & l t ; K e y & g t ; T a b l e s \ s c o r i n g _ t a b l e \ C o l u m n s \ V e n d o r & l t ; / K e y & g t ; & l t ; / D i a g r a m O b j e c t K e y & g t ; & l t ; D i a g r a m O b j e c t K e y & g t ; & l t ; K e y & g t ; T a b l e s \ s c o r i n g _ t a b l e \ C o l u m n s \ M o n t h & l t ; / K e y & g t ; & l t ; / D i a g r a m O b j e c t K e y & g t ; & l t ; D i a g r a m O b j e c t K e y & g t ; & l t ; K e y & g t ; T a b l e s \ s c o r i n g _ t a b l e \ C o l u m n s \ S t a t e & l t ; / K e y & g t ; & l t ; / D i a g r a m O b j e c t K e y & g t ; & l t ; D i a g r a m O b j e c t K e y & g t ; & l t ; K e y & g t ; T a b l e s \ s c o r i n g _ t a b l e \ C o l u m n s \ C a t e g o r y & l t ; / K e y & g t ; & l t ; / D i a g r a m O b j e c t K e y & g t ; & l t ; D i a g r a m O b j e c t K e y & g t ; & l t ; K e y & g t ; T a b l e s \ s c o r i n g _ t a b l e \ C o l u m n s \ V e n d o r - M o n t h & l t ; / K e y & g t ; & l t ; / D i a g r a m O b j e c t K e y & g t ; & l t ; D i a g r a m O b j e c t K e y & g t ; & l t ; K e y & g t ; T a b l e s \ s c o r i n g _ t a b l e \ C o l u m n s \ T o t a l   q t y   s u p p l i e d & l t ; / K e y & g t ; & l t ; / D i a g r a m O b j e c t K e y & g t ; & l t ; D i a g r a m O b j e c t K e y & g t ; & l t ; K e y & g t ; T a b l e s \ s c o r i n g _ t a b l e \ C o l u m n s \ C o u n t   o f   s i t e s   s u p p l i e d & l t ; / K e y & g t ; & l t ; / D i a g r a m O b j e c t K e y & g t ; & l t ; D i a g r a m O b j e c t K e y & g t ; & l t ; K e y & g t ; T a b l e s \ s c o r i n g _ t a b l e \ C o l u m n s \ C o m p l e t e d   S i t e s & l t ; / K e y & g t ; & l t ; / D i a g r a m O b j e c t K e y & g t ; & l t ; D i a g r a m O b j e c t K e y & g t ; & l t ; K e y & g t ; T a b l e s \ s c o r i n g _ t a b l e \ C o l u m n s \ N u m b e r   o f   C o m p l e t e d   A s s i s t s & l t ; / K e y & g t ; & l t ; / D i a g r a m O b j e c t K e y & g t ; & l t ; D i a g r a m O b j e c t K e y & g t ; & l t ; K e y & g t ; T a b l e s \ s c o r i n g _ t a b l e \ C o l u m n s \ C o u n t   o f   S t a t e s   s u p p l i e d & l t ; / K e y & g t ; & l t ; / D i a g r a m O b j e c t K e y & g t ; & l t ; D i a g r a m O b j e c t K e y & g t ; & l t ; K e y & g t ; T a b l e s \ s c o r i n g _ t a b l e \ C o l u m n s \ S u m   o f   S t a t e   P e r c e n t a g e s   o f   C o m p l e t e d   s i t e s & l t ; / K e y & g t ; & l t ; / D i a g r a m O b j e c t K e y & g t ; & l t ; D i a g r a m O b j e c t K e y & g t ; & l t ; K e y & g t ; T a b l e s \ s c o r i n g _ t a b l e \ C o l u m n s \ C o u n t   o f   S t a t e s   C o m p l e t e d   w i t h i n   S L A & l t ; / K e y & g t ; & l t ; / D i a g r a m O b j e c t K e y & g t ; & l t ; D i a g r a m O b j e c t K e y & g t ; & l t ; K e y & g t ; T a b l e s \ s c o r i n g _ t a b l e \ C o l u m n s \ A v e r a g e   I n v o i c e   H a u l a g e   P r i c e & l t ; / K e y & g t ; & l t ; / D i a g r a m O b j e c t K e y & g t ; & l t ; D i a g r a m O b j e c t K e y & g t ; & l t ; K e y & g t ; T a b l e s \ s c o r i n g _ t a b l e \ C o l u m n s \ Z S C O R E   o f   H a u l a g e / E 2 E   h a u l a g e   P r i c e & l t ; / K e y & g t ; & l t ; / D i a g r a m O b j e c t K e y & g t ; & l t ; D i a g r a m O b j e c t K e y & g t ; & l t ; K e y & g t ; T a b l e s \ s c o r i n g _ t a b l e \ C o l u m n s \ S C O R E   f o r   s i t e s   s u p p l i e d / c o m p l e t e d   i n   f u l l & l t ; / K e y & g t ; & l t ; / D i a g r a m O b j e c t K e y & g t ; & l t ; D i a g r a m O b j e c t K e y & g t ; & l t ; K e y & g t ; T a b l e s \ s c o r i n g _ t a b l e \ C o l u m n s \ S C O R E   f o r   s t a t e s   c o m p l e t e d   w i t h i n   S L A & l t ; / K e y & g t ; & l t ; / D i a g r a m O b j e c t K e y & g t ; & l t ; D i a g r a m O b j e c t K e y & g t ; & l t ; K e y & g t ; T a b l e s \ s c o r i n g _ t a b l e \ C o l u m n s \ S c o r e   o f   P r i c e & l t ; / K e y & g t ; & l t ; / D i a g r a m O b j e c t K e y & g t ; & l t ; D i a g r a m O b j e c t K e y & g t ; & l t ; K e y & g t ; T a b l e s \ s c o r i n g _ t a b l e \ C o l u m n s \ S u m   o f   S c o r e s & l t ; / K e y & g t ; & l t ; / D i a g r a m O b j e c t K e y & g t ; & l t ; D i a g r a m O b j e c t K e y & g t ; & l t ; K e y & g t ; T a b l e s \ s c o r i n g _ t a b l e \ C o l u m n s \ W e i g h t   Q t y   s u p p l i e d & l t ; / K e y & g t ; & l t ; / D i a g r a m O b j e c t K e y & g t ; & l t ; D i a g r a m O b j e c t K e y & g t ; & l t ; K e y & g t ; T a b l e s \ s c o r i n g _ t a b l e \ C o l u m n s \ W e i g h t e d   S u p p l y   w i t h i n   S L A & l t ; / K e y & g t ; & l t ; / D i a g r a m O b j e c t K e y & g t ; & l t ; D i a g r a m O b j e c t K e y & g t ; & l t ; K e y & g t ; T a b l e s \ s c o r i n g _ t a b l e \ C o l u m n s \ W e i g h t e d   S c o r e   o f   P r i c e & l t ; / K e y & g t ; & l t ; / D i a g r a m O b j e c t K e y & g t ; & l t ; D i a g r a m O b j e c t K e y & g t ; & l t ; K e y & g t ; T a b l e s \ s c o r i n g _ t a b l e \ C o l u m n s \ T o t a l   w e i g h t e d   s c o r e & l t ; / K e y & g t ; & l t ; / D i a g r a m O b j e c t K e y & g t ; & l t ; D i a g r a m O b j e c t K e y & g t ; & l t ; K e y & g t ; T a b l e s \ s c o r i n g _ t a b l e \ M e a s u r e s \ S u m   o f   T o t a l   w e i g h t e d   s c o r e & l t ; / K e y & g t ; & l t ; / D i a g r a m O b j e c t K e y & g t ; & l t ; D i a g r a m O b j e c t K e y & g t ; & l t ; K e y & g t ; T a b l e s \ s c o r i n g _ t a b l e \ S u m   o f   T o t a l   w e i g h t e d   s c o r e \ A d d i t i o n a l   I n f o \ I m p l i c i t   M e a s u r e & l t ; / K e y & g t ; & l t ; / D i a g r a m O b j e c t K e y & g t ; & l t ; D i a g r a m O b j e c t K e y & g t ; & l t ; K e y & g t ; T a b l e s \ s c o r i n g _ t a b l e \ M e a s u r e s \ A v e r a g e   o f   T o t a l   w e i g h t e d   s c o r e & l t ; / K e y & g t ; & l t ; / D i a g r a m O b j e c t K e y & g t ; & l t ; D i a g r a m O b j e c t K e y & g t ; & l t ; K e y & g t ; T a b l e s \ s c o r i n g _ t a b l e \ A v e r a g e   o f   T o t a l   w e i g h t e d   s c o r e \ A d d i t i o n a l   I n f o \ I m p l i c i t   M e a s u r e & l t ; / K e y & g t ; & l t ; / D i a g r a m O b j e c t K e y & g t ; & l t ; D i a g r a m O b j e c t K e y & g t ; & l t ; K e y & g t ; T a b l e s \ f a c t o r _ s c o r e & l t ; / K e y & g t ; & l t ; / D i a g r a m O b j e c t K e y & g t ; & l t ; D i a g r a m O b j e c t K e y & g t ; & l t ; K e y & g t ; T a b l e s \ f a c t o r _ s c o r e \ C o l u m n s \ V e n d o r & l t ; / K e y & g t ; & l t ; / D i a g r a m O b j e c t K e y & g t ; & l t ; D i a g r a m O b j e c t K e y & g t ; & l t ; K e y & g t ; T a b l e s \ f a c t o r _ s c o r e \ C o l u m n s \ M o n t h & l t ; / K e y & g t ; & l t ; / D i a g r a m O b j e c t K e y & g t ; & l t ; D i a g r a m O b j e c t K e y & g t ; & l t ; K e y & g t ; T a b l e s \ f a c t o r _ s c o r e \ C o l u m n s \ S t a t e & l t ; / K e y & g t ; & l t ; / D i a g r a m O b j e c t K e y & g t ; & l t ; D i a g r a m O b j e c t K e y & g t ; & l t ; K e y & g t ; T a b l e s \ f a c t o r _ s c o r e \ C o l u m n s \ V e n d o r - S t a t e & l t ; / K e y & g t ; & l t ; / D i a g r a m O b j e c t K e y & g t ; & l t ; D i a g r a m O b j e c t K e y & g t ; & l t ; K e y & g t ; T a b l e s \ f a c t o r _ s c o r e \ C o l u m n s \ C a t e g o r y & l t ; / K e y & g t ; & l t ; / D i a g r a m O b j e c t K e y & g t ; & l t ; D i a g r a m O b j e c t K e y & g t ; & l t ; K e y & g t ; T a b l e s \ f a c t o r _ s c o r e \ C o l u m n s \ F a c t o r & l t ; / K e y & g t ; & l t ; / D i a g r a m O b j e c t K e y & g t ; & l t ; D i a g r a m O b j e c t K e y & g t ; & l t ; K e y & g t ; T a b l e s \ f a c t o r _ s c o r e \ C o l u m n s \ S c o r e & l t ; / K e y & g t ; & l t ; / D i a g r a m O b j e c t K e y & g t ; & l t ; D i a g r a m O b j e c t K e y & g t ; & l t ; K e y & g t ; T a b l e s \ f a c t o r _ s c o r e \ M e a s u r e s \ S u m   o f   S c o r e & l t ; / K e y & g t ; & l t ; / D i a g r a m O b j e c t K e y & g t ; & l t ; D i a g r a m O b j e c t K e y & g t ; & l t ; K e y & g t ; T a b l e s \ f a c t o r _ s c o r e \ S u m   o f   S c o r e \ A d d i t i o n a l   I n f o \ I m p l i c i t   M e a s u r e & l t ; / K e y & g t ; & l t ; / D i a g r a m O b j e c t K e y & g t ; & l t ; D i a g r a m O b j e c t K e y & g t ; & l t ; K e y & g t ; T a b l e s \ f a c t o r _ s c o r e \ M e a s u r e s \ A v e r a g e   o f   S c o r e & l t ; / K e y & g t ; & l t ; / D i a g r a m O b j e c t K e y & g t ; & l t ; D i a g r a m O b j e c t K e y & g t ; & l t ; K e y & g t ; T a b l e s \ f a c t o r _ s c o r e \ A v e r a g e   o f   S c o r e \ A d d i t i o n a l   I n f o \ I m p l i c i t   M e a s u r e & l t ; / K e y & g t ; & l t ; / D i a g r a m O b j e c t K e y & g t ; & l t ; D i a g r a m O b j e c t K e y & g t ; & l t ; K e y & g t ; T a b l e s \ f a c t o r _ s c o r e \ H i e r a r c h i e s \ H i e r a r c h y 2 & l t ; / K e y & g t ; & l t ; / D i a g r a m O b j e c t K e y & g t ; & l t ; D i a g r a m O b j e c t K e y & g t ; & l t ; K e y & g t ; T a b l e s \ f a c t o r _ s c o r e \ H i e r a r c h i e s \ H i e r a r c h y 2 \ L e v e l s \ F a c t o r & l t ; / K e y & g t ; & l t ; / D i a g r a m O b j e c t K e y & g t ; & l t ; D i a g r a m O b j e c t K e y & g t ; & l t ; K e y & g t ; T a b l e s \ f a c t o r _ s c o r e \ H i e r a r c h i e s \ H i e r a r c h y 2 \ L e v e l s \ V e n d o r & l t ; / K e y & g t ; & l t ; / D i a g r a m O b j e c t K e y & g t ; & l t ; D i a g r a m O b j e c t K e y & g t ; & l t ; K e y & g t ; T a b l e s \ d a t e _ t a b l e & l t ; / K e y & g t ; & l t ; / D i a g r a m O b j e c t K e y & g t ; & l t ; D i a g r a m O b j e c t K e y & g t ; & l t ; K e y & g t ; T a b l e s \ d a t e _ t a b l e \ C o l u m n s \ D a t e & l t ; / K e y & g t ; & l t ; / D i a g r a m O b j e c t K e y & g t ; & l t ; D i a g r a m O b j e c t K e y & g t ; & l t ; K e y & g t ; T a b l e s \ d a t e _ t a b l e \ C o l u m n s \ Y e a r & l t ; / K e y & g t ; & l t ; / D i a g r a m O b j e c t K e y & g t ; & l t ; D i a g r a m O b j e c t K e y & g t ; & l t ; K e y & g t ; T a b l e s \ d a t e _ t a b l e \ C o l u m n s \ M o n t h & l t ; / K e y & g t ; & l t ; / D i a g r a m O b j e c t K e y & g t ; & l t ; D i a g r a m O b j e c t K e y & g t ; & l t ; K e y & g t ; T a b l e s \ d a t e _ t a b l e \ C o l u m n s \ M o n t h   n a m e & l t ; / K e y & g t ; & l t ; / D i a g r a m O b j e c t K e y & g t ; & l t ; D i a g r a m O b j e c t K e y & g t ; & l t ; K e y & g t ; T a b l e s \ d a t e _ t a b l e \ C o l u m n s \ D a y & l t ; / K e y & g t ; & l t ; / D i a g r a m O b j e c t K e y & g t ; & l t ; D i a g r a m O b j e c t K e y & g t ; & l t ; K e y & g t ; T a b l e s \ d a t e _ t a b l e \ C o l u m n s \ M o n t h   W e e k & l t ; / K e y & g t ; & l t ; / D i a g r a m O b j e c t K e y & g t ; & l t ; D i a g r a m O b j e c t K e y & g t ; & l t ; K e y & g t ; T a b l e s \ d a t e _ t a b l e \ C o l u m n s \ M o n t h   W e e k   n e w & l t ; / K e y & g t ; & l t ; / D i a g r a m O b j e c t K e y & g t ; & l t ; D i a g r a m O b j e c t K e y & g t ; & l t ; K e y & g t ; T a b l e s \ d a t e _ t a b l e \ C o l u m n s \ W e e k d a y & l t ; / K e y & g t ; & l t ; / D i a g r a m O b j e c t K e y & g t ; & l t ; D i a g r a m O b j e c t K e y & g t ; & l t ; K e y & g t ; T a b l e s \ d a t e _ t a b l e \ C o l u m n s \ D a t e   ( M o n t h   I n d e x ) & l t ; / K e y & g t ; & l t ; / D i a g r a m O b j e c t K e y & g t ; & l t ; D i a g r a m O b j e c t K e y & g t ; & l t ; K e y & g t ; T a b l e s \ d a t e _ t a b l e \ C o l u m n s \ D a t e   ( M o n t h ) & l t ; / K e y & g t ; & l t ; / D i a g r a m O b j e c t K e y & g t ; & l t ; D i a g r a m O b j e c t K e y & g t ; & l t ; K e y & g t ; T a b l e s \ d a t e _ t a b l e \ M e a s u r e s \ S u m   o f   M o n t h & l t ; / K e y & g t ; & l t ; / D i a g r a m O b j e c t K e y & g t ; & l t ; D i a g r a m O b j e c t K e y & g t ; & l t ; K e y & g t ; T a b l e s \ d a t e _ t a b l e \ S u m   o f   M o n t h \ A d d i t i o n a l   I n f o \ I m p l i c i t   M e a s u r e & l t ; / K e y & g t ; & l t ; / D i a g r a m O b j e c t K e y & g t ; & l t ; D i a g r a m O b j e c t K e y & g t ; & l t ; K e y & g t ; T a b l e s \ d a t e _ t a b l e \ H i e r a r c h i e s \ H i e r a r c h y 1 & l t ; / K e y & g t ; & l t ; / D i a g r a m O b j e c t K e y & g t ; & l t ; D i a g r a m O b j e c t K e y & g t ; & l t ; K e y & g t ; T a b l e s \ d a t e _ t a b l e \ H i e r a r c h i e s \ H i e r a r c h y 1 \ L e v e l s \ M o n t h   n a m e & l t ; / K e y & g t ; & l t ; / D i a g r a m O b j e c t K e y & g t ; & l t ; D i a g r a m O b j e c t K e y & g t ; & l t ; K e y & g t ; T a b l e s \ d a t e _ t a b l e \ H i e r a r c h i e s \ H i e r a r c h y 1 \ L e v e l s \ M o n t h   W e e k   n e w & l t ; / K e y & g t ; & l t ; / D i a g r a m O b j e c t K e y & g t ; & l t ; D i a g r a m O b j e c t K e y & g t ; & l t ; K e y & g t ; T a b l e s \ d a t e _ t a b l e \ H i e r a r c h i e s \ H i e r a r c h y 1 \ L e v e l s \ W e e k d a y & l t ; / K e y & g t ; & l t ; / D i a g r a m O b j e c t K e y & g t ; & l t ; D i a g r a m O b j e c t K e y & g t ; & l t ; K e y & g t ; T a b l e s \ d a t e _ t a b l e \ H i e r a r c h i e s \ H i e r a r c h y 2 & l t ; / K e y & g t ; & l t ; / D i a g r a m O b j e c t K e y & g t ; & l t ; D i a g r a m O b j e c t K e y & g t ; & l t ; K e y & g t ; T a b l e s \ d a t e _ t a b l e \ H i e r a r c h i e s \ H i e r a r c h y 2 \ L e v e l s \ M o n t h   n a m e & l t ; / K e y & g t ; & l t ; / D i a g r a m O b j e c t K e y & g t ; & l t ; D i a g r a m O b j e c t K e y & g t ; & l t ; K e y & g t ; T a b l e s \ d a t e _ t a b l e \ H i e r a r c h i e s \ H i e r a r c h y 2 \ L e v e l s \ M o n t h   W e e k   n e w & l t ; / K e y & g t ; & l t ; / D i a g r a m O b j e c t K e y & g t ; & l t ; D i a g r a m O b j e c t K e y & g t ; & l t ; K e y & g t ; T a b l e s \ d a t e _ t a b l e \ H i e r a r c h i e s \ H i e r a r c h y 2 \ L e v e l s \ D a t e & l t ; / K e y & g t ; & l t ; / D i a g r a m O b j e c t K e y & g t ; & l t ; D i a g r a m O b j e c t K e y & g t ; & l t ; K e y & g t ; T a b l e s \ n e w _ s u p p l y _ s t a t u s 3 & l t ; / K e y & g t ; & l t ; / D i a g r a m O b j e c t K e y & g t ; & l t ; D i a g r a m O b j e c t K e y & g t ; & l t ; K e y & g t ; T a b l e s \ n e w _ s u p p l y _ s t a t u s 3 \ C o l u m n s \ M o n t h & l t ; / K e y & g t ; & l t ; / D i a g r a m O b j e c t K e y & g t ; & l t ; D i a g r a m O b j e c t K e y & g t ; & l t ; K e y & g t ; T a b l e s \ n e w _ s u p p l y _ s t a t u s 3 \ C o l u m n s \ C y c l e & l t ; / K e y & g t ; & l t ; / D i a g r a m O b j e c t K e y & g t ; & l t ; D i a g r a m O b j e c t K e y & g t ; & l t ; K e y & g t ; T a b l e s \ n e w _ s u p p l y _ s t a t u s 3 \ C o l u m n s \ S i t e   I D & l t ; / K e y & g t ; & l t ; / D i a g r a m O b j e c t K e y & g t ; & l t ; D i a g r a m O b j e c t K e y & g t ; & l t ; K e y & g t ; T a b l e s \ n e w _ s u p p l y _ s t a t u s 3 \ C o l u m n s \ S t a t e & l t ; / K e y & g t ; & l t ; / D i a g r a m O b j e c t K e y & g t ; & l t ; D i a g r a m O b j e c t K e y & g t ; & l t ; K e y & g t ; T a b l e s \ n e w _ s u p p l y _ s t a t u s 3 \ C o l u m n s \ C l u s t e r s & l t ; / K e y & g t ; & l t ; / D i a g r a m O b j e c t K e y & g t ; & l t ; D i a g r a m O b j e c t K e y & g t ; & l t ; K e y & g t ; T a b l e s \ n e w _ s u p p l y _ s t a t u s 3 \ C o l u m n s \ A l l o c a t i o n & l t ; / K e y & g t ; & l t ; / D i a g r a m O b j e c t K e y & g t ; & l t ; D i a g r a m O b j e c t K e y & g t ; & l t ; K e y & g t ; T a b l e s \ n e w _ s u p p l y _ s t a t u s 3 \ C o l u m n s \ L a s t   d a t e   o f   s u p p l y & l t ; / K e y & g t ; & l t ; / D i a g r a m O b j e c t K e y & g t ; & l t ; D i a g r a m O b j e c t K e y & g t ; & l t ; K e y & g t ; T a b l e s \ n e w _ s u p p l y _ s t a t u s 3 \ C o l u m n s \ T o t a l   q t y   s u p p l i e d & l t ; / K e y & g t ; & l t ; / D i a g r a m O b j e c t K e y & g t ; & l t ; D i a g r a m O b j e c t K e y & g t ; & l t ; K e y & g t ; T a b l e s \ n e w _ s u p p l y _ s t a t u s 3 \ C o l u m n s \ S u p p l y   %   c o m p l e t e & l t ; / K e y & g t ; & l t ; / D i a g r a m O b j e c t K e y & g t ; & l t ; D i a g r a m O b j e c t K e y & g t ; & l t ; K e y & g t ; T a b l e s \ n e w _ s u p p l y _ s t a t u s 3 \ C o l u m n s \ L a s t   S u p p l y   V e n d o r & l t ; / K e y & g t ; & l t ; / D i a g r a m O b j e c t K e y & g t ; & l t ; D i a g r a m O b j e c t K e y & g t ; & l t ; K e y & g t ; T a b l e s \ n e w _ s u p p l y _ s t a t u s 3 \ C o l u m n s \ V e n d o r - S t a t e & l t ; / K e y & g t ; & l t ; / D i a g r a m O b j e c t K e y & g t ; & l t ; D i a g r a m O b j e c t K e y & g t ; & l t ; K e y & g t ; T a b l e s \ n e w _ s u p p l y _ s t a t u s 3 \ C o l u m n s \ S u p p l y   C a t e g o r y & l t ; / K e y & g t ; & l t ; / D i a g r a m O b j e c t K e y & g t ; & l t ; D i a g r a m O b j e c t K e y & g t ; & l t ; K e y & g t ; T a b l e s \ n e w _ s u p p l y _ s t a t u s 3 \ M e a s u r e s \ S u m   o f   T o t a l   q t y   s u p p l i e d   2 & l t ; / K e y & g t ; & l t ; / D i a g r a m O b j e c t K e y & g t ; & l t ; D i a g r a m O b j e c t K e y & g t ; & l t ; K e y & g t ; T a b l e s \ n e w _ s u p p l y _ s t a t u s 3 \ S u m   o f   T o t a l   q t y   s u p p l i e d   2 \ A d d i t i o n a l   I n f o \ I m p l i c i t   M e a s u r e & l t ; / K e y & g t ; & l t ; / D i a g r a m O b j e c t K e y & g t ; & l t ; D i a g r a m O b j e c t K e y & g t ; & l t ; K e y & g t ; T a b l e s \ n e w _ s u p p l y _ s t a t u s 3 \ M e a s u r e s \ S u m   o f   S u p p l y   %   c o m p l e t e & l t ; / K e y & g t ; & l t ; / D i a g r a m O b j e c t K e y & g t ; & l t ; D i a g r a m O b j e c t K e y & g t ; & l t ; K e y & g t ; T a b l e s \ n e w _ s u p p l y _ s t a t u s 3 \ S u m   o f   S u p p l y   %   c o m p l e t e \ A d d i t i o n a l   I n f o \ I m p l i c i t   M e a s u r e & l t ; / K e y & g t ; & l t ; / D i a g r a m O b j e c t K e y & g t ; & l t ; D i a g r a m O b j e c t K e y & g t ; & l t ; K e y & g t ; T a b l e s \ n e w _ s u p p l y _ s t a t u s 3 \ M e a s u r e s \ A v e r a g e   o f   S u p p l y   %   c o m p l e t e & l t ; / K e y & g t ; & l t ; / D i a g r a m O b j e c t K e y & g t ; & l t ; D i a g r a m O b j e c t K e y & g t ; & l t ; K e y & g t ; T a b l e s \ n e w _ s u p p l y _ s t a t u s 3 \ A v e r a g e   o f   S u p p l y   %   c o m p l e t e \ A d d i t i o n a l   I n f o \ I m p l i c i t   M e a s u r e & l t ; / K e y & g t ; & l t ; / D i a g r a m O b j e c t K e y & g t ; & l t ; D i a g r a m O b j e c t K e y & g t ; & l t ; K e y & g t ; T a b l e s \ n e w _ s u p p l y _ s t a t u s 3 \ H i e r a r c h i e s \ H i e r a r c h y 1 & l t ; / K e y & g t ; & l t ; / D i a g r a m O b j e c t K e y & g t ; & l t ; D i a g r a m O b j e c t K e y & g t ; & l t ; K e y & g t ; T a b l e s \ n e w _ s u p p l y _ s t a t u s 3 \ H i e r a r c h i e s \ H i e r a r c h y 1 \ L e v e l s \ S t a t e & l t ; / K e y & g t ; & l t ; / D i a g r a m O b j e c t K e y & g t ; & l t ; D i a g r a m O b j e c t K e y & g t ; & l t ; K e y & g t ; T a b l e s \ n e w _ s u p p l y _ s t a t u s 3 \ H i e r a r c h i e s \ H i e r a r c h y 1 \ L e v e l s \ C l u s t e r s & l t ; / K e y & g t ; & l t ; / D i a g r a m O b j e c t K e y & g t ; & l t ; D i a g r a m O b j e c t K e y & g t ; & l t ; K e y & g t ; T a b l e s \ n e w _ s u p p l y _ s t a t u s 3 \ H i e r a r c h i e s \ H i e r a r c h y 1 \ L e v e l s \ S i t e   I D & l t ; / K e y & g t ; & l t ; / D i a g r a m O b j e c t K e y & g t ; & l t ; D i a g r a m O b j e c t K e y & g t ; & l t ; K e y & g t ; R e l a t i o n s h i p s \ & a m p ; l t ; T a b l e s \ f i r s t _ s u m m a r y \ C o l u m n s \ V e n d o r - S t a t e & a m p ; g t ; - & a m p ; l t ; T a b l e s \ i n v o i c e _ s h e e t \ C o l u m n s \ V E N D O R - S T A T E & a m p ; g t ; & l t ; / K e y & g t ; & l t ; / D i a g r a m O b j e c t K e y & g t ; & l t ; D i a g r a m O b j e c t K e y & g t ; & l t ; K e y & g t ; R e l a t i o n s h i p s \ & a m p ; l t ; T a b l e s \ f i r s t _ s u m m a r y \ C o l u m n s \ V e n d o r - S t a t e & a m p ; g t ; - & a m p ; l t ; T a b l e s \ i n v o i c e _ s h e e t \ C o l u m n s \ V E N D O R - S T A T E & a m p ; g t ; \ F K & l t ; / K e y & g t ; & l t ; / D i a g r a m O b j e c t K e y & g t ; & l t ; D i a g r a m O b j e c t K e y & g t ; & l t ; K e y & g t ; R e l a t i o n s h i p s \ & a m p ; l t ; T a b l e s \ f i r s t _ s u m m a r y \ C o l u m n s \ V e n d o r - S t a t e & a m p ; g t ; - & a m p ; l t ; T a b l e s \ i n v o i c e _ s h e e t \ C o l u m n s \ V E N D O R - S T A T E & a m p ; g t ; \ P K & l t ; / K e y & g t ; & l t ; / D i a g r a m O b j e c t K e y & g t ; & l t ; D i a g r a m O b j e c t K e y & g t ; & l t ; K e y & g t ; R e l a t i o n s h i p s \ & a m p ; l t ; T a b l e s \ f i r s t _ s u m m a r y \ C o l u m n s \ V e n d o r - S t a t e & a m p ; g t ; - & a m p ; l t ; T a b l e s \ i n v o i c e _ s h e e t \ C o l u m n s \ V E N D O R - S T A T E & a m p ; g t ; \ C r o s s F i l t e r & l t ; / K e y & g t ; & l t ; / D i a g r a m O b j e c t K e y & g t ; & l t ; D i a g r a m O b j e c t K e y & g t ; & l t ; K e y & g t ; R e l a t i o n s h i p s \ & a m p ; l t ; T a b l e s \ f i r s t _ s u m m a r y \ C o l u m n s \ V e n d o r - S t a t e & a m p ; g t ; - & a m p ; l t ; T a b l e s \ c a t e g o r y _ c o u n t \ C o l u m n s \ V e n d o r - S t a t e & a m p ; g t ; & l t ; / K e y & g t ; & l t ; / D i a g r a m O b j e c t K e y & g t ; & l t ; D i a g r a m O b j e c t K e y & g t ; & l t ; K e y & g t ; R e l a t i o n s h i p s \ & a m p ; l t ; T a b l e s \ f i r s t _ s u m m a r y \ C o l u m n s \ V e n d o r - S t a t e & a m p ; g t ; - & a m p ; l t ; T a b l e s \ c a t e g o r y _ c o u n t \ C o l u m n s \ V e n d o r - S t a t e & a m p ; g t ; \ F K & l t ; / K e y & g t ; & l t ; / D i a g r a m O b j e c t K e y & g t ; & l t ; D i a g r a m O b j e c t K e y & g t ; & l t ; K e y & g t ; R e l a t i o n s h i p s \ & a m p ; l t ; T a b l e s \ f i r s t _ s u m m a r y \ C o l u m n s \ V e n d o r - S t a t e & a m p ; g t ; - & a m p ; l t ; T a b l e s \ c a t e g o r y _ c o u n t \ C o l u m n s \ V e n d o r - S t a t e & a m p ; g t ; \ P K & l t ; / K e y & g t ; & l t ; / D i a g r a m O b j e c t K e y & g t ; & l t ; D i a g r a m O b j e c t K e y & g t ; & l t ; K e y & g t ; R e l a t i o n s h i p s \ & a m p ; l t ; T a b l e s \ f i r s t _ s u m m a r y \ C o l u m n s \ V e n d o r - S t a t e & a m p ; g t ; - & a m p ; l t ; T a b l e s \ c a t e g o r y _ c o u n t \ C o l u m n s \ V e n d o r - S t a t e & a m p ; g t ; \ C r o s s F i l t e r & l t ; / K e y & g t ; & l t ; / D i a g r a m O b j e c t K e y & g t ; & l t ; D i a g r a m O b j e c t K e y & g t ; & l t ; K e y & g t ; R e l a t i o n s h i p s \ & a m p ; l t ; T a b l e s \ f a c t o r _ s c o r e \ C o l u m n s \ V e n d o r - S t a t e & a m p ; g t ; - & a m p ; l t ; T a b l e s \ c a t e g o r y _ c o u n t \ C o l u m n s \ V e n d o r - S t a t e & a m p ; g t ; & l t ; / K e y & g t ; & l t ; / D i a g r a m O b j e c t K e y & g t ; & l t ; D i a g r a m O b j e c t K e y & g t ; & l t ; K e y & g t ; R e l a t i o n s h i p s \ & a m p ; l t ; T a b l e s \ f a c t o r _ s c o r e \ C o l u m n s \ V e n d o r - S t a t e & a m p ; g t ; - & a m p ; l t ; T a b l e s \ c a t e g o r y _ c o u n t \ C o l u m n s \ V e n d o r - S t a t e & a m p ; g t ; \ F K & l t ; / K e y & g t ; & l t ; / D i a g r a m O b j e c t K e y & g t ; & l t ; D i a g r a m O b j e c t K e y & g t ; & l t ; K e y & g t ; R e l a t i o n s h i p s \ & a m p ; l t ; T a b l e s \ f a c t o r _ s c o r e \ C o l u m n s \ V e n d o r - S t a t e & a m p ; g t ; - & a m p ; l t ; T a b l e s \ c a t e g o r y _ c o u n t \ C o l u m n s \ V e n d o r - S t a t e & a m p ; g t ; \ P K & l t ; / K e y & g t ; & l t ; / D i a g r a m O b j e c t K e y & g t ; & l t ; D i a g r a m O b j e c t K e y & g t ; & l t ; K e y & g t ; R e l a t i o n s h i p s \ & a m p ; l t ; T a b l e s \ f a c t o r _ s c o r e \ C o l u m n s \ V e n d o r - S t a t e & a m p ; g t ; - & a m p ; l t ; T a b l e s \ c a t e g o r y _ c o u n t \ C o l u m n s \ V e n d o r - S t a t e & a m p ; g t ; \ C r o s s F i l t e r & l t ; / K e y & g t ; & l t ; / D i a g r a m O b j e c t K e y & g t ; & l t ; D i a g r a m O b j e c t K e y & g t ; & l t ; K e y & g t ; R e l a t i o n s h i p s \ & a m p ; l t ; T a b l e s \ n e w _ s u p p l y _ s t a t u s 3 \ C o l u m n s \ V e n d o r - S t a t e & a m p ; g t ; - & a m p ; l t ; T a b l e s \ f i r s t _ s u m m a r y \ C o l u m n s \ V e n d o r - S t a t e & a m p ; g t ; & l t ; / K e y & g t ; & l t ; / D i a g r a m O b j e c t K e y & g t ; & l t ; D i a g r a m O b j e c t K e y & g t ; & l t ; K e y & g t ; R e l a t i o n s h i p s \ & a m p ; l t ; T a b l e s \ n e w _ s u p p l y _ s t a t u s 3 \ C o l u m n s \ V e n d o r - S t a t e & a m p ; g t ; - & a m p ; l t ; T a b l e s \ f i r s t _ s u m m a r y \ C o l u m n s \ V e n d o r - S t a t e & a m p ; g t ; \ F K & l t ; / K e y & g t ; & l t ; / D i a g r a m O b j e c t K e y & g t ; & l t ; D i a g r a m O b j e c t K e y & g t ; & l t ; K e y & g t ; R e l a t i o n s h i p s \ & a m p ; l t ; T a b l e s \ n e w _ s u p p l y _ s t a t u s 3 \ C o l u m n s \ V e n d o r - S t a t e & a m p ; g t ; - & a m p ; l t ; T a b l e s \ f i r s t _ s u m m a r y \ C o l u m n s \ V e n d o r - S t a t e & a m p ; g t ; \ P K & l t ; / K e y & g t ; & l t ; / D i a g r a m O b j e c t K e y & g t ; & l t ; D i a g r a m O b j e c t K e y & g t ; & l t ; K e y & g t ; R e l a t i o n s h i p s \ & a m p ; l t ; T a b l e s \ n e w _ s u p p l y _ s t a t u s 3 \ C o l u m n s \ V e n d o r - S t a t e & a m p ; g t ; - & a m p ; l t ; T a b l e s \ f i r s t _ s u m m a r y \ C o l u m n s \ V e n d o r - S t a t e & a m p ; g t ; \ C r o s s F i l t e r & l t ; / K e y & g t ; & l t ; / D i a g r a m O b j e c t K e y & g t ; & l t ; D i a g r a m O b j e c t K e y & g t ; & l t ; K e y & g t ; R e l a t i o n s h i p s \ & a m p ; l t ; T a b l e s \ n e w _ s u p p l y _ s t a t u s 3 \ C o l u m n s \ L a s t   d a t e   o f   s u p p l y & a m p ; g t ; - & a m p ; l t ; T a b l e s \ d a t e _ t a b l e \ C o l u m n s \ D a t e & a m p ; g t ; & l t ; / K e y & g t ; & l t ; / D i a g r a m O b j e c t K e y & g t ; & l t ; D i a g r a m O b j e c t K e y & g t ; & l t ; K e y & g t ; R e l a t i o n s h i p s \ & a m p ; l t ; T a b l e s \ n e w _ s u p p l y _ s t a t u s 3 \ C o l u m n s \ L a s t   d a t e   o f   s u p p l y & a m p ; g t ; - & a m p ; l t ; T a b l e s \ d a t e _ t a b l e \ C o l u m n s \ D a t e & a m p ; g t ; \ F K & l t ; / K e y & g t ; & l t ; / D i a g r a m O b j e c t K e y & g t ; & l t ; D i a g r a m O b j e c t K e y & g t ; & l t ; K e y & g t ; R e l a t i o n s h i p s \ & a m p ; l t ; T a b l e s \ n e w _ s u p p l y _ s t a t u s 3 \ C o l u m n s \ L a s t   d a t e   o f   s u p p l y & a m p ; g t ; - & a m p ; l t ; T a b l e s \ d a t e _ t a b l e \ C o l u m n s \ D a t e & a m p ; g t ; \ P K & l t ; / K e y & g t ; & l t ; / D i a g r a m O b j e c t K e y & g t ; & l t ; D i a g r a m O b j e c t K e y & g t ; & l t ; K e y & g t ; R e l a t i o n s h i p s \ & a m p ; l t ; T a b l e s \ n e w _ s u p p l y _ s t a t u s 3 \ C o l u m n s \ L a s t   d a t e   o f   s u p p l y & a m p ; g t ; - & a m p ; l t ; T a b l e s \ d a t e _ t a b l e \ C o l u m n s \ D a t e & a m p ; g t ; \ C r o s s F i l t e r & l t ; / K e y & g t ; & l t ; / D i a g r a m O b j e c t K e y & g t ; & l t ; / A l l K e y s & g t ; & l t ; S e l e c t e d K e y s & g t ; & l t ; D i a g r a m O b j e c t K e y & g t ; & l t ; K e y & g t ; T a b l e s \ d a t e _ t a b l 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7 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A c t i o n s \ A d d   t o   a   H i e r a r c h y   i n   T a b l e   f a c t o r _ s c o r e & l t ; / K e y & g t ; & l t ; / a : K e y & g t ; & l t ; a : V a l u e   i : t y p e = " D i a g r a m D i s p l a y V i e w S t a t e I D i a g r a m A c t i o n " / & g t ; & l t ; / a : K e y V a l u e O f D i a g r a m O b j e c t K e y a n y T y p e z b w N T n L X & g t ; & l t ; a : K e y V a l u e O f D i a g r a m O b j e c t K e y a n y T y p e z b w N T n L X & g t ; & l t ; a : K e y & g t ; & l t ; K e y & g t ; A c t i o n s \ A d d   t o   h i e r a r c h y   F o r   & a m p ; l t ; T a b l e s \ f a c t o r _ s c o r e \ H i e r a r c h i e s \ H i e r a r c h y 2 & a m p ; g t ; & l t ; / K e y & g t ; & l t ; / a : K e y & g t ; & l t ; a : V a l u e   i : t y p e = " D i a g r a m D i s p l a y V i e w S t a t e I D i a g r a m A c t i o n " / & g t ; & l t ; / a : K e y V a l u e O f D i a g r a m O b j e c t K e y a n y T y p e z b w N T n L X & g t ; & l t ; a : K e y V a l u e O f D i a g r a m O b j e c t K e y a n y T y p e z b w N T n L X & g t ; & l t ; a : K e y & g t ; & l t ; K e y & g t ; A c t i o n s \ M o v e   t o   a   H i e r a r c h y   i n   T a b l e   f a c t o r _ s c o r e & l t ; / K e y & g t ; & l t ; / a : K e y & g t ; & l t ; a : V a l u e   i : t y p e = " D i a g r a m D i s p l a y V i e w S t a t e I D i a g r a m A c t i o n " / & g t ; & l t ; / a : K e y V a l u e O f D i a g r a m O b j e c t K e y a n y T y p e z b w N T n L X & g t ; & l t ; a : K e y V a l u e O f D i a g r a m O b j e c t K e y a n y T y p e z b w N T n L X & g t ; & l t ; a : K e y & g t ; & l t ; K e y & g t ; A c t i o n s \ M o v e   i n t o   h i e r a r c h y   F o r   & a m p ; l t ; T a b l e s \ f a c t o r _ s c o r e \ H i e r a r c h i e s \ H i e r a r c h y 2 & a m p ; g t ; & l t ; / K e y & g t ; & l t ; / a : K e y & g t ; & l t ; a : V a l u e   i : t y p e = " D i a g r a m D i s p l a y V i e w S t a t e I D i a g r a m A c t i o n " / & g t ; & l t ; / a : K e y V a l u e O f D i a g r a m O b j e c t K e y a n y T y p e z b w N T n L X & g t ; & l t ; a : K e y V a l u e O f D i a g r a m O b j e c t K e y a n y T y p e z b w N T n L X & g t ; & l t ; a : K e y & g t ; & l t ; K e y & g t ; A c t i o n s \ A d d   t o   a   H i e r a r c h y   i n   T a b l e   d a t e _ t a b l e & l t ; / K e y & g t ; & l t ; / a : K e y & g t ; & l t ; a : V a l u e   i : t y p e = " D i a g r a m D i s p l a y V i e w S t a t e I D i a g r a m A c t i o n " / & g t ; & l t ; / a : K e y V a l u e O f D i a g r a m O b j e c t K e y a n y T y p e z b w N T n L X & g t ; & l t ; a : K e y V a l u e O f D i a g r a m O b j e c t K e y a n y T y p e z b w N T n L X & g t ; & l t ; a : K e y & g t ; & l t ; K e y & g t ; A c t i o n s \ A d d   t o   h i e r a r c h y   F o r   & a m p ; l t ; T a b l e s \ d a t e _ t a b l e \ H i e r a r c h i e s \ H i e r a r c h y 1 & a m p ; g t ; & l t ; / K e y & g t ; & l t ; / a : K e y & g t ; & l t ; a : V a l u e   i : t y p e = " D i a g r a m D i s p l a y V i e w S t a t e I D i a g r a m A c t i o n " / & g t ; & l t ; / a : K e y V a l u e O f D i a g r a m O b j e c t K e y a n y T y p e z b w N T n L X & g t ; & l t ; a : K e y V a l u e O f D i a g r a m O b j e c t K e y a n y T y p e z b w N T n L X & g t ; & l t ; a : K e y & g t ; & l t ; K e y & g t ; A c t i o n s \ A d d   t o   h i e r a r c h y   F o r   & a m p ; l t ; T a b l e s \ d a t e _ t a b l e \ H i e r a r c h i e s \ H i e r a r c h y 2 & a m p ; g t ; & l t ; / K e y & g t ; & l t ; / a : K e y & g t ; & l t ; a : V a l u e   i : t y p e = " D i a g r a m D i s p l a y V i e w S t a t e I D i a g r a m A c t i o n " / & g t ; & l t ; / a : K e y V a l u e O f D i a g r a m O b j e c t K e y a n y T y p e z b w N T n L X & g t ; & l t ; a : K e y V a l u e O f D i a g r a m O b j e c t K e y a n y T y p e z b w N T n L X & g t ; & l t ; a : K e y & g t ; & l t ; K e y & g t ; A c t i o n s \ M o v e   t o   a   H i e r a r c h y   i n   T a b l e   d a t e _ t a b l e & l t ; / K e y & g t ; & l t ; / a : K e y & g t ; & l t ; a : V a l u e   i : t y p e = " D i a g r a m D i s p l a y V i e w S t a t e I D i a g r a m A c t i o n " / & g t ; & l t ; / a : K e y V a l u e O f D i a g r a m O b j e c t K e y a n y T y p e z b w N T n L X & g t ; & l t ; a : K e y V a l u e O f D i a g r a m O b j e c t K e y a n y T y p e z b w N T n L X & g t ; & l t ; a : K e y & g t ; & l t ; K e y & g t ; A c t i o n s \ M o v e   i n t o   h i e r a r c h y   F o r   & a m p ; l t ; T a b l e s \ d a t e _ t a b l e \ H i e r a r c h i e s \ H i e r a r c h y 1 & a m p ; g t ; & l t ; / K e y & g t ; & l t ; / a : K e y & g t ; & l t ; a : V a l u e   i : t y p e = " D i a g r a m D i s p l a y V i e w S t a t e I D i a g r a m A c t i o n " / & g t ; & l t ; / a : K e y V a l u e O f D i a g r a m O b j e c t K e y a n y T y p e z b w N T n L X & g t ; & l t ; a : K e y V a l u e O f D i a g r a m O b j e c t K e y a n y T y p e z b w N T n L X & g t ; & l t ; a : K e y & g t ; & l t ; K e y & g t ; A c t i o n s \ M o v e   i n t o   h i e r a r c h y   F o r   & a m p ; l t ; T a b l e s \ d a t e _ t a b l e \ H i e r a r c h i e s \ H i e r a r c h y 2 & a m p ; g t ; & l t ; / K e y & g t ; & l t ; / a : K e y & g t ; & l t ; a : V a l u e   i : t y p e = " D i a g r a m D i s p l a y V i e w S t a t e I D i a g r a m A c t i o n " / & g t ; & l t ; / a : K e y V a l u e O f D i a g r a m O b j e c t K e y a n y T y p e z b w N T n L X & g t ; & l t ; a : K e y V a l u e O f D i a g r a m O b j e c t K e y a n y T y p e z b w N T n L X & g t ; & l t ; a : K e y & g t ; & l t ; K e y & g t ; A c t i o n s \ A d d   t o   a   H i e r a r c h y   i n   T a b l e   n e w _ s u p p l y _ s t a t u s 3 & l t ; / K e y & g t ; & l t ; / a : K e y & g t ; & l t ; a : V a l u e   i : t y p e = " D i a g r a m D i s p l a y V i e w S t a t e I D i a g r a m A c t i o n " / & g t ; & l t ; / a : K e y V a l u e O f D i a g r a m O b j e c t K e y a n y T y p e z b w N T n L X & g t ; & l t ; a : K e y V a l u e O f D i a g r a m O b j e c t K e y a n y T y p e z b w N T n L X & g t ; & l t ; a : K e y & g t ; & l t ; K e y & g t ; A c t i o n s \ A d d   t o   h i e r a r c h y   F o r   & a m p ; l t ; T a b l e s \ n e w _ s u p p l y _ s t a t u s 3 \ H i e r a r c h i e s \ H i e r a r c h y 1 & a m p ; g t ; & l t ; / K e y & g t ; & l t ; / a : K e y & g t ; & l t ; a : V a l u e   i : t y p e = " D i a g r a m D i s p l a y V i e w S t a t e I D i a g r a m A c t i o n " / & g t ; & l t ; / a : K e y V a l u e O f D i a g r a m O b j e c t K e y a n y T y p e z b w N T n L X & g t ; & l t ; a : K e y V a l u e O f D i a g r a m O b j e c t K e y a n y T y p e z b w N T n L X & g t ; & l t ; a : K e y & g t ; & l t ; K e y & g t ; A c t i o n s \ M o v e   t o   a   H i e r a r c h y   i n   T a b l e   n e w _ s u p p l y _ s t a t u s 3 & l t ; / K e y & g t ; & l t ; / a : K e y & g t ; & l t ; a : V a l u e   i : t y p e = " D i a g r a m D i s p l a y V i e w S t a t e I D i a g r a m A c t i o n " / & g t ; & l t ; / a : K e y V a l u e O f D i a g r a m O b j e c t K e y a n y T y p e z b w N T n L X & g t ; & l t ; a : K e y V a l u e O f D i a g r a m O b j e c t K e y a n y T y p e z b w N T n L X & g t ; & l t ; a : K e y & g t ; & l t ; K e y & g t ; A c t i o n s \ M o v e   i n t o   h i e r a r c h y   F o r   & a m p ; l t ; T a b l e s \ n e w _ s u p p l y _ s t a t u s 3 \ H i e r a r c h i e s \ H i e r a r c h y 1 & a m p ; g t ; & l t ; / K e y & g t ; & l t ; / a : K e y & g t ; & l t ; a : V a l u e 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 T a g s \ T a b l e s \ & a m p ; l t ; T a b l e s \ f i r s t _ s u m m a r y & a m p ; g t ; & l t ; / K e y & g t ; & l t ; / a : K e y & g t ; & l t ; a : V a l u e   i : t y p e = " D i a g r a m D i s p l a y T a g V i e w S t a t e " & g t ; & l t ; I s N o t F i l t e r e d O u t & g t ; t r u e & l t ; / I s N o t F i l t e r e d O u t & g t ; & l t ; / a : V a l u e & g t ; & l t ; / a : K e y V a l u e O f D i a g r a m O b j e c t K e y a n y T y p e z b w N T n L X & g t ; & l t ; a : K e y V a l u e O f D i a g r a m O b j e c t K e y a n y T y p e z b w N T n L X & g t ; & l t ; a : K e y & g t ; & l t ; K e y & g t ; D y n a m i c   T a g s \ T a b l e s \ & a m p ; l t ; T a b l e s \ i n v o i c e _ s h e e t & a m p ; g t ; & l t ; / K e y & g t ; & l t ; / a : K e y & g t ; & l t ; a : V a l u e   i : t y p e = " D i a g r a m D i s p l a y T a g V i e w S t a t e " & g t ; & l t ; I s N o t F i l t e r e d O u t & g t ; t r u e & l t ; / I s N o t F i l t e r e d O u t & g t ; & l t ; / a : V a l u e & g t ; & l t ; / a : K e y V a l u e O f D i a g r a m O b j e c t K e y a n y T y p e z b w N T n L X & g t ; & l t ; a : K e y V a l u e O f D i a g r a m O b j e c t K e y a n y T y p e z b w N T n L X & g t ; & l t ; a : K e y & g t ; & l t ; K e y & g t ; D y n a m i c   T a g s \ T a b l e s \ & a m p ; l t ; T a b l e s \ c a t e g o r y _ c o u n t & a m p ; g t ; & l t ; / K e y & g t ; & l t ; / a : K e y & g t ; & l t ; a : V a l u e   i : t y p e = " D i a g r a m D i s p l a y T a g V i e w S t a t e " & g t ; & l t ; I s N o t F i l t e r e d O u t & g t ; t r u e & l t ; / I s N o t F i l t e r e d O u t & g t ; & l t ; / a : V a l u e & g t ; & l t ; / a : K e y V a l u e O f D i a g r a m O b j e c t K e y a n y T y p e z b w N T n L X & g t ; & l t ; a : K e y V a l u e O f D i a g r a m O b j e c t K e y a n y T y p e z b w N T n L X & g t ; & l t ; a : K e y & g t ; & l t ; K e y & g t ; D y n a m i c   T a g s \ T a b l e s \ & a m p ; l t ; T a b l e s \ s c o r i n g _ t a b l e & a m p ; g t ; & l t ; / K e y & g t ; & l t ; / a : K e y & g t ; & l t ; a : V a l u e   i : t y p e = " D i a g r a m D i s p l a y T a g V i e w S t a t e " & g t ; & l t ; I s N o t F i l t e r e d O u t & g t ; t r u e & l t ; / I s N o t F i l t e r e d O u t & g t ; & l t ; / a : V a l u e & g t ; & l t ; / a : K e y V a l u e O f D i a g r a m O b j e c t K e y a n y T y p e z b w N T n L X & g t ; & l t ; a : K e y V a l u e O f D i a g r a m O b j e c t K e y a n y T y p e z b w N T n L X & g t ; & l t ; a : K e y & g t ; & l t ; K e y & g t ; D y n a m i c   T a g s \ T a b l e s \ & a m p ; l t ; T a b l e s \ f a c t o r _ s c o r e & a m p ; g t ; & l t ; / K e y & g t ; & l t ; / a : K e y & g t ; & l t ; a : V a l u e   i : t y p e = " D i a g r a m D i s p l a y T a g V i e w S t a t e " & g t ; & l t ; I s N o t F i l t e r e d O u t & g t ; t r u e & l t ; / I s N o t F i l t e r e d O u t & g t ; & l t ; / a : V a l u e & g t ; & l t ; / a : K e y V a l u e O f D i a g r a m O b j e c t K e y a n y T y p e z b w N T n L X & g t ; & l t ; a : K e y V a l u e O f D i a g r a m O b j e c t K e y a n y T y p e z b w N T n L X & g t ; & l t ; a : K e y & g t ; & l t ; K e y & g t ; D y n a m i c   T a g s \ H i e r a r c h i e s \ & a m p ; l t ; T a b l e s \ f a c t o r _ s c o r e \ H i e r a r c h i e s \ H i e r a r c h y 2 & a m p ; g t ; & l t ; / K e y & g t ; & l t ; / a : K e y & g t ; & l t ; a : V a l u e   i : t y p e = " D i a g r a m D i s p l a y T a g V i e w S t a t e " & g t ; & l t ; I s N o t F i l t e r e d O u t & g t ; t r u e & l t ; / I s N o t F i l t e r e d O u t & g t ; & l t ; / a : V a l u e & g t ; & l t ; / a : K e y V a l u e O f D i a g r a m O b j e c t K e y a n y T y p e z b w N T n L X & g t ; & l t ; a : K e y V a l u e O f D i a g r a m O b j e c t K e y a n y T y p e z b w N T n L X & g t ; & l t ; a : K e y & g t ; & l t ; K e y & g t ; D y n a m i c   T a g s \ T a b l e s \ & a m p ; l t ; T a b l e s \ d a t e _ t a b l e & a m p ; g t ; & l t ; / K e y & g t ; & l t ; / a : K e y & g t ; & l t ; a : V a l u e 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 T a g s \ H i e r a r c h i e s \ & a m p ; l t ; T a b l e s \ d a t e _ t a b l e \ H i e r a r c h i e s \ H i e r a r c h y 1 & a m p ; g t ; & l t ; / K e y & g t ; & l t ; / a : K e y & g t ; & l t ; a : V a l u e   i : t y p e = " D i a g r a m D i s p l a y T a g V i e w S t a t e " & g t ; & l t ; I s N o t F i l t e r e d O u t & g t ; t r u e & l t ; / I s N o t F i l t e r e d O u t & g t ; & l t ; / a : V a l u e & g t ; & l t ; / a : K e y V a l u e O f D i a g r a m O b j e c t K e y a n y T y p e z b w N T n L X & g t ; & l t ; a : K e y V a l u e O f D i a g r a m O b j e c t K e y a n y T y p e z b w N T n L X & g t ; & l t ; a : K e y & g t ; & l t ; K e y & g t ; D y n a m i c   T a g s \ H i e r a r c h i e s \ & a m p ; l t ; T a b l e s \ d a t e _ t a b l e \ H i e r a r c h i e s \ H i e r a r c h y 2 & a m p ; g t ; & l t ; / K e y & g t ; & l t ; / a : K e y & g t ; & l t ; a : V a l u e   i : t y p e = " D i a g r a m D i s p l a y T a g V i e w S t a t e " & g t ; & l t ; I s N o t F i l t e r e d O u t & g t ; t r u e & l t ; / I s N o t F i l t e r e d O u t & g t ; & l t ; / a : V a l u e & g t ; & l t ; / a : K e y V a l u e O f D i a g r a m O b j e c t K e y a n y T y p e z b w N T n L X & g t ; & l t ; a : K e y V a l u e O f D i a g r a m O b j e c t K e y a n y T y p e z b w N T n L X & g t ; & l t ; a : K e y & g t ; & l t ; K e y & g t ; D y n a m i c   T a g s \ T a b l e s \ & a m p ; l t ; T a b l e s \ n e w _ s u p p l y _ s t a t u s 3 & a m p ; g t ; & l t ; / K e y & g t ; & l t ; / a : K e y & g t ; & l t ; a : V a l u e   i : t y p e = " D i a g r a m D i s p l a y T a g V i e w S t a t e " & g t ; & l t ; I s N o t F i l t e r e d O u t & g t ; t r u e & l t ; / I s N o t F i l t e r e d O u t & g t ; & l t ; / a : V a l u e & g t ; & l t ; / a : K e y V a l u e O f D i a g r a m O b j e c t K e y a n y T y p e z b w N T n L X & g t ; & l t ; a : K e y V a l u e O f D i a g r a m O b j e c t K e y a n y T y p e z b w N T n L X & g t ; & l t ; a : K e y & g t ; & l t ; K e y & g t ; D y n a m i c   T a g s \ H i e r a r c h i e s \ & a m p ; l t ; T a b l e s \ n e w _ s u p p l y _ s t a t u s 3 \ H i e r a r c h i e s \ H i e r a r c h y 1 & a m p ; g t ; & l t ; / K e y & g t ; & l t ; / a : K e y & g t ; & l t ; a : V a l u e   i : t y p e = " D i a g r a m D i s p l a y T a g V i e w S t a t e " & g t ; & l t ; I s N o t F i l t e r e d O u t & g t ; t r u e & l t ; / I s N o t F i l t e r e d O u t & g t ; & l t ; / a : V a l u e & g t ; & l t ; / a : K e y V a l u e O f D i a g r a m O b j e c t K e y a n y T y p e z b w N T n L X & g t ; & l t ; a : K e y V a l u e O f D i a g r a m O b j e c t K e y a n y T y p e z b w N T n L X & g t ; & l t ; a : K e y & g t ; & l t ; K e y & g t ; T a b l e s \ f i r s t _ s u m m a r y & l t ; / K e y & g t ; & l t ; / a : K e y & g t ; & l t ; a : V a l u e   i : t y p e = " D i a g r a m D i s p l a y N o d e V i e w S t a t e " & g t ; & l t ; H e i g h t & g t ; 1 5 0 & l t ; / H e i g h t & g t ; & l t ; I s E x p a n d e d & g t ; t r u e & l t ; / I s E x p a n d e d & g t ; & l t ; L a y e d O u t & g t ; t r u e & l t ; / L a y e d O u t & g t ; & l t ; L e f t & g t ; 4 3 2 . 8 2 1 9 2 0 3 0 0 0 7 3 4 9 & l t ; / L e f t & g t ; & l t ; T a b I n d e x & g t ; 6 & l t ; / T a b I n d e x & g t ; & l t ; T o p & g t ; 5 4 3 . 6 1 8 9 1 4 3 3 3 9 5 7 2 6 & l t ; / T o p & g t ; & l t ; W i d t h & g t ; 2 0 0 & l t ; / W i d t h & g t ; & l t ; / a : V a l u e & g t ; & l t ; / a : K e y V a l u e O f D i a g r a m O b j e c t K e y a n y T y p e z b w N T n L X & g t ; & l t ; a : K e y V a l u e O f D i a g r a m O b j e c t K e y a n y T y p e z b w N T n L X & g t ; & l t ; a : K e y & g t ; & l t ; K e y & g t ; T a b l e s \ f i r s t _ s u m m a r y \ C o l u m n s \ M o n t h & 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 V e n d o r & l t ; / K e y & g t ; & l t ; / a : K e y & g t ; & l t ; a : V a l u e   i : t y p e = " D i a g r a m D i s p l a y N o d e V i e w S t a t e " & g t ; & l t ; H e i g h t & g t ; 1 5 0 & l t ; / H e i g h t & g t ; & l t ; I s E x p a n d e d & g t ; t r u e & l t ; / I s E x p a n d e d & g t ; & l t ; W i d t h & g t ; 2 0 0 & l t ; / W i d t h & g t ; & l t ; / a : V a l u e & g t ; & l t ; / a : K e y V a l u e O f D i a g r a m O b j e c t K e y a n y T y p e z b w N T n L X & g t ; & l t ; a : K e y V a l u e O f D i a g r a m O b j e c t K e y a n y T y p e z b w N T n L X & g t ; & l t ; a : K e y & g t ; & l t ; K e y & g t ; T a b l e s \ f i r s t _ s u m m a r y \ C o l u m n s \ 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V e n d o r - S t 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 2 n d 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 3 r d 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L a s t   D a t e   o f   4 t h   S u p p l y & l t ; / K e y & g t ; & l t ; / a : K e y & g t ; & l t ; a : V a l u e   i : t y p e = " D i a g r a m D i s p l a y N o d e V i e w S t a t e " & g t ; & l t ; H e i g h t & g t ; 1 5 0 & l t ; / H e i g h t & g t ; & l t ; I s E x p a n d e d & g t ; t r u e & l t ; / I s E x p a n d e d & g t ; & l t ; W i d t h & g t ; 2 0 0 & l t ; / W i d t h & g t ; & l t ; / a : V a l u e & g t ; & l t ; / a : K e y V a l u e O f D i a g r a m O b j e c t K e y a n y T y p e z b w N T n L X & g t ; & l t ; a : K e y V a l u e O f D i a g r a m O b j e c t K e y a n y T y p e z b w N T n L X & g t ; & l t ; a : K e y & g t ; & l t ; K e y & g t ; T a b l e s \ f i r s t _ s u m m a r y \ C o l u m n s \ 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C o l u m n s \ 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C o l u m n s \ 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l u m n s \ 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l u m n s \ H a u l a g e   P r i c e & l t ; / K e y & g t ; & l t ; / a : K e y & g t ; & l t ; a : V a l u e   i : t y p e = " D i a g r a m D i s p l a y N o d e V i e w S t a t e " & g t ; & l t ; H e i g h t & g t ; 1 5 0 & l t ; / H e i g h t & g t ; & l t ; I s E x p a n d e d & g t ; t r u e & l t ; / I s E x p a n d e d & g t ; & l t ; W i d t h & g t ; 2 0 0 & l t ; / W i d t h & g t ; & l t ; / a : V a l u e & g t ; & l t ; / a : K e y V a l u e O f D i a g r a m O b j e c t K e y a n y T y p e z b w N T n L X & g t ; & l t ; a : K e y V a l u e O f D i a g r a m O b j e c t K e y a n y T y p e z b w N T n L X & g t ; & l t ; a : K e y & g t ; & l t ; K e y & g t ; T a b l e s \ f i r s t _ s u m m a r y \ M e a s u r e s \ S u m   o f   1 s t 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 1 s t   S u p p l y   T o t a l   Q t y \ A d d i t i o n a l   I n f o \ I m p l i c i t   M e a s u r e & l t ; / K e y & g t ; & l t ; / a : K e y & g t ; & l t ; a : V a l u e   i : t y p e = " D i a g r a m D i s p l a y V i e w S t a t e I D i a g r a m T a g A d d i t i o n a l I n f o " / & g t ; & l t ; / a : K e y V a l u e O f D i a g r a m O b j e c t K e y a n y T y p e z b w N T n L X & g t ; & l t ; a : K e y V a l u e O f D i a g r a m O b j e c t K e y a n y T y p e z b w N T n L X & g t ; & l t ; a : K e y & g t ; & l t ; K e y & g t ; T a b l e s \ f i r s t _ s u m m a r y \ M e a s u r e s \ S u m   o f   2 n d 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 2 n d   S u p p l y   T o t a l   Q t y \ A d d i t i o n a l   I n f o \ I m p l i c i t   M e a s u r e & l t ; / K e y & g t ; & l t ; / a : K e y & g t ; & l t ; a : V a l u e   i : t y p e = " D i a g r a m D i s p l a y V i e w S t a t e I D i a g r a m T a g A d d i t i o n a l I n f o " / & g t ; & l t ; / a : K e y V a l u e O f D i a g r a m O b j e c t K e y a n y T y p e z b w N T n L X & g t ; & l t ; a : K e y V a l u e O f D i a g r a m O b j e c t K e y a n y T y p e z b w N T n L X & g t ; & l t ; a : K e y & g t ; & l t ; K e y & g t ; T a b l e s \ f i r s t _ s u m m a r y \ M e a s u r e s \ S u m   o f   3 r d 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 3 r d   S u p p l y   T o t a l   Q t y \ A d d i t i o n a l   I n f o \ I m p l i c i t   M e a s u r e & l t ; / K e y & g t ; & l t ; / a : K e y & g t ; & l t ; a : V a l u e   i : t y p e = " D i a g r a m D i s p l a y V i e w S t a t e I D i a g r a m T a g A d d i t i o n a l I n f o " / & g t ; & l t ; / a : K e y V a l u e O f D i a g r a m O b j e c t K e y a n y T y p e z b w N T n L X & g t ; & l t ; a : K e y V a l u e O f D i a g r a m O b j e c t K e y a n y T y p e z b w N T n L X & g t ; & l t ; a : K e y & g t ; & l t ; K e y & g t ; T a b l e s \ f i r s t _ s u m m a r y \ M e a s u r e s \ S u m   o f   4 t h   S u p p l y   T o t a l   Q t y & l t ; / K e y & g t ; & l t ; / a : K e y & g t ; & l t ; a : V a l u e   i : t y p e = " D i a g r a m D i s p l a y N o d e V i e w S t a t e " & g t ; & l t ; H e i g h t & g t ; 1 5 0 & l t ; / H e i g h t & g t ; & l t ; I s E x p a n d e d & g t ; t r u e & l t ; / I s E x p a n d e d & g t ; & l t ; W i d t h & g t ; 2 0 0 & l t ; / W i d t h & g t ; & l t ; / a : V a l u e & g t ; & l t ; / a : K e y V a l u e O f D i a g r a m O b j e c t K e y a n y T y p e z b w N T n L X & g t ; & l t ; a : K e y V a l u e O f D i a g r a m O b j e c t K e y a n y T y p e z b w N T n L X & g t ; & l t ; a : K e y & g t ; & l t ; K e y & g t ; T a b l e s \ f i r s t _ s u m m a r y \ S u m   o f   4 t h   S u p p l y   T o t a l   Q t y \ A d d i t i o n a l   I n f o \ I m p l i c i t   M e a s u r e & l t ; / K e y & g t ; & l t ; / a : K e y & g t ; & l t ; a : V a l u e   i : t y p e = " D i a g r a m D i s p l a y V i e w S t a t e I D i a g r a m T a g A d d i t i o n a l I n f o " / & g t ; & l t ; / a : K e y V a l u e O f D i a g r a m O b j e c t K e y a n y T y p e z b w N T n L X & g t ; & l t ; a : K e y V a l u e O f D i a g r a m O b j e c t K e y a n y T y p e z b w N T n L X & g t ; & l t ; a : K e y & g t ; & l t ; K e y & g t ; T a b l e s \ f i r s t _ s u m m a r y \ M e a s u r e s \ C o u n t 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C o u n t   o f   C o m p l e t e d   w i t h i n   S L A \ A d d i t i o n a l   I n f o \ I m p l i c i t   M e a s u r e & l t ; / K e y & g t ; & l t ; / a : K e y & g t ; & l t ; a : V a l u e   i : t y p e = " D i a g r a m D i s p l a y V i e w S t a t e I D i a g r a m T a g A d d i t i o n a l I n f o " / & g t ; & l t ; / a : K e y V a l u e O f D i a g r a m O b j e c t K e y a n y T y p e z b w N T n L X & g t ; & l t ; a : K e y V a l u e O f D i a g r a m O b j e c t K e y a n y T y p e z b w N T n L X & g t ; & l t ; a : K e y & g t ; & l t ; K e y & g t ; T a b l e s \ f i r s t _ s u m m a r y \ M e a s u r e s \ C o u n t   o f   E x p e c t e d   S u p p l y   E n d   D a t e & l t ; / K e y & g t ; & l t ; / a : K e y & g t ; & l t ; a : V a l u e 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 E x p e c t e d   S u p p l y   E n d   D a t e \ A d d i t i o n a l   I n f o \ I m p l i c i t   M e a s u r e & l t ; / K e y & g t ; & l t ; / a : K e y & g t ; & l t ; a : V a l u e   i : t y p e = " D i a g r a m D i s p l a y V i e w S t a t e I D i a g r a m T a g A d d i t i o n a l I n f o " / & g t ; & l t ; / a : K e y V a l u e O f D i a g r a m O b j e c t K e y a n y T y p e z b w N T n L X & g t ; & l t ; a : K e y V a l u e O f D i a g r a m O b j e c t K e y a n y T y p e z b w N T n L X & g t ; & l t ; a : K e y & g t ; & l t ; K e y & g t ; T a b l e s \ f i r s t _ s u m m a r y \ M e a s u r e s \ C o u n t   o f   L a s t   D a t e   o f   1 s t   S u p p l y & l t ; / K e y & g t ; & l t ; / a : K e y & g t ; & l t ; a : V a l u e   i : t y p e = " D i a g r a m D i s p l a y N o d e V i e w S t a t e " & g t ; & l t ; H e i g h t & g t ; 1 5 0 & l t ; / H e i g h t & g t ; & l t ; I s E x p a n d e d & g t ; t r u e & l t ; / I s E x p a n d e d & g t ; & l t ; W i d t h & g t ; 2 0 0 & l t ; / W i d t h & g t ; & l t ; / a : V a l u e & g t ; & l t ; / a : K e y V a l u e O f D i a g r a m O b j e c t K e y a n y T y p e z b w N T n L X & g t ; & l t ; a : K e y V a l u e O f D i a g r a m O b j e c t K e y a n y T y p e z b w N T n L X & g t ; & l t ; a : K e y & g t ; & l t ; K e y & g t ; T a b l e s \ f i r s t _ s u m m a r y \ C o u n t   o f   L a s t   D a t e   o f   1 s t   S u p p l y \ A d d i t i o n a l   I n f o \ I m p l i c i t   M e a s u r e & l t ; / K e y & g t ; & l t ; / a : K e y & g t ; & l t ; a : V a l u e   i : t y p e = " D i a g r a m D i s p l a y V i e w S t a t e I D i a g r a m T a g A d d i t i o n a l I n f o " / & g t ; & l t ; / a : K e y V a l u e O f D i a g r a m O b j e c t K e y a n y T y p e z b w N T n L X & g t ; & l t ; a : K e y V a l u e O f D i a g r a m O b j e c t K e y a n y T y p e z b w N T n L X & g t ; & l t ; a : K e y & g t ; & l t ; K e y & g t ; T a b l e s \ f i r s t _ s u m m a r y \ M e a s u r e s \ S u m   o f   Q u a n t i t y 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S u m   o f   Q u a n t i t y   P r o g r a m m e d \ A d d i t i o n a l   I n f o \ I m p l i c i t   M e a s u r e & l t ; / K e y & g t ; & l t ; / a : K e y & g t ; & l t ; a : V a l u e   i : t y p e = " D i a g r a m D i s p l a y V i e w S t a t e I D i a g r a m T a g A d d i t i o n a l I n f o " / & g t ; & l t ; / a : K e y V a l u e O f D i a g r a m O b j e c t K e y a n y T y p e z b w N T n L X & g t ; & l t ; a : K e y V a l u e O f D i a g r a m O b j e c t K e y a n y T y p e z b w N T n L X & g t ; & l t ; a : K e y & g t ; & l t ; K e y & g t ; T a b l e s \ f i r s t _ s u m m a r y \ M e a s u r e s \ S u m   o f   T o t a l   q t y 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 T o t a l   q t y   s u p p l i e d \ A d d i t i o n a l   I n f o \ I m p l i c i t   M e a s u r e & l t ; / K e y & g t ; & l t ; / a : K e y & g t ; & l t ; a : V a l u e   i : t y p e = " D i a g r a m D i s p l a y V i e w S t a t e I D i a g r a m T a g A d d i t i o n a l I n f o " / & g t ; & l t ; / a : K e y V a l u e O f D i a g r a m O b j e c t K e y a n y T y p e z b w N T n L X & g t ; & l t ; a : K e y V a l u e O f D i a g r a m O b j e c t K e y a n y T y p e z b w N T n L X & g t ; & l t ; a : K e y & g t ; & l t ; K e y & g t ; T a b l e s \ f i r s t _ s u m m a r y \ M e a s u r e s \ S u m   o f   C o m p l e t e d   w i t h i n   S L A & l t ; / K e y & g t ; & l t ; / a : K e y & g t ; & l t ; a : V a l u e   i : t y p e = " D i a g r a m D i s p l a y N o d e V i e w S t a t e " & g t ; & l t ; H e i g h t & g t ; 1 5 0 & l t ; / H e i g h t & g t ; & l t ; I s E x p a n d e d & g t ; t r u e & l t ; / I s E x p a n d e d & g t ; & l t ; W i d t h & g t ; 2 0 0 & l t ; / W i d t h & g t ; & l t ; / a : V a l u e & g t ; & l t ; / a : K e y V a l u e O f D i a g r a m O b j e c t K e y a n y T y p e z b w N T n L X & g t ; & l t ; a : K e y V a l u e O f D i a g r a m O b j e c t K e y a n y T y p e z b w N T n L X & g t ; & l t ; a : K e y & g t ; & l t ; K e y & g t ; T a b l e s \ f i r s t _ s u m m a r y \ S u m   o f   C o m p l e t e d   w i t h i n   S L A \ A d d i t i o n a l   I n f o \ I m p l i c i t   M e a s u r e & l t ; / K e y & g t ; & l t ; / a : K e y & g t ; & l t ; a : V a l u e   i : t y p e = " D i a g r a m D i s p l a y V i e w S t a t e I D i a g r a m T a g A d d i t i o n a l I n f o " / & g t ; & l t ; / a : K e y V a l u e O f D i a g r a m O b j e c t K e y a n y T y p e z b w N T n L X & g t ; & l t ; a : K e y V a l u e O f D i a g r a m O b j e c t K e y a n y T y p e z b w N T n L X & g t ; & l t ; a : K e y & g t ; & l t ; K e y & g t ; T a b l e s \ f i r s t _ s u m m a r y \ M e a s u r e s \ C o u n t   o f   F i r s t   D a t e   P r o g r a m m e d & l t ; / K e y & g t ; & l t ; / a : K e y & g t ; & l t ; a : V a l u e   i : t y p e = " D i a g r a m D i s p l a y N o d e V i e w S t a t e " & g t ; & l t ; H e i g h t & g t ; 1 5 0 & l t ; / H e i g h t & g t ; & l t ; I s E x p a n d e d & g t ; t r u e & l t ; / I s E x p a n d e d & g t ; & l t ; W i d t h & g t ; 2 0 0 & l t ; / W i d t h & g t ; & l t ; / a : V a l u e & g t ; & l t ; / a : K e y V a l u e O f D i a g r a m O b j e c t K e y a n y T y p e z b w N T n L X & g t ; & l t ; a : K e y V a l u e O f D i a g r a m O b j e c t K e y a n y T y p e z b w N T n L X & g t ; & l t ; a : K e y & g t ; & l t ; K e y & g t ; T a b l e s \ f i r s t _ s u m m a r y \ C o u n t   o f   F i r s t   D a t e   P r o g r a m m e d \ A d d i t i o n a l   I n f o \ I m p l i c i t   M e a s u r e & l t ; / K e y & g t ; & l t ; / a : K e y & g t ; & l t ; a : V a l u e   i : t y p e = " D i a g r a m D i s p l a y V i e w S t a t e I D i a g r a m T a g A d d i t i o n a l I n f o " / & g t ; & l t ; / a : K e y V a l u e O f D i a g r a m O b j e c t K e y a n y T y p e z b w N T n L X & g t ; & l t ; a : K e y V a l u e O f D i a g r a m O b j e c t K e y a n y T y p e z b w N T n L X & g t ; & l t ; a : K e y & g t ; & l t ; K e y & g t ; T a b l e s \ f i r s t _ s u m m a r y \ M e a s u r e s \ C o u n t   o f   S t a t e & l t ; / K e y & g t ; & l t ; / a : K e y & g t ; & l t ; a : V a l u e   i : t y p e = " D i a g r a m D i s p l a y N o d e V i e w S t a t e " & g t ; & l t ; H e i g h t & g t ; 1 5 0 & l t ; / H e i g h t & g t ; & l t ; I s E x p a n d e d & g t ; t r u e & l t ; / I s E x p a n d e d & g t ; & l t ; W i d t h & g t ; 2 0 0 & l t ; / W i d t h & g t ; & l t ; / a : V a l u e & g t ; & l t ; / a : K e y V a l u e O f D i a g r a m O b j e c t K e y a n y T y p e z b w N T n L X & g t ; & l t ; a : K e y V a l u e O f D i a g r a m O b j e c t K e y a n y T y p e z b w N T n L X & g t ; & l t ; a : K e y & g t ; & l t ; K e y & g t ; T a b l e s \ f i r s t _ s u m m a r y \ C o u n t   o f   S t a t e \ A d d i t i o n a l   I n f o \ I m p l i c i t   M e a s u r e & l t ; / K e y & g t ; & l t ; / a : K e y & g t ; & l t ; a : V a l u e   i : t y p e = " D i a g r a m D i s p l a y V i e w S t a t e I D i a g r a m T a g A d d i t i o n a l I n f o " / & g t ; & l t ; / a : K e y V a l u e O f D i a g r a m O b j e c t K e y a n y T y p e z b w N T n L X & g t ; & l t ; a : K e y V a l u e O f D i a g r a m O b j e c t K e y a n y T y p e z b w N T n L X & g t ; & l t ; a : K e y & g t ; & l t ; K e y & g t ; T a b l e s \ f i r s t _ s u m m a r y \ M e a s u r e s \ S u m   o f   C o u n t 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f i r s t _ s u m m a r y \ S u m   o f   C o u n t   o f   s i t e s   s u p p l i e d \ A d d i t i o n a l   I n f o \ I m p l i c i t   M e a s u r e & l t ; / K e y & g t ; & l t ; / a : K e y & g t ; & l t ; a : V a l u e   i : t y p e = " D i a g r a m D i s p l a y V i e w S t a t e I D i a g r a m T a g A d d i t i o n a l I n f o " / & g t ; & l t ; / a : K e y V a l u e O f D i a g r a m O b j e c t K e y a n y T y p e z b w N T n L X & g t ; & l t ; a : K e y V a l u e O f D i a g r a m O b j e c t K e y a n y T y p e z b w N T n L X & g t ; & l t ; a : K e y & g t ; & l t ; K e y & g t ; T a b l e s \ f i r s t _ s u m m a r y \ M e a s u r e s \ S u m 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S u m   o f   H a u l a g e   P r i c e   2 \ A d d i t i o n a l   I n f o \ I m p l i c i t   M e a s u r e & l t ; / K e y & g t ; & l t ; / a : K e y & g t ; & l t ; a : V a l u e   i : t y p e = " D i a g r a m D i s p l a y V i e w S t a t e I D i a g r a m T a g A d d i t i o n a l I n f o " / & g t ; & l t ; / a : K e y V a l u e O f D i a g r a m O b j e c t K e y a n y T y p e z b w N T n L X & g t ; & l t ; a : K e y V a l u e O f D i a g r a m O b j e c t K e y a n y T y p e z b w N T n L X & g t ; & l t ; a : K e y & g t ; & l t ; K e y & g t ; T a b l e s \ f i r s t _ s u m m a r y \ M e a s u r e s \ A v e r a g e   o f   H a u l a g e   P r i c e   2 & l t ; / K e y & g t ; & l t ; / a : K e y & g t ; & l t ; a : V a l u e   i : t y p e = " D i a g r a m D i s p l a y N o d e V i e w S t a t e " & g t ; & l t ; H e i g h t & g t ; 1 5 0 & l t ; / H e i g h t & g t ; & l t ; I s E x p a n d e d & g t ; t r u e & l t ; / I s E x p a n d e d & g t ; & l t ; W i d t h & g t ; 2 0 0 & l t ; / W i d t h & g t ; & l t ; / a : V a l u e & g t ; & l t ; / a : K e y V a l u e O f D i a g r a m O b j e c t K e y a n y T y p e z b w N T n L X & g t ; & l t ; a : K e y V a l u e O f D i a g r a m O b j e c t K e y a n y T y p e z b w N T n L X & g t ; & l t ; a : K e y & g t ; & l t ; K e y & g t ; T a b l e s \ f i r s t _ s u m m a r y \ A v e r a g e   o f   H a u l a g e   P r i c e   2 \ A d d i t i o n a l   I n f o \ I m p l i c i t   M e a s u r e & l t ; / K e y & g t ; & l t ; / a : K e y & g t ; & l t ; a : V a l u e   i : t y p e = " D i a g r a m D i s p l a y V i e w S t a t e I D i a g r a m T a g A d d i t i o n a l I n f o " / & g t ; & l t ; / a : K e y V a l u e O f D i a g r a m O b j e c t K e y a n y T y p e z b w N T n L X & g t ; & l t ; a : K e y V a l u e O f D i a g r a m O b j e c t K e y a n y T y p e z b w N T n L X & g t ; & l t ; a : K e y & g t ; & l t ; K e y & g t ; T a b l e s \ i n v o i c e _ s h e e t & l t ; / K e y & g t ; & l t ; / a : K e y & g t ; & l t ; a : V a l u e   i : t y p e = " D i a g r a m D i s p l a y N o d e V i e w S t a t e " & g t ; & l t ; H e i g h t & g t ; 1 5 0 & l t ; / H e i g h t & g t ; & l t ; I s E x p a n d e d & g t ; t r u e & l t ; / I s E x p a n d e d & g t ; & l t ; L a y e d O u t & g t ; t r u e & l t ; / L a y e d O u t & g t ; & l t ; L e f t & g t ; 6 . 7 1 4 6 2 0 5 2 1 4 3 6 2 4 5 3 & l t ; / L e f t & g t ; & l t ; T a b I n d e x & g t ; 5 & l t ; / T a b I n d e x & g t ; & l t ; T o p & g t ; 4 3 9 . 3 3 3 3 3 3 3 3 3 3 3 3 3 1 & l t ; / T o p & g t ; & l t ; W i d t h & g t ; 2 0 0 & l t ; / W i d t h & g t ; & l t ; / a : V a l u e & g t ; & l t ; / a : K e y V a l u e O f D i a g r a m O b j e c t K e y a n y T y p e z b w N T n L X & g t ; & l t ; a : K e y V a l u e O f D i a g r a m O b j e c t K e y a n y T y p e z b w N T n L X & g t ; & l t ; a : K e y & g t ; & l t ; K e y & g t ; T a b l e s \ i n v o i c e _ s h e e t \ C o l u m n s \ M o n t h & l t ; / K e y & g t ; & l t ; / a : K e y & g t ; & l t ; a : V a l u e   i : t y p e = " D i a g r a m D i s p l a y N o d e V i e w S t a t e " & g t ; & l t ; H e i g h t & g t ; 1 5 0 & l t ; / H e i g h t & g t ; & l t ; I s E x p a n d e d & g t ; t r u e & l t ; / I s E x p a n d e d & g t ; & l t ; W i d t h & g t ; 2 0 0 & l t ; / W i d t h & g t ; & l t ; / a : V a l u e & g t ; & l t ; / a : K e y V a l u e O f D i a g r a m O b j e c t K e y a n y T y p e z b w N T n L X & g t ; & l t ; a : K e y V a l u e O f D i a g r a m O b j e c t K e y a n y T y p e z b w N T n L X & g t ; & l t ; a : K e y & g t ; & l t ; K e y & g t ; T a b l e s \ i n v o i c e _ s h e e t \ C o l u m n s \ C y c l 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l t ; / K e y & g t ; & l t ; / a : K e y & g t ; & l t ; a : V a l u e   i : t y p e = " D i a g r a m D i s p l a y N o d e V i e w S t a t e " & g t ; & l t ; H e i g h t & g t ; 1 5 0 & l t ; / H e i g h t & g t ; & l t ; I s E x p a n d e d & g t ; t r u e & l t ; / I s E x p a n d e d & g t ; & l t ; W i d t h & g t ; 2 0 0 & l t ; / W i d t h & g t ; & l t ; / a : V a l u e & g t ; & l t ; / a : K e y V a l u e O f D i a g r a m O b j e c t K e y a n y T y p e z b w N T n L X & g t ; & l t ; a : K e y V a l u e O f D i a g r a m O b j e c t K e y a n y T y p e z b w N T n L X & g t ; & l t ; a : K e y & g t ; & l t ; K e y & g t ; T a b l e s \ i n v o i c e _ s h e e t \ C o l u m n s \ 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V E N D O R - S T A T E & l t ; / K e y & g t ; & l t ; / a : K e y & g t ; & l t ; a : V a l u e   i : t y p e = " D i a g r a m D i s p l a y N o d e V i e w S t a t e " & g t ; & l t ; H e i g h t & g t ; 1 5 0 & l t ; / H e i g h t & g t ; & l t ; I s E x p a n d e d & g t ; t r u e & l t ; / I s E x p a n d e d & g t ; & l t ; W i d t h & g t ; 2 0 0 & l t ; / W i d t h & g t ; & l t ; / a : V a l u e & g t ; & l t ; / a : K e y V a l u e O f D i a g r a m O b j e c t K e y a n y T y p e z b w N T n L X & g t ; & l t ; a : K e y V a l u e O f D i a g r a m O b j e c t K e y a n y T y p e z b w N T n L X & g t ; & l t ; a : K e y & g t ; & l t ; K e y & g t ; T a b l e s \ i n v o i c e _ s h e e t \ C o l u m n s \ C A T E G O R Y & l t ; / K e y & g t ; & l t ; / a : K e y & g t ; & l t ; a : V a l u e   i : t y p e = " D i a g r a m D i s p l a y N o d e V i e w S t a t e " & g t ; & l t ; H e i g h t & g t ; 1 5 0 & l t ; / H e i g h t & g t ; & l t ; I s E x p a n d e d & g t ; t r u e & l t ; / I s E x p a n d e d & g t ; & l t ; W i d t h & g t ; 2 0 0 & l t ; / W i d t h & g t ; & l t ; / a : V a l u e & g t ; & l t ; / a : K e y V a l u e O f D i a g r a m O b j e c t K e y a n y T y p e z b w N T n L X & g t ; & l t ; a : K e y V a l u e O f D i a g r a m O b j e c t K e y a n y T y p e z b w N T n L X & g t ; & l t ; a : K e y & g t ; & l t ; K e y & g t ; T a b l e s \ i n v o i c e _ s h e e t \ C o l u m n s \ 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C o l u m n s \ 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M e a s u r e s \ S u m   o f   Q U A N T I T Y   S U P P L I E D & l t ; / K e y & g t ; & l t ; / a : K e y & g t ; & l t ; a : V a l u e   i : t y p e = " D i a g r a m D i s p l a y N o d e V i e w S t a t e " & g t ; & l t ; H e i g h t & g t ; 1 5 0 & l t ; / H e i g h t & g t ; & l t ; I s E x p a n d e d & g t ; t r u e & l t ; / I s E x p a n d e d & g t ; & l t ; W i d t h & g t ; 2 0 0 & l t ; / W i d t h & g t ; & l t ; / a : V a l u e & g t ; & l t ; / a : K e y V a l u e O f D i a g r a m O b j e c t K e y a n y T y p e z b w N T n L X & g t ; & l t ; a : K e y V a l u e O f D i a g r a m O b j e c t K e y a n y T y p e z b w N T n L X & g t ; & l t ; a : K e y & g t ; & l t ; K e y & g t ; T a b l e s \ i n v o i c e _ s h e e t \ S u m   o f   Q U A N T I T Y   S U P P L I E D \ A d d i t i o n a l   I n f o \ I m p l i c i t   M e a s u r e & l t ; / K e y & g t ; & l t ; / a : K e y & g t ; & l t ; a : V a l u e   i : t y p e = " D i a g r a m D i s p l a y V i e w S t a t e I D i a g r a m T a g A d d i t i o n a l I n f o " / & g t ; & l t ; / a : K e y V a l u e O f D i a g r a m O b j e c t K e y a n y T y p e z b w N T n L X & g t ; & l t ; a : K e y V a l u e O f D i a g r a m O b j e c t K e y a n y T y p e z b w N T n L X & g t ; & l t ; a : K e y & g t ; & l t ; K e y & g t ; T a b l e s \ i n v o i c e _ s h e e t \ M e a s u r e s \ S u m 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S u m   o f   H A U L A G E   P R I C E \ A d d i t i o n a l   I n f o \ I m p l i c i t   M e a s u r e & l t ; / K e y & g t ; & l t ; / a : K e y & g t ; & l t ; a : V a l u e   i : t y p e = " D i a g r a m D i s p l a y V i e w S t a t e I D i a g r a m T a g A d d i t i o n a l I n f o " / & g t ; & l t ; / a : K e y V a l u e O f D i a g r a m O b j e c t K e y a n y T y p e z b w N T n L X & g t ; & l t ; a : K e y V a l u e O f D i a g r a m O b j e c t K e y a n y T y p e z b w N T n L X & g t ; & l t ; a : K e y & g t ; & l t ; K e y & g t ; T a b l e s \ i n v o i c e _ s h e e t \ M e a s u r e s \ A v e r a g e   o f   H A U L A G E   P R I C E & l t ; / K e y & g t ; & l t ; / a : K e y & g t ; & l t ; a : V a l u e   i : t y p e = " D i a g r a m D i s p l a y N o d e V i e w S t a t e " & g t ; & l t ; H e i g h t & g t ; 1 5 0 & l t ; / H e i g h t & g t ; & l t ; I s E x p a n d e d & g t ; t r u e & l t ; / I s E x p a n d e d & g t ; & l t ; W i d t h & g t ; 2 0 0 & l t ; / W i d t h & g t ; & l t ; / a : V a l u e & g t ; & l t ; / a : K e y V a l u e O f D i a g r a m O b j e c t K e y a n y T y p e z b w N T n L X & g t ; & l t ; a : K e y V a l u e O f D i a g r a m O b j e c t K e y a n y T y p e z b w N T n L X & g t ; & l t ; a : K e y & g t ; & l t ; K e y & g t ; T a b l e s \ i n v o i c e _ s h e e t \ A v e r a g e   o f   H A U L A G E   P R I C E \ A d d i t i o n a l   I n f o \ I m p l i c i t   M e a s u r e & l t ; / K e y & g t ; & l t ; / a : K e y & g t ; & l t ; a : V a l u e   i : t y p e = " D i a g r a m D i s p l a y V i e w S t a t e I D i a g r a m T a g A d d i t i o n a l I n f o " / & g t ; & l t ; / a : K e y V a l u e O f D i a g r a m O b j e c t K e y a n y T y p e z b w N T n L X & g t ; & l t ; a : K e y V a l u e O f D i a g r a m O b j e c t K e y a n y T y p e z b w N T n L X & g t ; & l t ; a : K e y & g t ; & l t ; K e y & g t ; T a b l e s \ c a t e g o r y _ c o u n t & l t ; / K e y & g t ; & l t ; / a : K e y & g t ; & l t ; a : V a l u e   i : t y p e = " D i a g r a m D i s p l a y N o d e V i e w S t a t e " & g t ; & l t ; H e i g h t & g t ; 1 5 0 & l t ; / H e i g h t & g t ; & l t ; I s E x p a n d e d & g t ; t r u e & l t ; / I s E x p a n d e d & g t ; & l t ; L a y e d O u t & g t ; t r u e & l t ; / L a y e d O u t & g t ; & l t ; L e f t & g t ; 9 0 8 . 4 2 1 7 9 0 5 1 8 4 4 4 3 7 & l t ; / L e f t & g t ; & l t ; T a b I n d e x & g t ; 3 & l t ; / T a b I n d e x & g t ; & l t ; T o p & g t ; 3 7 2 . 2 5 1 7 5 1 5 0 5 5 5 4 6 9 & l t ; / T o p & g t ; & l t ; W i d t h & g t ; 2 0 0 & l t ; / W i d t h & g t ; & l t ; / a : V a l u e & g t ; & l t ; / a : K e y V a l u e O f D i a g r a m O b j e c t K e y a n y T y p e z b w N T n L X & g t ; & l t ; a : K e y V a l u e O f D i a g r a m O b j e c t K e y a n y T y p e z b w N T n L X & g t ; & l t ; a : K e y & g t ; & l t ; K e y & g t ; T a b l e s \ c a t e g o r y _ c o u n t \ C o l u m n s \ M o n t h & l t ; / K e y & g t ; & l t ; / a : K e y & g t ; & l t ; a : V a l u e   i : t y p e = " D i a g r a m D i s p l a y N o d e V i e w S t a t e " & g t ; & l t ; H e i g h t & g t ; 1 5 0 & l t ; / H e i g h t & g t ; & l t ; I s E x p a n d e d & g t ; t r u e & l t ; / I s E x p a n d e d & g t ; & l t ; W i d t h & g t ; 2 0 0 & l t ; / W i d t h & g t ; & l t ; / a : V a l u e & g t ; & l t ; / a : K e y V a l u e O f D i a g r a m O b j e c t K e y a n y T y p e z b w N T n L X & g t ; & l t ; a : K e y V a l u e O f D i a g r a m O b j e c t K e y a n y T y p e z b w N T n L X & g t ; & l t ; a : K e y & g t ; & l t ; K e y & g t ; T a b l e s \ c a t e g o r y _ c o u n t \ C o l u m n s \ C y c l 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l t ; / K e y & g t ; & l t ; / a : K e y & g t ; & l t ; a : V a l u e   i : t y p e = " D i a g r a m D i s p l a y N o d e V i e w S t a t e " & g t ; & l t ; H e i g h t & g t ; 1 5 0 & l t ; / H e i g h t & g t ; & l t ; I s E x p a n d e d & g t ; t r u e & l t ; / I s E x p a n d e d & g t ; & l t ; W i d t h & g t ; 2 0 0 & l t ; / W i d t h & g t ; & l t ; / a : V a l u e & g t ; & l t ; / a : K e y V a l u e O f D i a g r a m O b j e c t K e y a n y T y p e z b w N T n L X & g t ; & l t ; a : K e y V a l u e O f D i a g r a m O b j e c t K e y a n y T y p e z b w N T n L X & g t ; & l t ; a : K e y & g t ; & l t ; K e y & g t ; T a b l e s \ c a t e g o r y _ c o u n t \ C o l u m n s \ 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V e n d o r - S t a t e & l t ; / K e y & g t ; & l t ; / a : K e y & g t ; & l t ; a : V a l u e   i : t y p e = " D i a g r a m D i s p l a y N o d e V i e w S t a t e " & g t ; & l t ; H e i g h t & g t ; 1 5 0 & l t ; / H e i g h t & g t ; & l t ; I s E x p a n d e d & g t ; t r u e & l t ; / I s E x p a n d e d & g t ; & l t ; W i d t h & g t ; 2 0 0 & l t ; / W i d t h & g t ; & l t ; / a : V a l u e & g t ; & l t ; / a : K e y V a l u e O f D i a g r a m O b j e c t K e y a n y T y p e z b w N T n L X & g t ; & l t ; a : K e y V a l u e O f D i a g r a m O b j e c t K e y a n y T y p e z b w N T n L X & g t ; & l t ; a : K e y & g t ; & l t ; K e y & g t ; T a b l e s \ c a t e g o r y _ c o u n t \ C o l u m n s \ 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C o l u m n s \ 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M e a s u r e s \ S u m   o f   C o m p l e t e d 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 C o m p l e t e d   S i t e s \ A d d i t i o n a l   I n f o \ I m p l i c i t   M e a s u r e & l t ; / K e y & g t ; & l t ; / a : K e y & g t ; & l t ; a : V a l u e   i : t y p e = " D i a g r a m D i s p l a y V i e w S t a t e I D i a g r a m T a g A d d i t i o n a l I n f o " / & g t ; & l t ; / a : K e y V a l u e O f D i a g r a m O b j e c t K e y a n y T y p e z b w N T n L X & g t ; & l t ; a : K e y V a l u e O f D i a g r a m O b j e c t K e y a n y T y p e z b w N T n L X & g t ; & l t ; a : K e y & g t ; & l t ; K e y & g t ; T a b l e s \ c a t e g o r y _ c o u n t \ M e a s u r e s \ S u m   o f   U n c o m p l e t e d   S i t e s & l t ; / K e y & g t ; & l t ; / a : K e y & g t ; & l t ; a : V a l u e   i : t y p e = " D i a g r a m D i s p l a y N o d e V i e w S t a t e " & g t ; & l t ; H e i g h t & g t ; 1 5 0 & l t ; / H e i g h t & g t ; & l t ; I s E x p a n d e d & g t ; t r u e & l t ; / I s E x p a n d e d & g t ; & l t ; W i d t h & g t ; 2 0 0 & l t ; / W i d t h & g t ; & l t ; / a : V a l u e & g t ; & l t ; / a : K e y V a l u e O f D i a g r a m O b j e c t K e y a n y T y p e z b w N T n L X & g t ; & l t ; a : K e y V a l u e O f D i a g r a m O b j e c t K e y a n y T y p e z b w N T n L X & g t ; & l t ; a : K e y & g t ; & l t ; K e y & g t ; T a b l e s \ c a t e g o r y _ c o u n t \ S u m   o f   U n c o m p l e t e d   S i t e s \ A d d i t i o n a l   I n f o \ I m p l i c i t   M e a s u r e & l t ; / K e y & g t ; & l t ; / a : K e y & g t ; & l t ; a : V a l u e   i : t y p e = " D i a g r a m D i s p l a y V i e w S t a t e I D i a g r a m T a g A d d i t i o n a l I n f o " / & g t ; & l t ; / a : K e y V a l u e O f D i a g r a m O b j e c t K e y a n y T y p e z b w N T n L X & g t ; & l t ; a : K e y V a l u e O f D i a g r a m O b j e c t K e y a n y T y p e z b w N T n L X & g t ; & l t ; a : K e y & g t ; & l t ; K e y & g t ; T a b l e s \ c a t e g o r y _ c o u n t \ M e a s u r e s \ S u m   o f   N u m b e r 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 C o m p l e t e d   a s s i s t s \ A d d i t i o n a l   I n f o \ I m p l i c i t   M e a s u r e & l t ; / K e y & g t ; & l t ; / a : K e y & g t ; & l t ; a : V a l u e   i : t y p e = " D i a g r a m D i s p l a y V i e w S t a t e I D i a g r a m T a g A d d i t i o n a l I n f o " / & g t ; & l t ; / a : K e y V a l u e O f D i a g r a m O b j e c t K e y a n y T y p e z b w N T n L X & g t ; & l t ; a : K e y V a l u e O f D i a g r a m O b j e c t K e y a n y T y p e z b w N T n L X & g t ; & l t ; a : K e y & g t ; & l t ; K e y & g t ; T a b l e s \ c a t e g o r y _ c o u n t \ M e a s u r e s \ S u m   o f   N u m b e r   o f   U n c o m p l e t e d   a s s i s t s & l t ; / K e y & g t ; & l t ; / a : K e y & g t ; & l t ; a : V a l u e   i : t y p e = " D i a g r a m D i s p l a y N o d e V i e w S t a t e " & g t ; & l t ; H e i g h t & g t ; 1 5 0 & l t ; / H e i g h t & g t ; & l t ; I s E x p a n d e d & g t ; t r u e & l t ; / I s E x p a n d e d & g t ; & l t ; W i d t h & g t ; 2 0 0 & l t ; / W i d t h & g t ; & l t ; / a : V a l u e & g t ; & l t ; / a : K e y V a l u e O f D i a g r a m O b j e c t K e y a n y T y p e z b w N T n L X & g t ; & l t ; a : K e y V a l u e O f D i a g r a m O b j e c t K e y a n y T y p e z b w N T n L X & g t ; & l t ; a : K e y & g t ; & l t ; K e y & g t ; T a b l e s \ c a t e g o r y _ c o u n t \ S u m   o f   N u m b e r   o f   U n c o m p l e t e d   a s s i s t s \ A d d i t i o n a l   I n f o \ I m p l i c i t   M e a s u r e & l t ; / K e y & g t ; & l t ; / a : K e y & g t ; & l t ; a : V a l u e   i : t y p e = " D i a g r a m D i s p l a y V i e w S t a t e I D i a g r a m T a g A d d i t i o n a l I n f o " / & g t ; & l t ; / a : K e y V a l u e O f D i a g r a m O b j e c t K e y a n y T y p e z b w N T n L X & g t ; & l t ; a : K e y V a l u e O f D i a g r a m O b j e c t K e y a n y T y p e z b w N T n L X & g t ; & l t ; a : K e y & g t ; & l t ; K e y & g t ; T a b l e s \ s c o r i n g _ t a b l e & l t ; / K e y & g t ; & l t ; / a : K e y & g t ; & l t ; a : V a l u e   i : t y p e = " D i a g r a m D i s p l a y N o d e V i e w S t a t e " & g t ; & l t ; H e i g h t & g t ; 1 5 0 & l t ; / H e i g h t & g t ; & l t ; I s E x p a n d e d & g t ; t r u e & l t ; / I s E x p a n d e d & g t ; & l t ; L a y e d O u t & g t ; t r u e & l t ; / L a y e d O u t & g t ; & l t ; L e f t & g t ; 1 2 0 4 . 1 9 6 8 3 5 8 0 8 1 5 6 7 & l t ; / L e f t & g t ; & l t ; T a b I n d e x & g t ; 4 & l t ; / T a b I n d e x & g t ; & l t ; T o p & g t ; 3 0 7 . 2 1 9 2 3 9 2 2 9 8 7 5 7 1 & l t ; / T o p & g t ; & l t ; W i d t h & g t ; 2 0 0 & l t ; / W i d t h & g t ; & l t ; / a : V a l u e & g t ; & l t ; / a : K e y V a l u e O f D i a g r a m O b j e c t K e y a n y T y p e z b w N T n L X & g t ; & l t ; a : K e y V a l u e O f D i a g r a m O b j e c t K e y a n y T y p e z b w N T n L X & g t ; & l t ; a : K e y & g t ; & l t ; K e y & g t ; T a b l e s \ s c o r i n g _ t a b l e \ C o l u m n s \ V e n d o r & l t ; / K e y & g t ; & l t ; / a : K e y & g t ; & l t ; a : V a l u e   i : t y p e = " D i a g r a m D i s p l a y N o d e V i e w S t a t e " & g t ; & l t ; H e i g h t & g t ; 1 5 0 & l t ; / H e i g h t & g t ; & l t ; I s E x p a n d e d & g t ; t r u e & l t ; / I s E x p a n d e d & g t ; & l t ; W i d t h & g t ; 2 0 0 & l t ; / W i d t h & g t ; & l t ; / a : V a l u e & g t ; & l t ; / a : K e y V a l u e O f D i a g r a m O b j e c t K e y a n y T y p e z b w N T n L X & g t ; & l t ; a : K e y V a l u e O f D i a g r a m O b j e c t K e y a n y T y p e z b w N T n L X & g t ; & l t ; a : K e y & g t ; & l t ; K e y & g t ; T a b l e s \ s c o r i n g _ t a b l e \ C o l u m n s \ 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S t a t e & l t ; / K e y & g t ; & l t ; / a : K e y & g t ; & l t ; a : V a l u e   i : t y p e = " D i a g r a m D i s p l a y N o d e V i e w S t a t e " & g t ; & l t ; H e i g h t & g t ; 1 5 0 & l t ; / H e i g h t & g t ; & l t ; I s E x p a n d e d & g t ; t r u e & l t ; / I s E x p a n d e d & g t ; & l t ; W i d t h & g t ; 2 0 0 & l t ; / W i d t h & g t ; & l t ; / a : V a l u e & g t ; & l t ; / a : K e y V a l u e O f D i a g r a m O b j e c t K e y a n y T y p e z b w N T n L X & g t ; & l t ; a : K e y V a l u e O f D i a g r a m O b j e c t K e y a n y T y p e z b w N T n L X & g t ; & l t ; a : K e y & g t ; & l t ; K e y & g t ; T a b l e s \ s c o r i n g _ t a b l e \ C o l u m n s \ C a t e g o r y & l t ; / K e y & g t ; & l t ; / a : K e y & g t ; & l t ; a : V a l u e   i : t y p e = " D i a g r a m D i s p l a y N o d e V i e w S t a t e " & g t ; & l t ; H e i g h t & g t ; 1 5 0 & l t ; / H e i g h t & g t ; & l t ; I s E x p a n d e d & g t ; t r u e & l t ; / I s E x p a n d e d & g t ; & l t ; W i d t h & g t ; 2 0 0 & l t ; / W i d t h & g t ; & l t ; / a : V a l u e & g t ; & l t ; / a : K e y V a l u e O f D i a g r a m O b j e c t K e y a n y T y p e z b w N T n L X & g t ; & l t ; a : K e y V a l u e O f D i a g r a m O b j e c t K e y a n y T y p e z b w N T n L X & g t ; & l t ; a : K e y & g t ; & l t ; K e y & g t ; T a b l e s \ s c o r i n g _ t a b l e \ C o l u m n s \ V e n d o r - M o n t h & 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 s i t e s 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N u m b e r   o f   C o m p l e t e d   A s s i s t s & l t ; / K e y & g t ; & l t ; / a : K e y & g t ; & l t ; a : V a l u e 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 S t a t e   P e r c e n t a g e s   o f   C o m p l e t e d   s i t e s & l t ; / K e y & g t ; & l t ; / a : K e y & g t ; & l t ; a : V a l u e   i : t y p e = " D i a g r a m D i s p l a y N o d e V i e w S t a t e " & g t ; & l t ; H e i g h t & g t ; 1 5 0 & l t ; / H e i g h t & g t ; & l t ; I s E x p a n d e d & g t ; t r u e & l t ; / I s E x p a n d e d & g t ; & l t ; W i d t h & g t ; 2 0 0 & l t ; / W i d t h & g t ; & l t ; / a : V a l u e & g t ; & l t ; / a : K e y V a l u e O f D i a g r a m O b j e c t K e y a n y T y p e z b w N T n L X & g t ; & l t ; a : K e y V a l u e O f D i a g r a m O b j e c t K e y a n y T y p e z b w N T n L X & g t ; & l t ; a : K e y & g t ; & l t ; K e y & g t ; T a b l e s \ s c o r i n g _ t a b l e \ C o l u m n s \ C o u n t   o f 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A v e r a g e   I n v o i c e 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Z S C O R E   o f   H a u l a g e / E 2 E   h a u l a g e 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 s i t e s   s u p p l i e d / c o m p l e t e d   i n   f u l l & l t ; / K e y & g t ; & l t ; / a : K e y & g t ; & l t ; a : V a l u e 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 f o r   s t a t e s   c o m p l e t e d 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S u m   o f   S c o r e s & l t ; / K e y & g t ; & l t ; / a : K e y & g t ; & l t ; a : V a l u e 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  Q t y   s u p p l i e d & l t ; / K e y & g t ; & l t ; / a : K e y & g t ; & l t ; a : V a l u e 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 S u p p l y   w i t h i n   S L A & l t ; / K e y & g t ; & l t ; / a : K e y & g t ; & l t ; a : V a l u e   i : t y p e = " D i a g r a m D i s p l a y N o d e V i e w S t a t e " & g t ; & l t ; H e i g h t & g t ; 1 5 0 & l t ; / H e i g h t & g t ; & l t ; I s E x p a n d e d & g t ; t r u e & l t ; / I s E x p a n d e d & g t ; & l t ; W i d t h & g t ; 2 0 0 & l t ; / W i d t h & g t ; & l t ; / a : V a l u e & g t ; & l t ; / a : K e y V a l u e O f D i a g r a m O b j e c t K e y a n y T y p e z b w N T n L X & g t ; & l t ; a : K e y V a l u e O f D i a g r a m O b j e c t K e y a n y T y p e z b w N T n L X & g t ; & l t ; a : K e y & g t ; & l t ; K e y & g t ; T a b l e s \ s c o r i n g _ t a b l e \ C o l u m n s \ W e i g h t e d   S c o r e   o f   P r i c e & l t ; / K e y & g t ; & l t ; / a : K e y & g t ; & l t ; a : V a l u e   i : t y p e = " D i a g r a m D i s p l a y N o d e V i e w S t a t e " & g t ; & l t ; H e i g h t & g t ; 1 5 0 & l t ; / H e i g h t & g t ; & l t ; I s E x p a n d e d & g t ; t r u e & l t ; / I s E x p a n d e d & g t ; & l t ; W i d t h & g t ; 2 0 0 & l t ; / W i d t h & g t ; & l t ; / a : V a l u e & g t ; & l t ; / a : K e y V a l u e O f D i a g r a m O b j e c t K e y a n y T y p e z b w N T n L X & g t ; & l t ; a : K e y V a l u e O f D i a g r a m O b j e c t K e y a n y T y p e z b w N T n L X & g t ; & l t ; a : K e y & g t ; & l t ; K e y & g t ; T a b l e s \ s c o r i n g _ t a b l e \ C o l u m n s \ 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M e a s u r e s \ S u m 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S u m   o f   T o t a l   w e i g h t e d   s c o r e \ A d d i t i o n a l   I n f o \ I m p l i c i t   M e a s u r e & l t ; / K e y & g t ; & l t ; / a : K e y & g t ; & l t ; a : V a l u e   i : t y p e = " D i a g r a m D i s p l a y V i e w S t a t e I D i a g r a m T a g A d d i t i o n a l I n f o " / & g t ; & l t ; / a : K e y V a l u e O f D i a g r a m O b j e c t K e y a n y T y p e z b w N T n L X & g t ; & l t ; a : K e y V a l u e O f D i a g r a m O b j e c t K e y a n y T y p e z b w N T n L X & g t ; & l t ; a : K e y & g t ; & l t ; K e y & g t ; T a b l e s \ s c o r i n g _ t a b l e \ M e a s u r e s \ A v e r a g e   o f   T o t a l   w e i g h t e d   s c o r e & l t ; / K e y & g t ; & l t ; / a : K e y & g t ; & l t ; a : V a l u e   i : t y p e = " D i a g r a m D i s p l a y N o d e V i e w S t a t e " & g t ; & l t ; H e i g h t & g t ; 1 5 0 & l t ; / H e i g h t & g t ; & l t ; I s E x p a n d e d & g t ; t r u e & l t ; / I s E x p a n d e d & g t ; & l t ; W i d t h & g t ; 2 0 0 & l t ; / W i d t h & g t ; & l t ; / a : V a l u e & g t ; & l t ; / a : K e y V a l u e O f D i a g r a m O b j e c t K e y a n y T y p e z b w N T n L X & g t ; & l t ; a : K e y V a l u e O f D i a g r a m O b j e c t K e y a n y T y p e z b w N T n L X & g t ; & l t ; a : K e y & g t ; & l t ; K e y & g t ; T a b l e s \ s c o r i n g _ t a b l e \ A v e r a g e   o f   T o t a l   w e i g h t e d   s c o r e \ A d d i t i o n a l   I n f o \ I m p l i c i t   M e a s u r e & l t ; / K e y & g t ; & l t ; / a : K e y & g t ; & l t ; a : V a l u e   i : t y p e = " D i a g r a m D i s p l a y V i e w S t a t e I D i a g r a m T a g A d d i t i o n a l I n f o " / & g t ; & l t ; / a : K e y V a l u e O f D i a g r a m O b j e c t K e y a n y T y p e z b w N T n L X & g t ; & l t ; a : K e y V a l u e O f D i a g r a m O b j e c t K e y a n y T y p e z b w N T n L X & g t ; & l t ; a : K e y & g t ; & l t ; K e y & g t ; T a b l e s \ f a c t o r _ s c o r e & l t ; / K e y & g t ; & l t ; / a : K e y & g t ; & l t ; a : V a l u e   i : t y p e = " D i a g r a m D i s p l a y N o d e V i e w S t a t e " & g t ; & l t ; H e i g h t & g t ; 1 5 0 & l t ; / H e i g h t & g t ; & l t ; I s E x p a n d e d & g t ; t r u e & l t ; / I s E x p a n d e d & g t ; & l t ; L a y e d O u t & g t ; t r u e & l t ; / L a y e d O u t & g t ; & l t ; L e f t & g t ; 8 6 4 . 9 5 9 6 9 1 9 0 7 1 5 7 7 8 & l t ; / L e f t & g t ; & l t ; T a b I n d e x & g t ; 2 & l t ; / T a b I n d e x & g t ; & l t ; W i d t h & g t ; 2 0 0 & l t ; / W i d t h & g t ; & l t ; / a : V a l u e & g t ; & l t ; / a : K e y V a l u e O f D i a g r a m O b j e c t K e y a n y T y p e z b w N T n L X & g t ; & l t ; a : K e y V a l u e O f D i a g r a m O b j e c t K e y a n y T y p e z b w N T n L X & g t ; & l t ; a : K e y & g t ; & l t ; K e y & g t ; T a b l e s \ f a c t o r _ s c o r e \ C o l u m n s \ V e n d o r & l t ; / K e y & g t ; & l t ; / a : K e y & g t ; & l t ; a : V a l u e   i : t y p e = " D i a g r a m D i s p l a y N o d e V i e w S t a t e " & g t ; & l t ; H e i g h t & g t ; 1 5 0 & l t ; / H e i g h t & g t ; & l t ; I s E x p a n d e d & g t ; t r u e & l t ; / I s E x p a n d e d & g t ; & l t ; W i d t h & g t ; 2 0 0 & l t ; / W i d t h & g t ; & l t ; / a : V a l u e & g t ; & l t ; / a : K e y V a l u e O f D i a g r a m O b j e c t K e y a n y T y p e z b w N T n L X & g t ; & l t ; a : K e y V a l u e O f D i a g r a m O b j e c t K e y a n y T y p e z b w N T n L X & g t ; & l t ; a : K e y & g t ; & l t ; K e y & g t ; T a b l e s \ f a c t o r _ s c o r e \ C o l u m n s \ M o n t h & l t ; / K e y & g t ; & l t ; / a : K e y & g t ; & l t ; a : V a l u e   i : t y p e = " D i a g r a m D i s p l a y N o d e V i e w S t a t e " & g t ; & l t ; H e i g h t & g t ; 1 5 0 & l t ; / H e i g h t & g t ; & l t ; I s E x p a n d e d & g t ; t r u e & l t ; / I s E x p a n d e d & g t ; & l t ; W i d t h & g t ; 2 0 0 & l t ; / W i d t h & g t ; & l t ; / a : V a l u e & g t ; & l t ; / a : K e y V a l u e O f D i a g r a m O b j e c t K e y a n y T y p e z b w N T n L X & g t ; & l t ; a : K e y V a l u e O f D i a g r a m O b j e c t K e y a n y T y p e z b w N T n L X & g t ; & l t ; a : K e y & g t ; & l t ; K e y & g t ; T a b l e s \ f a c t o r _ s c o r e \ C o l u m n s \ 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V e n d o r - S t a t e & l t ; / K e y & g t ; & l t ; / a : K e y & g t ; & l t ; a : V a l u e   i : t y p e = " D i a g r a m D i s p l a y N o d e V i e w S t a t e " & g t ; & l t ; H e i g h t & g t ; 1 5 0 & l t ; / H e i g h t & g t ; & l t ; I s E x p a n d e d & g t ; t r u e & l t ; / I s E x p a n d e d & g t ; & l t ; W i d t h & g t ; 2 0 0 & l t ; / W i d t h & g t ; & l t ; / a : V a l u e & g t ; & l t ; / a : K e y V a l u e O f D i a g r a m O b j e c t K e y a n y T y p e z b w N T n L X & g t ; & l t ; a : K e y V a l u e O f D i a g r a m O b j e c t K e y a n y T y p e z b w N T n L X & g t ; & l t ; a : K e y & g t ; & l t ; K e y & g t ; T a b l e s \ f a c t o r _ s c o r e \ C o l u m n s \ C a t e g o r y & l t ; / K e y & g t ; & l t ; / a : K e y & g t ; & l t ; a : V a l u e   i : t y p e = " D i a g r a m D i s p l a y N o d e V i e w S t a t e " & g t ; & l t ; H e i g h t & g t ; 1 5 0 & l t ; / H e i g h t & g t ; & l t ; I s E x p a n d e d & g t ; t r u e & l t ; / I s E x p a n d e d & g t ; & l t ; W i d t h & g t ; 2 0 0 & l t ; / W i d t h & g t ; & l t ; / a : V a l u e & g t ; & l t ; / a : K e y V a l u e O f D i a g r a m O b j e c t K e y a n y T y p e z b w N T n L X & g t ; & l t ; a : K e y V a l u e O f D i a g r a m O b j e c t K e y a n y T y p e z b w N T n L X & g t ; & l t ; a : K e y & g t ; & l t ; K e y & g t ; T a b l e s \ f a c t o r _ s c o r e \ C o l u m n s \ F a c t o r & l t ; / K e y & g t ; & l t ; / a : K e y & g t ; & l t ; a : V a l u e   i : t y p e = " D i a g r a m D i s p l a y N o d e V i e w S t a t e " & g t ; & l t ; H e i g h t & g t ; 1 5 0 & l t ; / H e i g h t & g t ; & l t ; I s E x p a n d e d & g t ; t r u e & l t ; / I s E x p a n d e d & g t ; & l t ; W i d t h & g t ; 2 0 0 & l t ; / W i d t h & g t ; & l t ; / a : V a l u e & g t ; & l t ; / a : K e y V a l u e O f D i a g r a m O b j e c t K e y a n y T y p e z b w N T n L X & g t ; & l t ; a : K e y V a l u e O f D i a g r a m O b j e c t K e y a n y T y p e z b w N T n L X & g t ; & l t ; a : K e y & g t ; & l t ; K e y & g t ; T a b l e s \ f a c t o r _ s c o r e \ C o l u m n s \ S c o r e & l t ; / K e y & g t ; & l t ; / a : K e y & g t ; & l t ; a : V a l u e   i : t y p e = " D i a g r a m D i s p l a y N o d e V i e w S t a t e " & g t ; & l t ; H e i g h t & g t ; 1 5 0 & l t ; / H e i g h t & g t ; & l t ; I s E x p a n d e d & g t ; t r u e & l t ; / I s E x p a n d e d & g t ; & l t ; W i d t h & g t ; 2 0 0 & l t ; / W i d t h & g t ; & l t ; / a : V a l u e & g t ; & l t ; / a : K e y V a l u e O f D i a g r a m O b j e c t K e y a n y T y p e z b w N T n L X & g t ; & l t ; a : K e y V a l u e O f D i a g r a m O b j e c t K e y a n y T y p e z b w N T n L X & g t ; & l t ; a : K e y & g t ; & l t ; K e y & g t ; T a b l e s \ f a c t o r _ s c o r e \ M e a s u r e s \ S u m   o f   S c o r e & l t ; / K e y & g t ; & l t ; / a : K e y & g t ; & l t ; a : V a l u e   i : t y p e = " D i a g r a m D i s p l a y N o d e V i e w S t a t e " & g t ; & l t ; H e i g h t & g t ; 1 5 0 & l t ; / H e i g h t & g t ; & l t ; I s E x p a n d e d & g t ; t r u e & l t ; / I s E x p a n d e d & g t ; & l t ; W i d t h & g t ; 2 0 0 & l t ; / W i d t h & g t ; & l t ; / a : V a l u e & g t ; & l t ; / a : K e y V a l u e O f D i a g r a m O b j e c t K e y a n y T y p e z b w N T n L X & g t ; & l t ; a : K e y V a l u e O f D i a g r a m O b j e c t K e y a n y T y p e z b w N T n L X & g t ; & l t ; a : K e y & g t ; & l t ; K e y & g t ; T a b l e s \ f a c t o r _ s c o r e \ S u m   o f   S c o r e \ A d d i t i o n a l   I n f o \ I m p l i c i t   M e a s u r e & l t ; / K e y & g t ; & l t ; / a : K e y & g t ; & l t ; a : V a l u e   i : t y p e = " D i a g r a m D i s p l a y V i e w S t a t e I D i a g r a m T a g A d d i t i o n a l I n f o " / & g t ; & l t ; / a : K e y V a l u e O f D i a g r a m O b j e c t K e y a n y T y p e z b w N T n L X & g t ; & l t ; a : K e y V a l u e O f D i a g r a m O b j e c t K e y a n y T y p e z b w N T n L X & g t ; & l t ; a : K e y & g t ; & l t ; K e y & g t ; T a b l e s \ f a c t o r _ s c o r e \ M e a s u r e s \ A v e r a g e   o f   S c o r e & l t ; / K e y & g t ; & l t ; / a : K e y & g t ; & l t ; a : V a l u e   i : t y p e = " D i a g r a m D i s p l a y N o d e V i e w S t a t e " & g t ; & l t ; H e i g h t & g t ; 1 5 0 & l t ; / H e i g h t & g t ; & l t ; I s E x p a n d e d & g t ; t r u e & l t ; / I s E x p a n d e d & g t ; & l t ; W i d t h & g t ; 2 0 0 & l t ; / W i d t h & g t ; & l t ; / a : V a l u e & g t ; & l t ; / a : K e y V a l u e O f D i a g r a m O b j e c t K e y a n y T y p e z b w N T n L X & g t ; & l t ; a : K e y V a l u e O f D i a g r a m O b j e c t K e y a n y T y p e z b w N T n L X & g t ; & l t ; a : K e y & g t ; & l t ; K e y & g t ; T a b l e s \ f a c t o r _ s c o r e \ A v e r a g e   o f   S c o r e \ A d d i t i o n a l   I n f o \ I m p l i c i t   M e a s u r e & l t ; / K e y & g t ; & l t ; / a : K e y & g t ; & l t ; a : V a l u e   i : t y p e = " D i a g r a m D i s p l a y V i e w S t a t e I D i a g r a m T a g A d d i t i o n a l I n f o " / & g t ; & l t ; / a : K e y V a l u e O f D i a g r a m O b j e c t K e y a n y T y p e z b w N T n L X & g t ; & l t ; a : K e y V a l u e O f D i a g r a m O b j e c t K e y a n y T y p e z b w N T n L X & g t ; & l t ; a : K e y & g t ; & l t ; K e y & g t ; T a b l e s \ f a c t o r _ s c o r e \ H i e r a r c h i e s \ H i e r a r c h y 2 & 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F a c t o r & l t ; / K e y & g t ; & l t ; / a : K e y & g t ; & l t ; a : V a l u e   i : t y p e = " D i a g r a m D i s p l a y N o d e V i e w S t a t e " & g t ; & l t ; H e i g h t & g t ; 1 5 0 & l t ; / H e i g h t & g t ; & l t ; I s E x p a n d e d & g t ; t r u e & l t ; / I s E x p a n d e d & g t ; & l t ; W i d t h & g t ; 2 0 0 & l t ; / W i d t h & g t ; & l t ; / a : V a l u e & g t ; & l t ; / a : K e y V a l u e O f D i a g r a m O b j e c t K e y a n y T y p e z b w N T n L X & g t ; & l t ; a : K e y V a l u e O f D i a g r a m O b j e c t K e y a n y T y p e z b w N T n L X & g t ; & l t ; a : K e y & g t ; & l t ; K e y & g t ; T a b l e s \ f a c t o r _ s c o r e \ H i e r a r c h i e s \ H i e r a r c h y 2 \ L e v e l s \ V e n d o r & l t ; / K e y & g t ; & l t ; / a : K e y & g t ; & l t ; a : V a l u e   i : t y p e = " D i a g r a m D i s p l a y N o d e V i e w S t a t e " & g t ; & l t ; H e i g h t & g t ; 1 5 0 & l t ; / H e i g h t & g t ; & l t ; I s E x p a n d e d & g t ; t r u e & l t ; / I s E x p a n d e d & g t ; & l t ; W i d t h & g t ; 2 0 0 & l t ; / W i d t h & g t ; & l t ; / a : V a l u e & g t ; & l t ; / a : K e y V a l u e O f D i a g r a m O b j e c t K e y a n y T y p e z b w N T n L X & g t ; & l t ; a : K e y V a l u e O f D i a g r a m O b j e c t K e y a n y T y p e z b w N T n L X & g t ; & l t ; a : K e y & g t ; & l t ; K e y & g t ; T a b l e s \ d a t e _ t a b l e & l t ; / K e y & g t ; & l t ; / a : K e y & g t ; & l t ; a : V a l u e   i : t y p e = " D i a g r a m D i s p l a y N o d e V i e w S t a t e " & g t ; & l t ; H e i g h t & g t ; 1 5 0 & l t ; / H e i g h t & g t ; & l t ; I s E x p a n d e d & g t ; t r u e & l t ; / I s E x p a n d e d & g t ; & l t ; I s F o c u s e d & g t ; t r u e & l t ; / I s F o c u s e d & g t ; & l t ; L a y e d O u t & g t ; t r u e & l t ; / L a y e d O u t & g t ; & l t ; L e f t & g t ; 2 1 . 3 3 3 3 3 3 3 3 3 3 3 3 3 7 1 & l t ; / L e f t & g t ; & l t ; S c r o l l V e r t i c a l O f f s e t & g t ; 3 2 9 . 1 6 3 3 3 3 3 3 3 3 3 3 4 1 & l t ; / S c r o l l V e r t i c a l O f f s e t & g t ; & l t ; T o p & g t ; 1 2 . 8 7 7 2 3 1 2 9 2 7 7 8 8 0 9 & l t ; / T o p & g t ; & l t ; W i d t h & g t ; 2 0 0 & l t ; / W i d t h & g t ; & l t ; / a : V a l u e & g t ; & l t ; / a : K e y V a l u e O f D i a g r a m O b j e c t K e y a n y T y p e z b w N T n L X & g t ; & l t ; a : K e y V a l u e O f D i a g r a m O b j e c t K e y a n y T y p e z b w N T n L X & g t ; & l t ; a : K e y & g t ; & l t ; K e y & g t ; T a b l e s \ d a t e _ t a b l e \ C o l u m n s \ D a t e & l t ; / K e y & g t ; & l t ; / a : K e y & g t ; & l t ; a : V a l u e   i : t y p e = " D i a g r a m D i s p l a y N o d e V i e w S t a t e " & g t ; & l t ; H e i g h t & g t ; 1 5 0 & l t ; / H e i g h t & g t ; & l t ; I s E x p a n d e d & g t ; t r u e & l t ; / I s E x p a n d e d & g t ; & l t ; W i d t h & g t ; 2 0 0 & l t ; / W i d t h & g t ; & l t ; / a : V a l u e & g t ; & l t ; / a : K e y V a l u e O f D i a g r a m O b j e c t K e y a n y T y p e z b w N T n L X & g t ; & l t ; a : K e y V a l u e O f D i a g r a m O b j e c t K e y a n y T y p e z b w N T n L X & g t ; & l t ; a : K e y & g t ; & l t ; K e y & g t ; T a b l e s \ d a t e _ t a b l e \ C o l u m n s \ Y e a r & l t ; / K e y & g t ; & l t ; / a : K e y & g t ; & l t ; a : V a l u e   i : t y p e = " D i a g r a m D i s p l a y N o d e V i e w S t a t e " & g t ; & l t ; H e i g h t & g t ; 1 5 0 & l t ; / H e i g h t & g t ; & l t ; I s E x p a n d e d & g t ; t r u e & l t ; / I s E x p a n d e d & g t ; & l t ; W i d t h & g t ; 2 0 0 & l t ; / W i d t h & g t ; & l t ; / a : V a l u e & g t ; & l t ; / a : K e y V a l u e O f D i a g r a m O b j e c t K e y a n y T y p e z b w N T n L X & g t ; & l t ; a : K e y V a l u e O f D i a g r a m O b j e c t K e y a n y T y p e z b w N T n L X & g t ; & l t ; a : K e y & g t ; & l t ; K e y & g t ; T a b l e s \ d a t e _ t a b l e \ C o l u m n s \ M o n t h & 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 n a m e & l t ; / K e y & g t ; & l t ; / a : K e y & g t ; & l t ; a : V a l u e   i : t y p e = " D i a g r a m D i s p l a y N o d e V i e w S t a t e " & g t ; & l t ; H e i g h t & g t ; 1 5 0 & l t ; / H e i g h t & g t ; & l t ; I s E x p a n d e d & g t ; t r u e & l t ; / I s E x p a n d e d & g t ; & l t ; W i d t h & g t ; 2 0 0 & l t ; / W i d t h & g t ; & l t ; / a : V a l u e & g t ; & l t ; / a : K e y V a l u e O f D i a g r a m O b j e c t K e y a n y T y p e z b w N T n L X & g t ; & l t ; a : K e y V a l u e O f D i a g r a m O b j e c t K e y a n y T y p e z b w N T n L X & g t ; & l t ; a : K e y & g t ; & l t ; K e y & g t ; T a b l e s \ d a t e _ t a b l e \ C o l u m n s \ D a y & 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 W e e k & l t ; / K e y & g t ; & l t ; / a : K e y & g t ; & l t ; a : V a l u e   i : t y p e = " D i a g r a m D i s p l a y N o d e V i e w S t a t e " & g t ; & l t ; H e i g h t & g t ; 1 5 0 & l t ; / H e i g h t & g t ; & l t ; I s E x p a n d e d & g t ; t r u e & l t ; / I s E x p a n d e d & g t ; & l t ; W i d t h & g t ; 2 0 0 & l t ; / W i d t h & g t ; & l t ; / a : V a l u e & g t ; & l t ; / a : K e y V a l u e O f D i a g r a m O b j e c t K e y a n y T y p e z b w N T n L X & g t ; & l t ; a : K e y V a l u e O f D i a g r a m O b j e c t K e y a n y T y p e z b w N T n L X & g t ; & l t ; a : K e y & g t ; & l t ; K e y & g t ; T a b l e s \ d a t e _ t a b l e \ C o l u m n 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C o l u m n s \ W e e k d a y & 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  I n d e x ) & l t ; / K e y & g t ; & l t ; / a : K e y & g t ; & l t ; a : V a l u e   i : t y p e = " D i a g r a m D i s p l a y N o d e V i e w S t a t e " & g t ; & l t ; H e i g h t & g t ; 1 5 0 & l t ; / H e i g h t & g t ; & l t ; I s E x p a n d e d & g t ; t r u e & l t ; / I s E x p a n d e d & g t ; & l t ; W i d t h & g t ; 2 0 0 & l t ; / W i d t h & g t ; & l t ; / a : V a l u e & g t ; & l t ; / a : K e y V a l u e O f D i a g r a m O b j e c t K e y a n y T y p e z b w N T n L X & g t ; & l t ; a : K e y V a l u e O f D i a g r a m O b j e c t K e y a n y T y p e z b w N T n L X & g t ; & l t ; a : K e y & g t ; & l t ; K e y & g t ; T a b l e s \ d a t e _ t a b l e \ C o l u m n s \ D a t e   ( M o n t h ) & l t ; / K e y & g t ; & l t ; / a : K e y & g t ; & l t ; a : V a l u e   i : t y p e = " D i a g r a m D i s p l a y N o d e V i e w S t a t e " & g t ; & l t ; H e i g h t & g t ; 1 5 0 & l t ; / H e i g h t & g t ; & l t ; I s E x p a n d e d & g t ; t r u e & l t ; / I s E x p a n d e d & g t ; & l t ; W i d t h & g t ; 2 0 0 & l t ; / W i d t h & g t ; & l t ; / a : V a l u e & g t ; & l t ; / a : K e y V a l u e O f D i a g r a m O b j e c t K e y a n y T y p e z b w N T n L X & g t ; & l t ; a : K e y V a l u e O f D i a g r a m O b j e c t K e y a n y T y p e z b w N T n L X & g t ; & l t ; a : K e y & g t ; & l t ; K e y & g t ; T a b l e s \ d a t e _ t a b l e \ M e a s u r e s \ S u m   o f   M o n t h & l t ; / K e y & g t ; & l t ; / a : K e y & g t ; & l t ; a : V a l u e   i : t y p e = " D i a g r a m D i s p l a y N o d e V i e w S t a t e " & g t ; & l t ; H e i g h t & g t ; 1 5 0 & l t ; / H e i g h t & g t ; & l t ; I s E x p a n d e d & g t ; t r u e & l t ; / I s E x p a n d e d & g t ; & l t ; W i d t h & g t ; 2 0 0 & l t ; / W i d t h & g t ; & l t ; / a : V a l u e & g t ; & l t ; / a : K e y V a l u e O f D i a g r a m O b j e c t K e y a n y T y p e z b w N T n L X & g t ; & l t ; a : K e y V a l u e O f D i a g r a m O b j e c t K e y a n y T y p e z b w N T n L X & g t ; & l t ; a : K e y & g t ; & l t ; K e y & g t ; T a b l e s \ d a t e _ t a b l e \ S u m   o f   M o n t h \ A d d i t i o n a l   I n f o \ I m p l i c i t   M e a s u r e & l t ; / K e y & g t ; & l t ; / a : K e y & g t ; & l t ; a : V a l u e   i : t y p e = " D i a g r a m D i s p l a y V i e w S t a t e I D i a g r a m T a g A d d i t i o n a l I n f o " / & g t ; & l t ; / a : K e y V a l u e O f D i a g r a m O b j e c t K e y a n y T y p e z b w N T n L X & g t ; & l t ; a : K e y V a l u e O f D i a g r a m O b j e c t K e y a n y T y p e z b w N T n L X & g t ; & l t ; a : K e y & g t ; & l t ; K e y & g t ; T a b l e s \ d a t e _ t a b l e \ H i e r a r c h i e s \ H i e r a r c h y 1 & 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1 \ L e v e l s \ W e e k d a y & 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 n a m e & l t ; / K e y & g t ; & l t ; / a : K e y & g t ; & l t ; a : V a l u e 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M o n t h   W e e k   n e w & l t ; / K e y & g t ; & l t ; / a : K e y & g t ; & l t ; a : V a l u e   i : t y p e = " D i a g r a m D i s p l a y N o d e V i e w S t a t e " & g t ; & l t ; H e i g h t & g t ; 1 5 0 & l t ; / H e i g h t & g t ; & l t ; I s E x p a n d e d & g t ; t r u e & l t ; / I s E x p a n d e d & g t ; & l t ; W i d t h & g t ; 2 0 0 & l t ; / W i d t h & g t ; & l t ; / a : V a l u e & g t ; & l t ; / a : K e y V a l u e O f D i a g r a m O b j e c t K e y a n y T y p e z b w N T n L X & g t ; & l t ; a : K e y V a l u e O f D i a g r a m O b j e c t K e y a n y T y p e z b w N T n L X & g t ; & l t ; a : K e y & g t ; & l t ; K e y & g t ; T a b l e s \ d a t e _ t a b l e \ H i e r a r c h i e s \ H i e r a r c h y 2 \ L e v e l s \ D a t e & l t ; / K e y & g t ; & l t ; / a : K e y & g t ; & l t ; a : V a l u e   i : t y p e = " D i a g r a m D i s p l a y N o d e V i e w S t a t e " & g t ; & l t ; H e i g h t & g t ; 1 5 0 & l t ; / H e i g h t & g t ; & l t ; I s E x p a n d e d & g t ; t r u e & l t ; / I s E x p a n d e d & g t ; & l t ; W i d t h & g t ; 2 0 0 & l t ; / W i d t h & g t ; & l t ; / a : V a l u e & g t ; & l t ; / a : K e y V a l u e O f D i a g r a m O b j e c t K e y a n y T y p e z b w N T n L X & g t ; & l t ; a : K e y V a l u e O f D i a g r a m O b j e c t K e y a n y T y p e z b w N T n L X & g t ; & l t ; a : K e y & g t ; & l t ; K e y & g t ; T a b l e s \ n e w _ s u p p l y _ s t a t u s 3 & l t ; / K e y & g t ; & l t ; / a : K e y & g t ; & l t ; a : V a l u e   i : t y p e = " D i a g r a m D i s p l a y N o d e V i e w S t a t e " & g t ; & l t ; H e i g h t & g t ; 1 5 0 & l t ; / H e i g h t & g t ; & l t ; I s E x p a n d e d & g t ; t r u e & l t ; / I s E x p a n d e d & g t ; & l t ; L a y e d O u t & g t ; t r u e & l t ; / L a y e d O u t & g t ; & l t ; L e f t & g t ; 3 6 5 . 2 3 6 5 5 9 5 4 3 0 1 8 9 3 & l t ; / L e f t & g t ; & l t ; S c r o l l V e r t i c a l O f f s e t & g t ; 2 6 8 . 4 4 6 5 7 4 2 2 8 2 1 3 4 2 & l t ; / S c r o l l V e r t i c a l O f f s e t & g t ; & l t ; T a b I n d e x & g t ; 1 & l t ; / T a b I n d e x & g t ; & l t ; T o p & g t ; 7 5 . 0 1 9 2 8 3 4 2 5 6 3 1 9 6 8 & l t ; / T o p & g t ; & l t ; W i d t h & g t ; 3 7 2 & l t ; / W i d t h & g t ; & l t ; / a : V a l u e & g t ; & l t ; / a : K e y V a l u e O f D i a g r a m O b j e c t K e y a n y T y p e z b w N T n L X & g t ; & l t ; a : K e y V a l u e O f D i a g r a m O b j e c t K e y a n y T y p e z b w N T n L X & g t ; & l t ; a : K e y & g t ; & l t ; K e y & g t ; T a b l e s \ n e w _ s u p p l y _ s t a t u s 3 \ C o l u m n s \ M o n t h & 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y c l 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i t e   I D & l t ; / K e y & g t ; & l t ; / a : K e y & g t ; & l t ; a : V a l u e 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A l l o c a t i o n & 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 d a t e   o f   s u p p l y & l t ; / K e y & g t ; & l t ; / a : K e y & g t ; & l t ; a : V a l u e 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T o t a l   q t y   s u p p l i e d & l t ; / K e y & g t ; & l t ; / a : K e y & g t ; & l t ; a : V a l u e 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L a s t   S u p p l y   V e n d o r & l t ; / K e y & g t ; & l t ; / a : K e y & g t ; & l t ; a : V a l u e 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V e n d o r - 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C o l u m n s \ S u p p l y   C a t e g o r y & l t ; / K e y & g t ; & l t ; / a : K e y & g t ; & l t ; a : V a l u e   i : t y p e = " D i a g r a m D i s p l a y N o d e V i e w S t a t e " & g t ; & l t ; H e i g h t & g t ; 1 5 0 & l t ; / H e i g h t & g t ; & l t ; I s E x p a n d e d & g t ; t r u e & l t ; / I s E x p a n d e d & g t ; & l t ; W i d t h & g t ; 2 0 0 & l t ; / W i d t h & g t ; & l t ; / a : V a l u e & g t ; & l t ; / a : K e y V a l u e O f D i a g r a m O b j e c t K e y a n y T y p e z b w N T n L X & g t ; & l t ; a : K e y V a l u e O f D i a g r a m O b j e c t K e y a n y T y p e z b w N T n L X & g t ; & l t ; a : K e y & g t ; & l t ; K e y & g t ; T a b l e s \ n e w _ s u p p l y _ s t a t u s 3 \ M e a s u r e s \ S u m   o f   T o t a l   q t y   s u p p l i e d   2 & l t ; / K e y & g t ; & l t ; / a : K e y & g t ; & l t ; a : V a l u e 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 T o t a l   q t y   s u p p l i e d   2 \ A d d i t i o n a l   I n f o \ I m p l i c i t   M e a s u r e & l t ; / K e y & g t ; & l t ; / a : K e y & g t ; & l t ; a : V a l u e   i : t y p e = " D i a g r a m D i s p l a y V i e w S t a t e I D i a g r a m T a g A d d i t i o n a l I n f o " / & g t ; & l t ; / a : K e y V a l u e O f D i a g r a m O b j e c t K e y a n y T y p e z b w N T n L X & g t ; & l t ; a : K e y V a l u e O f D i a g r a m O b j e c t K e y a n y T y p e z b w N T n L X & g t ; & l t ; a : K e y & g t ; & l t ; K e y & g t ; T a b l e s \ n e w _ s u p p l y _ s t a t u s 3 \ M e a s u r e s \ S u m 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S u m   o f   S u p p l y   %   c o m p l e t e \ A d d i t i o n a l   I n f o \ I m p l i c i t   M e a s u r e & l t ; / K e y & g t ; & l t ; / a : K e y & g t ; & l t ; a : V a l u e   i : t y p e = " D i a g r a m D i s p l a y V i e w S t a t e I D i a g r a m T a g A d d i t i o n a l I n f o " / & g t ; & l t ; / a : K e y V a l u e O f D i a g r a m O b j e c t K e y a n y T y p e z b w N T n L X & g t ; & l t ; a : K e y V a l u e O f D i a g r a m O b j e c t K e y a n y T y p e z b w N T n L X & g t ; & l t ; a : K e y & g t ; & l t ; K e y & g t ; T a b l e s \ n e w _ s u p p l y _ s t a t u s 3 \ M e a s u r e s \ A v e r a g e   o f   S u p p l y   %   c o m p l e t e & l t ; / K e y & g t ; & l t ; / a : K e y & g t ; & l t ; a : V a l u e   i : t y p e = " D i a g r a m D i s p l a y N o d e V i e w S t a t e " & g t ; & l t ; H e i g h t & g t ; 1 5 0 & l t ; / H e i g h t & g t ; & l t ; I s E x p a n d e d & g t ; t r u e & l t ; / I s E x p a n d e d & g t ; & l t ; W i d t h & g t ; 2 0 0 & l t ; / W i d t h & g t ; & l t ; / a : V a l u e & g t ; & l t ; / a : K e y V a l u e O f D i a g r a m O b j e c t K e y a n y T y p e z b w N T n L X & g t ; & l t ; a : K e y V a l u e O f D i a g r a m O b j e c t K e y a n y T y p e z b w N T n L X & g t ; & l t ; a : K e y & g t ; & l t ; K e y & g t ; T a b l e s \ n e w _ s u p p l y _ s t a t u s 3 \ A v e r a g e   o f   S u p p l y   %   c o m p l e t e \ A d d i t i o n a l   I n f o \ I m p l i c i t   M e a s u r e & l t ; / K e y & g t ; & l t ; / a : K e y & g t ; & l t ; a : V a l u e   i : t y p e = " D i a g r a m D i s p l a y V i e w S t a t e I D i a g r a m T a g A d d i t i o n a l I n f o " / & g t ; & l t ; / a : K e y V a l u e O f D i a g r a m O b j e c t K e y a n y T y p e z b w N T n L X & g t ; & l t ; a : K e y V a l u e O f D i a g r a m O b j e c t K e y a n y T y p e z b w N T n L X & g t ; & l t ; a : K e y & g t ; & l t ; K e y & g t ; T a b l e s \ n e w _ s u p p l y _ s t a t u s 3 \ H i e r a r c h i e s \ H i e r a r c h y 1 & 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t a t e & 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C l u s t e r s & l t ; / K e y & g t ; & l t ; / a : K e y & g t ; & l t ; a : V a l u e   i : t y p e = " D i a g r a m D i s p l a y N o d e V i e w S t a t e " & g t ; & l t ; H e i g h t & g t ; 1 5 0 & l t ; / H e i g h t & g t ; & l t ; I s E x p a n d e d & g t ; t r u e & l t ; / I s E x p a n d e d & g t ; & l t ; W i d t h & g t ; 2 0 0 & l t ; / W i d t h & g t ; & l t ; / a : V a l u e & g t ; & l t ; / a : K e y V a l u e O f D i a g r a m O b j e c t K e y a n y T y p e z b w N T n L X & g t ; & l t ; a : K e y V a l u e O f D i a g r a m O b j e c t K e y a n y T y p e z b w N T n L X & g t ; & l t ; a : K e y & g t ; & l t ; K e y & g t ; T a b l e s \ n e w _ s u p p l y _ s t a t u s 3 \ H i e r a r c h i e s \ H i e r a r c h y 1 \ L e v e l s \ S i t e   I D & l t ; / K e y & g t ; & l t ; / a : K e y & g t ; & l t ; a : V a l u e   i : t y p e = " D i a g r a m D i s p l a y N o d e V i e w S t a t e " & g t ; & l t ; H e i g h t & g t ; 1 5 0 & l t ; / H e i g h t & g t ; & l t ; I s E x p a n d e d & g t ; t r u e & l t ; / I s E x p a n d e d & g t ; & l t ; W i d t h & g t ; 2 0 0 & l t ; / W i d t h & g t ; & l t ; / a : V a l u e & g t ; & l t ; / a : K e y V a l u e O f D i a g r a m O b j e c t K e y a n y T y p e z b w N T n L X & g t ; & l t ; a : K e y V a l u e O f D i a g r a m O b j e c t K e y a n y T y p e z b w N T n L X & g t ; & l t ; a : K e y & g t ; & l t ; K e y & g t ; R e l a t i o n s h i p s \ & a m p ; l t ; T a b l e s \ f i r s t _ s u m m a r y \ C o l u m n s \ V e n d o r - S t a t e & a m p ; g t ; - & a m p ; l t ; T a b l e s \ i n v o i c e _ s h e e t \ C o l u m n s \ V E N D O R - S T A T E & a m p ; g t ; & l t ; / K e y & g t ; & l t ; / a : K e y & g t ; & l t ; a : V a l u e   i : t y p e = " D i a g r a m D i s p l a y L i n k V i e w S t a t e " & g t ; & l t ; A u t o m a t i o n P r o p e r t y H e l p e r T e x t & g t ; E n d   p o i n t   1 :   ( 4 1 6 . 8 2 1 9 2 0 3 0 0 0 7 4 , 6 1 8 . 6 1 8 9 1 4 ) .   E n d   p o i n t   2 :   ( 2 2 2 . 7 1 4 6 2 0 5 2 1 4 3 6 , 5 1 4 . 3 3 3 3 3 3 )   & l t ; / A u t o m a t i o n P r o p e r t y H e l p e r T e x t & g t ; & l t ; L a y e d O u t & g t ; t r u e & l t ; / L a y e d O u t & g t ; & l t ; P o i n t s 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i n v o i c e _ s h e e t \ C o l u m n s \ V E N D O R - S T A T E & a m p ; g t ; \ F K & l t ; / K e y & g t ; & l t ; / a : K e y & g t ; & l t ; a : V a l u e   i : t y p e = " D i a g r a m D i s p l a y L i n k E n d p o i n t V i e w S t a t e " & g t ; & l t ; H e i g h t & g t ; 1 6 & l t ; / H e i g h t & g t ; & l t ; L a b e l L o c a t i o n   x m l n s : b = " h t t p : / / s c h e m a s . d a t a c o n t r a c t . o r g / 2 0 0 4 / 0 7 / S y s t e m . W i n d o w s " & g t ; & l t ; b : _ x & g t ; 4 1 6 . 8 2 1 9 2 0 3 0 0 0 7 3 5 4 & l t ; / b : _ x & g t ; & l t ; b : _ y & g t ; 6 1 0 . 6 1 8 9 1 4 & l t ; / b : _ y & g t ; & l t ; / L a b e l L o c a t i o n & g t ; & l t ; L o c a t i o n   x m l n s : b = " h t t p : / / s c h e m a s . d a t a c o n t r a c t . o r g / 2 0 0 4 / 0 7 / S y s t e m . W i n d o w s " & g t ; & l t ; b : _ x & g t ; 4 3 2 . 8 2 1 9 2 0 3 0 0 0 7 3 5 4 & l t ; / b : _ x & g t ; & l t ; b : _ y & g t ; 6 1 8 . 6 1 8 9 1 4 & l t ; / b : _ y & g t ; & l t ; / L o c a t i o n & g t ; & l t ; S h a p e R o t a t e A n g l e & g t ; 1 8 0 & l t ; / S h a p e R o t a t e A n g l e & g t ; & l t ; W i d t h & g t ; 1 6 & l t ; / W i d t h & g t ; & l t ; / a : V a l u e & g t ; & l t ; / a : K e y V a l u e O f D i a g r a m O b j e c t K e y a n y T y p e z b w N T n L X & g t ; & l t ; a : K e y V a l u e O f D i a g r a m O b j e c t K e y a n y T y p e z b w N T n L X & g t ; & l t ; a : K e y & g t ; & l t ; K e y & g t ; R e l a t i o n s h i p s \ & a m p ; l t ; T a b l e s \ f i r s t _ s u m m a r y \ C o l u m n s \ V e n d o r - S t a t e & a m p ; g t ; - & a m p ; l t ; T a b l e s \ i n v o i c e _ s h e e t \ C o l u m n s \ V E N D O R - S T A T E & a m p ; g t ; \ P K & l t ; / K e y & g t ; & l t ; / a : K e y & g t ; & l t ; a : V a l u e   i : t y p e = " D i a g r a m D i s p l a y L i n k E n d p o i n t V i e w S t a t e " & g t ; & l t ; H e i g h t & g t ; 1 6 & l t ; / H e i g h t & g t ; & l t ; L a b e l L o c a t i o n   x m l n s : b = " h t t p : / / s c h e m a s . d a t a c o n t r a c t . o r g / 2 0 0 4 / 0 7 / S y s t e m . W i n d o w s " & g t ; & l t ; b : _ x & g t ; 2 0 6 . 7 1 4 6 2 0 5 2 1 4 3 6 3 6 & l t ; / b : _ x & g t ; & l t ; b : _ y & g t ; 5 0 6 . 3 3 3 3 3 3 0 0 0 0 0 0 0 4 & l t ; / b : _ y & g t ; & l t ; / L a b e l L o c a t i o n & g t ; & l t ; L o c a t i o n   x m l n s : b = " h t t p : / / s c h e m a s . d a t a c o n t r a c t . o r g / 2 0 0 4 / 0 7 / S y s t e m . W i n d o w s " & g t ; & l t ; b : _ x & g t ; 2 0 6 . 7 1 4 6 2 0 5 2 1 4 3 6 3 & l t ; / b : _ x & g t ; & l t ; b : _ y & g t ; 5 1 4 . 3 3 3 3 3 3 & l t ; / b : _ y & g t ; & l t ; / L o c a t i o n & g t ; & l t ; S h a p e R o t a t e A n g l e & g t ; 3 6 0 & l t ; / S h a p e R o t a t e A n g l e & g t ; & l t ; W i d t h & g t ; 1 6 & l t ; / W i d t h & g t ; & l t ; / a : V a l u e & g t ; & l t ; / a : K e y V a l u e O f D i a g r a m O b j e c t K e y a n y T y p e z b w N T n L X & g t ; & l t ; a : K e y V a l u e O f D i a g r a m O b j e c t K e y a n y T y p e z b w N T n L X & g t ; & l t ; a : K e y & g t ; & l t ; K e y & g t ; R e l a t i o n s h i p s \ & a m p ; l t ; T a b l e s \ f i r s t _ s u m m a r y \ C o l u m n s \ V e n d o r - S t a t e & a m p ; g t ; - & a m p ; l t ; T a b l e s \ i n v o i c e _ s h e e t \ C o l u m n s \ V E N D O R - S T A T E & a m p ; g t ; \ C r o s s F i l t e r & l t ; / K e y & g t ; & l t ; / a : K e y & g t ; & l t ; a : V a l u e   i : t y p e = " D i a g r a m D i s p l a y L i n k C r o s s F i l t e r V i e w S t a t e " & g t ; & l t ; P o i n t s   x m l n s : b = " h t t p : / / s c h e m a s . d a t a c o n t r a c t . o r g / 2 0 0 4 / 0 7 / S y s t e m . W i n d o w s " & g t ; & l t ; b : P o i n t & g t ; & l t ; b : _ x & g t ; 4 1 6 . 8 2 1 9 2 0 3 0 0 0 7 3 5 4 & l t ; / b : _ x & g t ; & l t ; b : _ y & g t ; 6 1 8 . 6 1 8 9 1 4 & l t ; / b : _ y & g t ; & l t ; / b : P o i n t & g t ; & l t ; b : P o i n t & g t ; & l t ; b : _ x & g t ; 3 2 1 . 7 6 8 2 7 0 4 9 9 9 9 9 9 7 & l t ; / b : _ x & g t ; & l t ; b : _ y & g t ; 6 1 8 . 6 1 8 9 1 4 & l t ; / b : _ y & g t ; & l t ; / b : P o i n t & g t ; & l t ; b : P o i n t & g t ; & l t ; b : _ x & g t ; 3 1 9 . 7 6 8 2 7 0 4 9 9 9 9 9 9 7 & l t ; / b : _ x & g t ; & l t ; b : _ y & g t ; 6 1 6 . 6 1 8 9 1 4 & l t ; / b : _ y & g t ; & l t ; / b : P o i n t & g t ; & l t ; b : P o i n t & g t ; & l t ; b : _ x & g t ; 3 1 9 . 7 6 8 2 7 0 4 9 9 9 9 9 9 7 & l t ; / b : _ x & g t ; & l t ; b : _ y & g t ; 5 1 6 . 3 3 3 3 3 3 & l t ; / b : _ y & g t ; & l t ; / b : P o i n t & g t ; & l t ; b : P o i n t & g t ; & l t ; b : _ x & g t ; 3 1 7 . 7 6 8 2 7 0 4 9 9 9 9 9 9 7 & l t ; / b : _ x & g t ; & l t ; b : _ y & g t ; 5 1 4 . 3 3 3 3 3 3 & l t ; / b : _ y & g t ; & l t ; / b : P o i n t & g t ; & l t ; b : P o i n t & g t ; & l t ; b : _ x & g t ; 2 2 2 . 7 1 4 6 2 0 5 2 1 4 3 6 3 6 & l t ; / b : _ x & g t ; & l t ; b : _ y & g t ; 5 1 4 . 3 3 3 3 3 3 & l t ; / b : _ y & g t ; & l t ; / b : P o i n t & g t ; & l t ; / P o i n t s & g t ; & l t ; / a : V a l u e & g t ; & l t ; / a : K e y V a l u e O f D i a g r a m O b j e c t K e y a n y T y p e z b w N T n L X & g t ; & l t ; a : K e y V a l u e O f D i a g r a m O b j e c t K e y a n y T y p e z b w N T n L X & g t ; & l t ; a : K e y & g t ; & l t ; K e y & g t ; R e l a t i o n s h i p s \ & a m p ; l t ; T a b l e s \ f i r s t _ s u m m a r y \ C o l u m n s \ V e n d o r - S t a t e & a m p ; g t ; - & a m p ; l t ; T a b l e s \ c a t e g o r y _ c o u n t \ C o l u m n s \ V e n d o r - S t a t e & a m p ; g t ; & l t ; / K e y & g t ; & l t ; / a : K e y & g t ; & l t ; a : V a l u e   i : t y p e = " D i a g r a m D i s p l a y L i n k V i e w S t a t e " & g t ; & l t ; A u t o m a t i o n P r o p e r t y H e l p e r T e x t & g t ; E n d   p o i n t   1 :   ( 6 4 8 . 8 2 1 9 2 0 3 0 0 0 7 4 , 6 1 8 . 6 1 8 9 1 4 ) .   E n d   p o i n t   2 :   ( 8 9 2 . 4 2 1 7 9 0 5 1 8 4 4 4 , 4 4 7 . 2 5 1 7 5 2 )   & l t ; / A u t o m a t i o n P r o p e r t y H e l p e r T e x t & g t ; & l t ; L a y e d O u t & g t ; t r u e & l t ; / L a y e d O u t & g t ; & l t ; P o i n t s 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i r s t _ s u m m a r y \ C o l u m n s \ V e n d o r - S t a t e & a m p ; g t ; - & a m p ; l t ; T a b l e s \ c a t e g o r y _ c o u n t \ C o l u m n s \ V e n d o r - S t a t e & a m p ; g t ; \ F K & l t ; / K e y & g t ; & l t ; / a : K e y & g t ; & l t ; a : V a l u e   i : t y p e = " D i a g r a m D i s p l a y L i n k E n d p o i n t V i e w S t a t e " & g t ; & l t ; H e i g h t & g t ; 1 6 & l t ; / H e i g h t & g t ; & l t ; L a b e l L o c a t i o n   x m l n s : b = " h t t p : / / s c h e m a s . d a t a c o n t r a c t . o r g / 2 0 0 4 / 0 7 / S y s t e m . W i n d o w s " & g t ; & l t ; b : _ x & g t ; 6 3 2 . 8 2 1 9 2 0 3 0 0 0 7 3 5 4 & l t ; / b : _ x & g t ; & l t ; b : _ y & g t ; 6 1 0 . 6 1 8 9 1 4 & l t ; / b : _ y & g t ; & l t ; / L a b e l L o c a t i o n & g t ; & l t ; L o c a t i o n   x m l n s : b = " h t t p : / / s c h e m a s . d a t a c o n t r a c t . o r g / 2 0 0 4 / 0 7 / S y s t e m . W i n d o w s " & g t ; & l t ; b : _ x & g t ; 6 3 2 . 8 2 1 9 2 0 3 0 0 0 7 3 5 4 & l t ; / b : _ x & g t ; & l t ; b : _ y & g t ; 6 1 8 . 6 1 8 9 1 4 & l t ; / b : _ y & g t ; & l t ; / L o c a t i o n & g t ; & l t ; S h a p e R o t a t e A n g l e & g t ; 3 6 0 & l t ; / S h a p e R o t a t e A n g l e & g t ; & l t ; W i d t h & g t ; 1 6 & l t ; / W i d t h & g t ; & l t ; / a : V a l u e & g t ; & l t ; / a : K e y V a l u e O f D i a g r a m O b j e c t K e y a n y T y p e z b w N T n L X & g t ; & l t ; a : K e y V a l u e O f D i a g r a m O b j e c t K e y a n y T y p e z b w N T n L X & g t ; & l t ; a : K e y & g t ; & l t ; K e y & g t ; R e l a t i o n s h i p s \ & a m p ; l t ; T a b l e s \ f i r s t _ s u m m a r y \ C o l u m n s \ V e n d o r - S t a t e & a m p ; g t ; - & a m p ; l t ; T a b l e s \ c a t e g o r y _ c o u n t \ C o l u m n s \ V e n d o r - S t a t e & a m p ; g t ; \ P K & l t ; / K e y & g t ; & l t ; / a : K e y & g t ; & l t ; a : V a l u e   i : t y p e = " D i a g r a m D i s p l a y L i n k E n d p o i n t V i e w S t a t e " & g t ; & l t ; H e i g h t & g t ; 1 6 & l t ; / H e i g h t & g t ; & l t ; L a b e l L o c a t i o n   x m l n s : b = " h t t p : / / s c h e m a s . d a t a c o n t r a c t . o r g / 2 0 0 4 / 0 7 / S y s t e m . W i n d o w s " & g t ; & l t ; b : _ x & g t ; 8 9 2 . 4 2 1 7 9 0 5 1 8 4 4 4 2 5 & l t ; / b : _ x & g t ; & l t ; b : _ y & g t ; 4 3 9 . 2 5 1 7 5 2 & l t ; / b : _ y & g t ; & l t ; / L a b e l L o c a t i o n & g t ; & l t ; L o c a t i o n   x m l n s : b = " h t t p : / / s c h e m a s . d a t a c o n t r a c t . o r g / 2 0 0 4 / 0 7 / S y s t e m . W i n d o w s " & g t ; & l t ; b : _ x & g t ; 9 0 8 . 4 2 1 7 9 0 5 1 8 4 4 4 3 7 & l t ; / b : _ x & g t ; & l t ; b : _ y & g t ; 4 4 7 . 2 5 1 7 5 2 & l t ; / b : _ y & g t ; & l t ; / L o c a t i o n & g t ; & l t ; S h a p e R o t a t e A n g l e & g t ; 1 8 0 & l t ; / S h a p e R o t a t e A n g l e & g t ; & l t ; W i d t h & g t ; 1 6 & l t ; / W i d t h & g t ; & l t ; / a : V a l u e & g t ; & l t ; / a : K e y V a l u e O f D i a g r a m O b j e c t K e y a n y T y p e z b w N T n L X & g t ; & l t ; a : K e y V a l u e O f D i a g r a m O b j e c t K e y a n y T y p e z b w N T n L X & g t ; & l t ; a : K e y & g t ; & l t ; K e y & g t ; R e l a t i o n s h i p s \ & a m p ; l t ; T a b l e s \ f i r s t _ s u m m a r y \ C o l u m n s \ V e n d o r - S t a t e & a m p ; g t ; - & a m p ; l t ; T a b l e s \ c a t e g o r y _ c o u n t \ C o l u m n s \ V e n d o r - S t a t e & a m p ; g t ; \ C r o s s F i l t e r & l t ; / K e y & g t ; & l t ; / a : K e y & g t ; & l t ; a : V a l u e   i : t y p e = " D i a g r a m D i s p l a y L i n k C r o s s F i l t e r V i e w S t a t e " & g t ; & l t ; P o i n t s   x m l n s : b = " h t t p : / / s c h e m a s . d a t a c o n t r a c t . o r g / 2 0 0 4 / 0 7 / S y s t e m . W i n d o w s " & g t ; & l t ; b : P o i n t & g t ; & l t ; b : _ x & g t ; 6 4 8 . 8 2 1 9 2 0 3 0 0 0 7 3 5 4 & l t ; / b : _ x & g t ; & l t ; b : _ y & g t ; 6 1 8 . 6 1 8 9 1 4 & l t ; / b : _ y & g t ; & l t ; / b : P o i n t & g t ; & l t ; b : P o i n t & g t ; & l t ; b : _ x & g t ; 7 6 8 . 6 2 1 8 5 5 5 & l t ; / b : _ x & g t ; & l t ; b : _ y & g t ; 6 1 8 . 6 1 8 9 1 4 & l t ; / b : _ y & g t ; & l t ; / b : P o i n t & g t ; & l t ; b : P o i n t & g t ; & l t ; b : _ x & g t ; 7 7 0 . 6 2 1 8 5 5 5 & l t ; / b : _ x & g t ; & l t ; b : _ y & g t ; 6 1 6 . 6 1 8 9 1 4 & l t ; / b : _ y & g t ; & l t ; / b : P o i n t & g t ; & l t ; b : P o i n t & g t ; & l t ; b : _ x & g t ; 7 7 0 . 6 2 1 8 5 5 5 & l t ; / b : _ x & g t ; & l t ; b : _ y & g t ; 4 4 9 . 2 5 1 7 5 2 & l t ; / b : _ y & g t ; & l t ; / b : P o i n t & g t ; & l t ; b : P o i n t & g t ; & l t ; b : _ x & g t ; 7 7 2 . 6 2 1 8 5 5 5 & l t ; / b : _ x & g t ; & l t ; b : _ y & g t ; 4 4 7 . 2 5 1 7 5 2 & l t ; / b : _ y & g t ; & l t ; / b : P o i n t & g t ; & l t ; b : P o i n t & g t ; & l t ; b : _ x & g t ; 8 9 2 . 4 2 1 7 9 0 5 1 8 4 4 4 2 5 & l t ; / b : _ x & g t ; & l t ; b : _ y & g t ; 4 4 7 . 2 5 1 7 5 2 & l t ; / b : _ y & g t ; & l t ; / b : P o i n t & g t ; & l t ; / P o i n t s & g t ; & l t ; / a : V a l u e & g t ; & l t ; / a : K e y V a l u e O f D i a g r a m O b j e c t K e y a n y T y p e z b w N T n L X & g t ; & l t ; a : K e y V a l u e O f D i a g r a m O b j e c t K e y a n y T y p e z b w N T n L X & g t ; & l t ; a : K e y & g t ; & l t ; K e y & g t ; R e l a t i o n s h i p s \ & a m p ; l t ; T a b l e s \ f a c t o r _ s c o r e \ C o l u m n s \ V e n d o r - S t a t e & a m p ; g t ; - & a m p ; l t ; T a b l e s \ c a t e g o r y _ c o u n t \ C o l u m n s \ V e n d o r - S t a t e & a m p ; g t ; & l t ; / K e y & g t ; & l t ; / a : K e y & g t ; & l t ; a : V a l u e   i : t y p e = " D i a g r a m D i s p l a y L i n k V i e w S t a t e " & g t ; & l t ; A u t o m a t i o n P r o p e r t y H e l p e r T e x t & g t ; E n d   p o i n t   1 :   ( 9 6 4 . 9 5 9 6 9 2 , 1 6 6 ) .   E n d   p o i n t   2 :   ( 1 0 0 8 . 4 2 1 7 9 1 , 3 5 6 . 2 5 1 7 5 1 5 0 5 5 5 5 )   & l t ; / A u t o m a t i o n P r o p e r t y H e l p e r T e x t & g t ; & l t ; L a y e d O u t & g t ; t r u e & l t ; / L a y e d O u t & g t ; & l t ; P o i n t s 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f a c t o r _ s c o r e \ C o l u m n s \ V e n d o r - S t a t e & a m p ; g t ; - & a m p ; l t ; T a b l e s \ c a t e g o r y _ c o u n t \ C o l u m n s \ V e n d o r - S t a t e & a m p ; g t ; \ F K & l t ; / K e y & g t ; & l t ; / a : K e y & g t ; & l t ; a : V a l u e   i : t y p e = " D i a g r a m D i s p l a y L i n k E n d p o i n t V i e w S t a t e " & g t ; & l t ; H e i g h t & g t ; 1 6 & l t ; / H e i g h t & g t ; & l t ; L a b e l L o c a t i o n   x m l n s : b = " h t t p : / / s c h e m a s . d a t a c o n t r a c t . o r g / 2 0 0 4 / 0 7 / S y s t e m . W i n d o w s " & g t ; & l t ; b : _ x & g t ; 9 5 6 . 9 5 9 6 9 2 & l t ; / b : _ x & g t ; & l t ; b : _ y & g t ; 1 5 0 & l t ; / b : _ y & g t ; & l t ; / L a b e l L o c a t i o n & g t ; & l t ; L o c a t i o n   x m l n s : b = " h t t p : / / s c h e m a s . d a t a c o n t r a c t . o r g / 2 0 0 4 / 0 7 / S y s t e m . W i n d o w s " & g t ; & l t ; b : _ x & g t ; 9 6 4 . 9 5 9 6 9 2 0 0 0 0 0 0 1 3 & l t ; / b : _ x & g t ; & l t ; b : _ y & g t ; 1 5 0 & l t ; / b : _ y & g t ; & l t ; / L o c a t i o n & g t ; & l t ; S h a p e R o t a t e A n g l e & g t ; 9 0 . 0 0 0 0 0 0 0 0 0 0 0 0 4 1 2 & l t ; / S h a p e R o t a t e A n g l e & g t ; & l t ; W i d t h & g t ; 1 6 & l t ; / W i d t h & g t ; & l t ; / a : V a l u e & g t ; & l t ; / a : K e y V a l u e O f D i a g r a m O b j e c t K e y a n y T y p e z b w N T n L X & g t ; & l t ; a : K e y V a l u e O f D i a g r a m O b j e c t K e y a n y T y p e z b w N T n L X & g t ; & l t ; a : K e y & g t ; & l t ; K e y & g t ; R e l a t i o n s h i p s \ & a m p ; l t ; T a b l e s \ f a c t o r _ s c o r e \ C o l u m n s \ V e n d o r - S t a t e & a m p ; g t ; - & a m p ; l t ; T a b l e s \ c a t e g o r y _ c o u n t \ C o l u m n s \ V e n d o r - S t a t e & a m p ; g t ; \ P K & l t ; / K e y & g t ; & l t ; / a : K e y & g t ; & l t ; a : V a l u e   i : t y p e = " D i a g r a m D i s p l a y L i n k E n d p o i n t V i e w S t a t e " & g t ; & l t ; H e i g h t & g t ; 1 6 & l t ; / H e i g h t & g t ; & l t ; L a b e l L o c a t i o n   x m l n s : b = " h t t p : / / s c h e m a s . d a t a c o n t r a c t . o r g / 2 0 0 4 / 0 7 / S y s t e m . W i n d o w s " & g t ; & l t ; b : _ x & g t ; 1 0 0 0 . 4 2 1 7 9 1 & l t ; / b : _ x & g t ; & l t ; b : _ y & g t ; 3 5 6 . 2 5 1 7 5 1 5 0 5 5 5 4 6 9 & l t ; / b : _ y & g t ; & l t ; / L a b e l L o c a t i o n & g t ; & l t ; L o c a t i o n   x m l n s : b = " h t t p : / / s c h e m a s . d a t a c o n t r a c t . o r g / 2 0 0 4 / 0 7 / S y s t e m . W i n d o w s " & g t ; & l t ; b : _ x & g t ; 1 0 0 8 . 4 2 1 7 9 1 & l t ; / b : _ x & g t ; & l t ; b : _ y & g t ; 3 7 2 . 2 5 1 7 5 1 5 0 5 5 5 4 6 4 & l t ; / b : _ y & g t ; & l t ; / L o c a t i o n & g t ; & l t ; S h a p e R o t a t e A n g l e & g t ; 2 7 0 & l t ; / S h a p e R o t a t e A n g l e & g t ; & l t ; W i d t h & g t ; 1 6 & l t ; / W i d t h & g t ; & l t ; / a : V a l u e & g t ; & l t ; / a : K e y V a l u e O f D i a g r a m O b j e c t K e y a n y T y p e z b w N T n L X & g t ; & l t ; a : K e y V a l u e O f D i a g r a m O b j e c t K e y a n y T y p e z b w N T n L X & g t ; & l t ; a : K e y & g t ; & l t ; K e y & g t ; R e l a t i o n s h i p s \ & a m p ; l t ; T a b l e s \ f a c t o r _ s c o r e \ C o l u m n s \ V e n d o r - S t a t e & a m p ; g t ; - & a m p ; l t ; T a b l e s \ c a t e g o r y _ c o u n t \ C o l u m n s \ V e n d o r - S t a t e & a m p ; g t ; \ C r o s s F i l t e r & l t ; / K e y & g t ; & l t ; / a : K e y & g t ; & l t ; a : V a l u e   i : t y p e = " D i a g r a m D i s p l a y L i n k C r o s s F i l t e r V i e w S t a t e " & g t ; & l t ; P o i n t s   x m l n s : b = " h t t p : / / s c h e m a s . d a t a c o n t r a c t . o r g / 2 0 0 4 / 0 7 / S y s t e m . W i n d o w s " & g t ; & l t ; b : P o i n t & g t ; & l t ; b : _ x & g t ; 9 6 4 . 9 5 9 6 9 2 & l t ; / b : _ x & g t ; & l t ; b : _ y & g t ; 1 6 6 & l t ; / b : _ y & g t ; & l t ; / b : P o i n t & g t ; & l t ; b : P o i n t & g t ; & l t ; b : _ x & g t ; 9 6 4 . 9 5 9 6 9 2 & l t ; / b : _ x & g t ; & l t ; b : _ y & g t ; 2 5 9 . 1 2 5 8 7 6 & l t ; / b : _ y & g t ; & l t ; / b : P o i n t & g t ; & l t ; b : P o i n t & g t ; & l t ; b : _ x & g t ; 9 6 6 . 9 5 9 6 9 2 & l t ; / b : _ x & g t ; & l t ; b : _ y & g t ; 2 6 1 . 1 2 5 8 7 6 & l t ; / b : _ y & g t ; & l t ; / b : P o i n t & g t ; & l t ; b : P o i n t & g t ; & l t ; b : _ x & g t ; 1 0 0 6 . 4 2 1 7 9 1 & l t ; / b : _ x & g t ; & l t ; b : _ y & g t ; 2 6 1 . 1 2 5 8 7 6 & l t ; / b : _ y & g t ; & l t ; / b : P o i n t & g t ; & l t ; b : P o i n t & g t ; & l t ; b : _ x & g t ; 1 0 0 8 . 4 2 1 7 9 1 & l t ; / b : _ x & g t ; & l t ; b : _ y & g t ; 2 6 3 . 1 2 5 8 7 6 & l t ; / b : _ y & g t ; & l t ; / b : P o i n t & g t ; & l t ; b : P o i n t & g t ; & l t ; b : _ x & g t ; 1 0 0 8 . 4 2 1 7 9 1 & l t ; / b : _ x & g t ; & l t ; b : _ y & g t ; 3 5 6 . 2 5 1 7 5 1 5 0 5 5 5 4 6 9 & l t ; / b : _ y & g t ; & l t ; / b : P o i n t & g t ; & l t ; / P o i n t s & g t ; & l t ; / a : V a l u e & g t ; & l t ; / a : K e y V a l u e O f D i a g r a m O b j e c t K e y a n y T y p e z b w N T n L X & g t ; & l t ; a : K e y V a l u e O f D i a g r a m O b j e c t K e y a n y T y p e z b w N T n L X & g t ; & l t ; a : K e y & g t ; & l t ; K e y & g t ; R e l a t i o n s h i p s \ & a m p ; l t ; T a b l e s \ n e w _ s u p p l y _ s t a t u s 3 \ C o l u m n s \ V e n d o r - S t a t e & a m p ; g t ; - & a m p ; l t ; T a b l e s \ f i r s t _ s u m m a r y \ C o l u m n s \ V e n d o r - S t a t e & a m p ; g t ; & l t ; / K e y & g t ; & l t ; / a : K e y & g t ; & l t ; a : V a l u e   i : t y p e = " D i a g r a m D i s p l a y L i n k V i e w S t a t e " & g t ; & l t ; A u t o m a t i o n P r o p e r t y H e l p e r T e x t & g t ; E n d   p o i n t   1 :   ( 5 5 1 . 2 3 6 5 6 , 2 4 1 . 0 1 9 2 8 3 4 2 5 6 3 2 ) .   E n d   p o i n t   2 :   ( 5 3 2 . 8 2 1 9 2 , 5 2 7 . 6 1 8 9 1 4 3 3 3 9 5 7 )   & l t ; / A u t o m a t i o n P r o p e r t y H e l p e r T e x t & g t ; & l t ; L a y e d O u t & g t ; t r u e & l t ; / L a y e d O u t & g t ; & l t ; P o i n t s 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V e n d o r - S t a t e & a m p ; g t ; - & a m p ; l t ; T a b l e s \ f i r s t _ s u m m a r y \ C o l u m n s \ V e n d o r - S t a t e & a m p ; g t ; \ F K & l t ; / K e y & g t ; & l t ; / a : K e y & g t ; & l t ; a : V a l u e   i : t y p e = " D i a g r a m D i s p l a y L i n k E n d p o i n t V i e w S t a t e " & g t ; & l t ; H e i g h t & g t ; 1 6 & l t ; / H e i g h t & g t ; & l t ; L a b e l L o c a t i o n   x m l n s : b = " h t t p : / / s c h e m a s . d a t a c o n t r a c t . o r g / 2 0 0 4 / 0 7 / S y s t e m . W i n d o w s " & g t ; & l t ; b : _ x & g t ; 5 4 3 . 2 3 6 5 6 & l t ; / b : _ x & g t ; & l t ; b : _ y & g t ; 2 2 5 . 0 1 9 2 8 3 4 2 5 6 3 1 9 5 & l t ; / b : _ y & g t ; & l t ; / L a b e l L o c a t i o n & g t ; & l t ; L o c a t i o n   x m l n s : b = " h t t p : / / s c h e m a s . d a t a c o n t r a c t . o r g / 2 0 0 4 / 0 7 / S y s t e m . W i n d o w s " & g t ; & l t ; b : _ x & g t ; 5 5 1 . 2 3 6 5 6 & l t ; / b : _ x & g t ; & l t ; b : _ y & g t ; 2 2 5 . 0 1 9 2 8 3 4 2 5 6 3 1 9 5 & l t ; / b : _ y & g t ; & l t ; / L o c a t i o n & g t ; & l t ; S h a p e R o t a t e A n g l e & g t ; 9 0 & l t ; / S h a p e R o t a t e A n g l e & g t ; & l t ; W i d t h & g t ; 1 6 & l t ; / W i d t h & g t ; & l t ; / a : V a l u e & g t ; & l t ; / a : K e y V a l u e O f D i a g r a m O b j e c t K e y a n y T y p e z b w N T n L X & g t ; & l t ; a : K e y V a l u e O f D i a g r a m O b j e c t K e y a n y T y p e z b w N T n L X & g t ; & l t ; a : K e y & g t ; & l t ; K e y & g t ; R e l a t i o n s h i p s \ & a m p ; l t ; T a b l e s \ n e w _ s u p p l y _ s t a t u s 3 \ C o l u m n s \ V e n d o r - S t a t e & a m p ; g t ; - & a m p ; l t ; T a b l e s \ f i r s t _ s u m m a r y \ C o l u m n s \ V e n d o r - S t a t e & a m p ; g t ; \ P K & l t ; / K e y & g t ; & l t ; / a : K e y & g t ; & l t ; a : V a l u e   i : t y p e = " D i a g r a m D i s p l a y L i n k E n d p o i n t V i e w S t a t e " & g t ; & l t ; H e i g h t & g t ; 1 6 & l t ; / H e i g h t & g t ; & l t ; L a b e l L o c a t i o n   x m l n s : b = " h t t p : / / s c h e m a s . d a t a c o n t r a c t . o r g / 2 0 0 4 / 0 7 / S y s t e m . W i n d o w s " & g t ; & l t ; b : _ x & g t ; 5 2 4 . 8 2 1 9 2 & l t ; / b : _ x & g t ; & l t ; b : _ y & g t ; 5 2 7 . 6 1 8 9 1 4 3 3 3 9 5 7 1 5 & l t ; / b : _ y & g t ; & l t ; / L a b e l L o c a t i o n & g t ; & l t ; L o c a t i o n   x m l n s : b = " h t t p : / / s c h e m a s . d a t a c o n t r a c t . o r g / 2 0 0 4 / 0 7 / S y s t e m . W i n d o w s " & g t ; & l t ; b : _ x & g t ; 5 3 2 . 8 2 1 9 2 & l t ; / b : _ x & g t ; & l t ; b : _ y & g t ; 5 4 3 . 6 1 8 9 1 4 3 3 3 9 5 7 1 5 & l t ; / b : _ y & g t ; & l t ; / L o c a t i o n & g t ; & l t ; S h a p e R o t a t e A n g l e & g t ; 2 7 0 & l t ; / S h a p e R o t a t e A n g l e & g t ; & l t ; W i d t h & g t ; 1 6 & l t ; / W i d t h & g t ; & l t ; / a : V a l u e & g t ; & l t ; / a : K e y V a l u e O f D i a g r a m O b j e c t K e y a n y T y p e z b w N T n L X & g t ; & l t ; a : K e y V a l u e O f D i a g r a m O b j e c t K e y a n y T y p e z b w N T n L X & g t ; & l t ; a : K e y & g t ; & l t ; K e y & g t ; R e l a t i o n s h i p s \ & a m p ; l t ; T a b l e s \ n e w _ s u p p l y _ s t a t u s 3 \ C o l u m n s \ V e n d o r - S t a t e & a m p ; g t ; - & a m p ; l t ; T a b l e s \ f i r s t _ s u m m a r y \ C o l u m n s \ V e n d o r - S t a t e & a m p ; g t ; \ C r o s s F i l t e r & l t ; / K e y & g t ; & l t ; / a : K e y & g t ; & l t ; a : V a l u e   i : t y p e = " D i a g r a m D i s p l a y L i n k C r o s s F i l t e r V i e w S t a t e " & g t ; & l t ; P o i n t s   x m l n s : b = " h t t p : / / s c h e m a s . d a t a c o n t r a c t . o r g / 2 0 0 4 / 0 7 / S y s t e m . W i n d o w s " & g t ; & l t ; b : P o i n t & g t ; & l t ; b : _ x & g t ; 5 5 1 . 2 3 6 5 6 & l t ; / b : _ x & g t ; & l t ; b : _ y & g t ; 2 4 1 . 0 1 9 2 8 3 4 2 5 6 3 1 9 5 & l t ; / b : _ y & g t ; & l t ; / b : P o i n t & g t ; & l t ; b : P o i n t & g t ; & l t ; b : _ x & g t ; 5 5 1 . 2 3 6 5 6 & l t ; / b : _ x & g t ; & l t ; b : _ y & g t ; 3 8 2 . 3 1 9 0 9 8 & l t ; / b : _ y & g t ; & l t ; / b : P o i n t & g t ; & l t ; b : P o i n t & g t ; & l t ; b : _ x & g t ; 5 4 9 . 2 3 6 5 6 & l t ; / b : _ x & g t ; & l t ; b : _ y & g t ; 3 8 4 . 3 1 9 0 9 8 & l t ; / b : _ y & g t ; & l t ; / b : P o i n t & g t ; & l t ; b : P o i n t & g t ; & l t ; b : _ x & g t ; 5 3 4 . 8 2 1 9 2 & l t ; / b : _ x & g t ; & l t ; b : _ y & g t ; 3 8 4 . 3 1 9 0 9 8 & l t ; / b : _ y & g t ; & l t ; / b : P o i n t & g t ; & l t ; b : P o i n t & g t ; & l t ; b : _ x & g t ; 5 3 2 . 8 2 1 9 2 & l t ; / b : _ x & g t ; & l t ; b : _ y & g t ; 3 8 6 . 3 1 9 0 9 8 & l t ; / b : _ y & g t ; & l t ; / b : P o i n t & g t ; & l t ; b : P o i n t & g t ; & l t ; b : _ x & g t ; 5 3 2 . 8 2 1 9 2 & l t ; / b : _ x & g t ; & l t ; b : _ y & g t ; 5 2 7 . 6 1 8 9 1 4 3 3 3 9 5 7 1 5 & l t ; / b : _ y & g t ; & l t ; / b : P o i n t & g t ; & l t ; / P o i n t s & g t ; & l t ; / a : V a l u e & g t ; & l t ; / a : K e y V a l u e O f D i a g r a m O b j e c t K e y a n y T y p e z b w N T n L X & g t ; & l t ; a : K e y V a l u e O f D i a g r a m O b j e c t K e y a n y T y p e z b w N T n L X & g t ; & l t ; a : K e y & g t ; & l t ; K e y & g t ; R e l a t i o n s h i p s \ & a m p ; l t ; T a b l e s \ n e w _ s u p p l y _ s t a t u s 3 \ C o l u m n s \ L a s t   d a t e   o f   s u p p l y & a m p ; g t ; - & a m p ; l t ; T a b l e s \ d a t e _ t a b l e \ C o l u m n s \ D a t e & a m p ; g t ; & l t ; / K e y & g t ; & l t ; / a : K e y & g t ; & l t ; a : V a l u e   i : t y p e = " D i a g r a m D i s p l a y L i n k V i e w S t a t e " & g t ; & l t ; A u t o m a t i o n P r o p e r t y H e l p e r T e x t & g t ; E n d   p o i n t   1 :   ( 3 4 9 . 2 3 6 5 5 9 5 4 3 0 1 9 , 1 5 0 . 0 1 9 2 8 3 ) .   E n d   p o i n t   2 :   ( 2 3 7 . 3 3 3 3 3 3 3 3 3 3 3 3 , 8 7 . 8 7 7 2 3 1 )   & l t ; / A u t o m a t i o n P r o p e r t y H e l p e r T e x t & g t ; & l t ; L a y e d O u t & g t ; t r u e & l t ; / L a y e d O u t & g t ; & l t ; P o i n t s 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a : K e y V a l u e O f D i a g r a m O b j e c t K e y a n y T y p e z b w N T n L X & g t ; & l t ; a : K e y & g t ; & l t ; K e y & g t ; R e l a t i o n s h i p s \ & a m p ; l t ; T a b l e s \ n e w _ s u p p l y _ s t a t u s 3 \ C o l u m n s \ L a s t   d a t e   o f   s u p p l y & a m p ; g t ; - & a m p ; l t ; T a b l e s \ d a t e _ t a b l e \ C o l u m n s \ D a t e & a m p ; g t ; \ F K & l t ; / K e y & g t ; & l t ; / a : K e y & g t ; & l t ; a : V a l u e   i : t y p e = " D i a g r a m D i s p l a y L i n k E n d p o i n t V i e w S t a t e " & g t ; & l t ; H e i g h t & g t ; 1 6 & l t ; / H e i g h t & g t ; & l t ; L a b e l L o c a t i o n   x m l n s : b = " h t t p : / / s c h e m a s . d a t a c o n t r a c t . o r g / 2 0 0 4 / 0 7 / S y s t e m . W i n d o w s " & g t ; & l t ; b : _ x & g t ; 3 4 9 . 2 3 6 5 5 9 5 4 3 0 1 9 & l t ; / b : _ x & g t ; & l t ; b : _ y & g t ; 1 4 2 . 0 1 9 2 8 3 & l t ; / b : _ y & g t ; & l t ; / L a b e l L o c a t i o n & g t ; & l t ; L o c a t i o n   x m l n s : b = " h t t p : / / s c h e m a s . d a t a c o n t r a c t . o r g / 2 0 0 4 / 0 7 / S y s t e m . W i n d o w s " & g t ; & l t ; b : _ x & g t ; 3 6 5 . 2 3 6 5 5 9 5 4 3 0 1 9 & l t ; / b : _ x & g t ; & l t ; b : _ y & g t ; 1 5 0 . 0 1 9 2 8 3 & l t ; / b : _ y & g t ; & l t ; / L o c a t i o n & g t ; & l t ; S h a p e R o t a t e A n g l e & g t ; 1 8 0 & l t ; / S h a p e R o t a t e A n g l e & g t ; & l t ; W i d t h & g t ; 1 6 & l t ; / W i d t h & g t ; & l t ; / a : V a l u e & g t ; & l t ; / a : K e y V a l u e O f D i a g r a m O b j e c t K e y a n y T y p e z b w N T n L X & g t ; & l t ; a : K e y V a l u e O f D i a g r a m O b j e c t K e y a n y T y p e z b w N T n L X & g t ; & l t ; a : K e y & g t ; & l t ; K e y & g t ; R e l a t i o n s h i p s \ & a m p ; l t ; T a b l e s \ n e w _ s u p p l y _ s t a t u s 3 \ C o l u m n s \ L a s t   d a t e   o f   s u p p l y & a m p ; g t ; - & a m p ; l t ; T a b l e s \ d a t e _ t a b l e \ C o l u m n s \ D a t e & a m p ; g t ; \ P K & l t ; / K e y & g t ; & l t ; / a : K e y & g t ; & l t ; a : V a l u e   i : t y p e = " D i a g r a m D i s p l a y L i n k E n d p o i n t V i e w S t a t e " & g t ; & l t ; H e i g h t & g t ; 1 6 & l t ; / H e i g h t & g t ; & l t ; L a b e l L o c a t i o n   x m l n s : b = " h t t p : / / s c h e m a s . d a t a c o n t r a c t . o r g / 2 0 0 4 / 0 7 / S y s t e m . W i n d o w s " & g t ; & l t ; b : _ x & g t ; 2 2 1 . 3 3 3 3 3 3 3 3 3 3 3 3 3 1 & l t ; / b : _ x & g t ; & l t ; b : _ y & g t ; 7 9 . 8 7 7 2 3 1 & l t ; / b : _ y & g t ; & l t ; / L a b e l L o c a t i o n & g t ; & l t ; L o c a t i o n   x m l n s : b = " h t t p : / / s c h e m a s . d a t a c o n t r a c t . o r g / 2 0 0 4 / 0 7 / S y s t e m . W i n d o w s " & g t ; & l t ; b : _ x & g t ; 2 2 1 . 3 3 3 3 3 3 3 3 3 3 3 3 3 4 & l t ; / b : _ x & g t ; & l t ; b : _ y & g t ; 8 7 . 8 7 7 2 3 1 & l t ; / b : _ y & g t ; & l t ; / L o c a t i o n & g t ; & l t ; S h a p e R o t a t e A n g l e & g t ; 3 6 0 & l t ; / S h a p e R o t a t e A n g l e & g t ; & l t ; W i d t h & g t ; 1 6 & l t ; / W i d t h & g t ; & l t ; / a : V a l u e & g t ; & l t ; / a : K e y V a l u e O f D i a g r a m O b j e c t K e y a n y T y p e z b w N T n L X & g t ; & l t ; a : K e y V a l u e O f D i a g r a m O b j e c t K e y a n y T y p e z b w N T n L X & g t ; & l t ; a : K e y & g t ; & l t ; K e y & g t ; R e l a t i o n s h i p s \ & a m p ; l t ; T a b l e s \ n e w _ s u p p l y _ s t a t u s 3 \ C o l u m n s \ L a s t   d a t e   o f   s u p p l y & a m p ; g t ; - & a m p ; l t ; T a b l e s \ d a t e _ t a b l e \ C o l u m n s \ D a t e & a m p ; g t ; \ C r o s s F i l t e r & l t ; / K e y & g t ; & l t ; / a : K e y & g t ; & l t ; a : V a l u e   i : t y p e = " D i a g r a m D i s p l a y L i n k C r o s s F i l t e r V i e w S t a t e " & g t ; & l t ; P o i n t s   x m l n s : b = " h t t p : / / s c h e m a s . d a t a c o n t r a c t . o r g / 2 0 0 4 / 0 7 / S y s t e m . W i n d o w s " & g t ; & l t ; b : P o i n t & g t ; & l t ; b : _ x & g t ; 3 4 9 . 2 3 6 5 5 9 5 4 3 0 1 9 & l t ; / b : _ x & g t ; & l t ; b : _ y & g t ; 1 5 0 . 0 1 9 2 8 3 & l t ; / b : _ y & g t ; & l t ; / b : P o i n t & g t ; & l t ; b : P o i n t & g t ; & l t ; b : _ x & g t ; 2 9 5 . 2 8 4 9 4 6 5 & l t ; / b : _ x & g t ; & l t ; b : _ y & g t ; 1 5 0 . 0 1 9 2 8 3 & l t ; / b : _ y & g t ; & l t ; / b : P o i n t & g t ; & l t ; b : P o i n t & g t ; & l t ; b : _ x & g t ; 2 9 3 . 2 8 4 9 4 6 5 & l t ; / b : _ x & g t ; & l t ; b : _ y & g t ; 1 4 8 . 0 1 9 2 8 3 & l t ; / b : _ y & g t ; & l t ; / b : P o i n t & g t ; & l t ; b : P o i n t & g t ; & l t ; b : _ x & g t ; 2 9 3 . 2 8 4 9 4 6 5 & l t ; / b : _ x & g t ; & l t ; b : _ y & g t ; 8 9 . 8 7 7 2 3 1 & l t ; / b : _ y & g t ; & l t ; / b : P o i n t & g t ; & l t ; b : P o i n t & g t ; & l t ; b : _ x & g t ; 2 9 1 . 2 8 4 9 4 6 5 & l t ; / b : _ x & g t ; & l t ; b : _ y & g t ; 8 7 . 8 7 7 2 3 1 & l t ; / b : _ y & g t ; & l t ; / b : P o i n t & g t ; & l t ; b : P o i n t & g t ; & l t ; b : _ x & g t ; 2 3 7 . 3 3 3 3 3 3 3 3 3 3 3 3 3 1 & l t ; / b : _ x & g t ; & l t ; b : _ y & g t ; 8 7 . 8 7 7 2 3 1 & l t ; / b : _ y & g t ; & l t ; / b : P o i n t & g t ; & l t ; / P o i n t s & g t ; & l t ; / a : V a l u e & g t ; & l t ; / a : K e y V a l u e O f D i a g r a m O b j e c t K e y a n y T y p e z b w N T n L X & g t ; & l t ; / V i e w S t a t e s & g t ; & l t ; / D i a g r a m M a n a g e r . S e r i a l i z a b l e D i a g r a m & g t ; & l t ; / A r r a y O f D i a g r a m M a n a g e r . S e r i a l i z a b l e D i a g r a m & g t ; < / C u s t o m C o n t e n t > < / G e m i n i > 
</file>

<file path=customXml/item24.xml>��< ? x m l   v e r s i o n = " 1 . 0 "   e n c o d i n g = " U T F - 1 6 " ? > < G e m i n i   x m l n s = " h t t p : / / g e m i n i / p i v o t c u s t o m i z a t i o n / S h o w I m p l i c i t M e a s u r e s " > < C u s t o m C o n t e n t > < ! [ C D A T A [ F a l s e ] ] > < / C u s t o m C o n t e n t > < / G e m i n i > 
</file>

<file path=customXml/item25.xml>��< ? x m l   v e r s i o n = " 1 . 0 "   e n c o d i n g = " U T F - 1 6 " ? > < G e m i n i   x m l n s = " h t t p : / / g e m i n i / p i v o t c u s t o m i z a t i o n / P o w e r P i v o t V e r s i o n " > < C u s t o m C o n t e n t > < ! [ C D A T A [ 1 1 . 0 . 9 1 6 5 . 1 1 8 6 ] ] > < / C u s t o m C o n t e n t > < / G e m i n i > 
</file>

<file path=customXml/item26.xml>��< ? x m l   v e r s i o n = " 1 . 0 "   e n c o d i n g = " U T F - 1 6 " ? > < G e m i n i   x m l n s = " h t t p : / / g e m i n i / p i v o t c u s t o m i z a t i o n / L i n k e d T a b l e s " > < C u s t o m C o n t e n t > < ! [ C D A T A [ < L i n k e d T a b l e s   x m l n s : x s d = " h t t p : / / w w w . w 3 . o r g / 2 0 0 1 / X M L S c h e m a "   x m l n s : x s i = " h t t p : / / w w w . w 3 . o r g / 2 0 0 1 / X M L S c h e m a - i n s t a n c e " > < L i n k e d T a b l e L i s t > < L i n k e d T a b l e I n f o > < E x c e l T a b l e N a m e > d a t e _ t a b l e < / E x c e l T a b l e N a m e > < G e m i n i T a b l e I d > d a t e _ t a b l e < / G e m i n i T a b l e I d > < L i n k e d C o l u m n L i s t   / > < U p d a t e N e e d e d > f a l s e < / U p d a t e N e e d e d > < R o w C o u n t > 0 < / R o w C o u n t > < / L i n k e d T a b l e I n f o > < / L i n k e d T a b l e L i s t > < / L i n k e d T a b l e s > ] ] > < / C u s t o m C o n t e n t > < / G e m i n i > 
</file>

<file path=customXml/item3.xml>��< ? x m l   v e r s i o n = " 1 . 0 "   e n c o d i n g = " U T F - 1 6 " ? > < G e m i n i   x m l n s = " h t t p : / / g e m i n i / p i v o t c u s t o m i z a t i o n / T a b l e O r d e r " > < C u s t o m C o n t e n t > f i r s t _ s u m m a r y , i n v o i c e _ s h e e t , c a t e g o r y _ c o u n t , s c o r i n g _ t a b l e , f a c t o r _ s c o r e , d a t e _ t a b l e , n e w _ s u p p l y _ s t a t u s 3 < / C u s t o m C o n t e n t > < / G e m i n i > 
</file>

<file path=customXml/item4.xml>��< ? x m l   v e r s i o n = " 1 . 0 "   e n c o d i n g = " U T F - 1 6 " ? > < G e m i n i   x m l n s = " h t t p : / / g e m i n i / p i v o t c u s t o m i z a t i o n / S a n d b o x N o n E m p t y " > < C u s t o m C o n t e n t > < ! [ C D A T A [ 1 ] ] > < / C u s t o m C o n t e n t > < / G e m i n i > 
</file>

<file path=customXml/item5.xml>��< ? x m l   v e r s i o n = " 1 . 0 "   e n c o d i n g = " U T F - 1 6 " ? > < G e m i n i   x m l n s = " h t t p : / / g e m i n i / p i v o t c u s t o m i z a t i o n / T a b l e X M L _ c o m p _ u n c o m p _ c o u n t " > < C u s t o m C o n t e n t > < ! [ C D A T A [ < T a b l e W i d g e t G r i d S e r i a l i z a t i o n   x m l n s : x s d = " h t t p : / / w w w . w 3 . o r g / 2 0 0 1 / X M L S c h e m a "   x m l n s : x s i = " h t t p : / / w w w . w 3 . o r g / 2 0 0 1 / X M L S c h e m a - i n s t a n c e " > < C o l u m n S u g g e s t e d T y p e   / > < C o l u m n F o r m a t   / > < C o l u m n A c c u r a c y   / > < C o l u m n C u r r e n c y S y m b o l   / > < C o l u m n P o s i t i v e P a t t e r n   / > < C o l u m n N e g a t i v e P a t t e r n   / > < C o l u m n W i d t h s > < i t e m > < k e y > < s t r i n g > V e n d o r < / s t r i n g > < / k e y > < v a l u e > < i n t > 8 1 < / i n t > < / v a l u e > < / i t e m > < i t e m > < k e y > < s t r i n g > S t a t e < / s t r i n g > < / k e y > < v a l u e > < i n t > 6 8 < / i n t > < / v a l u e > < / i t e m > < i t e m > < k e y > < s t r i n g > V e n d o r - S t a t e < / s t r i n g > < / k e y > < v a l u e > < i n t > 1 1 8 < / i n t > < / v a l u e > < / i t e m > < i t e m > < k e y > < s t r i n g > C o m p l e t e d   S i t e s < / s t r i n g > < / k e y > < v a l u e > < i n t > 1 3 8 < / i n t > < / v a l u e > < / i t e m > < i t e m > < k e y > < s t r i n g > U n c o m p l e t e d   S i t e s < / s t r i n g > < / k e y > < v a l u e > < i n t > 1 5 3 < / i n t > < / v a l u e > < / i t e m > < i t e m > < k e y > < s t r i n g > N u m b e r   o f   C o m p l e t e d   a s s i s t s < / s t r i n g > < / k e y > < v a l u e > < i n t > 2 1 8 < / i n t > < / v a l u e > < / i t e m > < i t e m > < k e y > < s t r i n g > N u m b e r   o f   U n c o m p l e t e d   a s s i s t s < / s t r i n g > < / k e y > < v a l u e > < i n t > 2 3 3 < / i n t > < / v a l u e > < / i t e m > < / C o l u m n W i d t h s > < C o l u m n D i s p l a y I n d e x > < i t e m > < k e y > < s t r i n g > V e n d o r < / s t r i n g > < / k e y > < v a l u e > < i n t > 0 < / i n t > < / v a l u e > < / i t e m > < i t e m > < k e y > < s t r i n g > S t a t e < / s t r i n g > < / k e y > < v a l u e > < i n t > 1 < / i n t > < / v a l u e > < / i t e m > < i t e m > < k e y > < s t r i n g > V e n d o r - S t a t e < / s t r i n g > < / k e y > < v a l u e > < i n t > 2 < / i n t > < / v a l u e > < / i t e m > < i t e m > < k e y > < s t r i n g > C o m p l e t e d   S i t e s < / s t r i n g > < / k e y > < v a l u e > < i n t > 3 < / i n t > < / v a l u e > < / i t e m > < i t e m > < k e y > < s t r i n g > U n c o m p l e t e d   S i t e s < / s t r i n g > < / k e y > < v a l u e > < i n t > 4 < / i n t > < / v a l u e > < / i t e m > < i t e m > < k e y > < s t r i n g > N u m b e r   o f   C o m p l e t e d   a s s i s t s < / s t r i n g > < / k e y > < v a l u e > < i n t > 5 < / i n t > < / v a l u e > < / i t e m > < i t e m > < k e y > < s t r i n g > N u m b e r   o f   U n c o m p l e t e d   a s s i s t s < / 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c o m p l e t e d _ s i t e s " > < 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 / & g t ; & l t ; C o l u m n W i d t h s & g t ; & l t ; i t e m & g t ; & l t ; k e y & g t ; & l t ; s t r i n g & g t ; S i t e   I D & l t ; / s t r i n g & g t ; & l t ; / k e y & g t ; & l t ; v a l u e & g t ; & l t ; i n t & g t ; 7 6 & l t ; / i n t & g t ; & l t ; / v a l u e & g t ; & l t ; / i t e m & g t ; & l t ; i t e m & g t ; & l t ; k e y & g t ; & l t ; s t r i n g & g t ; S t a t e & l t ; / s t r i n g & g t ; & l t ; / k e y & g t ; & l t ; v a l u e & g t ; & l t ; i n t & g t ; 6 8 & l t ; / i n t & g t ; & l t ; / v a l u e & g t ; & l t ; / i t e m & g t ; & l t ; i t e m & g t ; & l t ; k e y & g t ; & l t ; s t r i n g & g t ; C l u s t e r s & l t ; / s t r i n g & g t ; & l t ; / k e y & g t ; & l t ; v a l u e & g t ; & l t ; i n t & g t ; 8 6 & l t ; / i n t & g t ; & l t ; / v a l u e & g t ; & l t ; / i t e m & g t ; & l t ; i t e m & g t ; & l t ; k e y & g t ; & l t ; s t r i n g & g t ; A l l o c a t i o n & l t ; / s t r i n g & g t ; & l t ; / k e y & g t ; & l t ; v a l u e & g t ; & l t ; i n t & g t ; 9 8 & l t ; / i n t & g t ; & l t ; / v a l u e & g t ; & l t ; / i t e m & g t ; & l t ; i t e m & g t ; & l t ; k e y & g t ; & l t ; s t r i n g & g t ; T o t a l   q t y   s u p p l i e d & l t ; / s t r i n g & g t ; & l t ; / k e y & g t ; & l t ; v a l u e & g t ; & l t ; i n t & g t ; 1 4 6 & l t ; / i n t & g t ; & l t ; / v a l u e & g t ; & l t ; / i t e m & g t ; & l t ; i t e m & g t ; & l t ; k e y & g t ; & l t ; s t r i n g & g t ; A l l o c a t i o n   s u p p l y   r a t e & l t ; / s t r i n g & g t ; & l t ; / k e y & g t ; & l t ; v a l u e & g t ; & l t ; i n t & g t ; 1 7 0 & l t ; / i n t & g t ; & l t ; / v a l u e & g t ; & l t ; / i t e m & g t ; & l t ; i t e m & g t ; & l t ; k e y & g t ; & l t ; s t r i n g & g t ; V e n d o r & l t ; / s t r i n g & g t ; & l t ; / k e y & g t ; & l t ; v a l u e & g t ; & l t ; i n t & g t ; 8 1 & l t ; / i n t & g t ; & l t ; / v a l u e & g t ; & l t ; / i t e m & g t ; & l t ; i t e m & g t ; & l t ; k e y & g t ; & l t ; s t r i n g & g t ; V e n d o r - S t a t e & l t ; / s t r i n g & g t ; & l t ; / k e y & g t ; & l t ; v a l u e & g t ; & l t ; i n t & g t ; 1 1 8 & l t ; / i n t & g t ; & l t ; / v a l u e & g t ; & l t ; / i t e m & g t ; & l t ; i t e m & g t ; & l t ; k e y & g t ; & l t ; s t r i n g & g t ; A l l o c a t i o n   S u p p l y   R a t e   S t a t u s & l t ; / s t r i n g & g t ; & l t ; / k e y & g t ; & l t ; v a l u e & g t ; & l t ; i n t & g t ; 2 1 5 & l t ; / i n t & g t ; & l t ; / v a l u e & g t ; & l t ; / i t e m & g t ; & l t ; i t e m & g t ; & l t ; k e y & g t ; & l t ; s t r i n g & g t ; M o n t h & l t ; / s t r i n g & g t ; & l t ; / k e y & g t ; & l t ; v a l u e & g t ; & l t ; i n t & g t ; 7 7 & l t ; / i n t & g t ; & l t ; / v a l u e & g t ; & l t ; / i t e m & g t ; & l t ; i t e m & g t ; & l t ; k e y & g t ; & l t ; s t r i n g & g t ; C y c l e & l t ; / s t r i n g & g t ; & l t ; / k e y & g t ; & l t ; v a l u e & g t ; & l t ; i n t & g t ; 6 9 & l t ; / i n t & g t ; & l t ; / v a l u e & g t ; & l t ; / i t e m & g t ; & l t ; / C o l u m n W i d t h s & g t ; & l t ; C o l u m n D i s p l a y I n d e x & g t ; & l t ; i t e m & g t ; & l t ; k e y & g t ; & l t ; s t r i n g & g t ; S i t e   I D & l t ; / s t r i n g & g t ; & l t ; / k e y & g t ; & l t ; v a l u e & g t ; & l t ; i n t & g t ; 0 & l t ; / i n t & g t ; & l t ; / v a l u e & g t ; & l t ; / i t e m & g t ; & l t ; i t e m & g t ; & l t ; k e y & g t ; & l t ; s t r i n g & g t ; S t a t e & l t ; / s t r i n g & g t ; & l t ; / k e y & g t ; & l t ; v a l u e & g t ; & l t ; i n t & g t ; 1 & l t ; / i n t & g t ; & l t ; / v a l u e & g t ; & l t ; / i t e m & g t ; & l t ; i t e m & g t ; & l t ; k e y & g t ; & l t ; s t r i n g & g t ; C l u s t e r s & l t ; / s t r i n g & g t ; & l t ; / k e y & g t ; & l t ; v a l u e & g t ; & l t ; i n t & g t ; 2 & l t ; / i n t & g t ; & l t ; / v a l u e & g t ; & l t ; / i t e m & g t ; & l t ; i t e m & g t ; & l t ; k e y & g t ; & l t ; s t r i n g & g t ; A l l o c a t i o n & l t ; / s t r i n g & g t ; & l t ; / k e y & g t ; & l t ; v a l u e & g t ; & l t ; i n t & g t ; 3 & l t ; / i n t & g t ; & l t ; / v a l u e & g t ; & l t ; / i t e m & g t ; & l t ; i t e m & g t ; & l t ; k e y & g t ; & l t ; s t r i n g & g t ; T o t a l   q t y   s u p p l i e d & l t ; / s t r i n g & g t ; & l t ; / k e y & g t ; & l t ; v a l u e & g t ; & l t ; i n t & g t ; 4 & l t ; / i n t & g t ; & l t ; / v a l u e & g t ; & l t ; / i t e m & g t ; & l t ; i t e m & g t ; & l t ; k e y & g t ; & l t ; s t r i n g & g t ; A l l o c a t i o n   s u p p l y   r a t e & l t ; / s t r i n g & g t ; & l t ; / k e y & g t ; & l t ; v a l u e & g t ; & l t ; i n t & g t ; 5 & l t ; / i n t & g t ; & l t ; / v a l u e & g t ; & l t ; / i t e m & g t ; & l t ; i t e m & g t ; & l t ; k e y & g t ; & l t ; s t r i n g & g t ; V e n d o r & l t ; / s t r i n g & g t ; & l t ; / k e y & g t ; & l t ; v a l u e & g t ; & l t ; i n t & g t ; 6 & l t ; / i n t & g t ; & l t ; / v a l u e & g t ; & l t ; / i t e m & g t ; & l t ; i t e m & g t ; & l t ; k e y & g t ; & l t ; s t r i n g & g t ; V e n d o r - S t a t e & l t ; / s t r i n g & g t ; & l t ; / k e y & g t ; & l t ; v a l u e & g t ; & l t ; i n t & g t ; 7 & l t ; / i n t & g t ; & l t ; / v a l u e & g t ; & l t ; / i t e m & g t ; & l t ; i t e m & g t ; & l t ; k e y & g t ; & l t ; s t r i n g & g t ; A l l o c a t i o n   S u p p l y   R a t e   S t a t u s & l t ; / s t r i n g & g t ; & l t ; / k e y & g t ; & l t ; v a l u e & g t ; & l t ; i n t & g t ; 8 & l t ; / i n t & g t ; & l t ; / v a l u e & g t ; & l t ; / i t e m & g t ; & l t ; i t e m & g t ; & l t ; k e y & g t ; & l t ; s t r i n g & g t ; M o n t h & l t ; / s t r i n g & g t ; & l t ; / k e y & g t ; & l t ; v a l u e & g t ; & l t ; i n t & g t ; 9 & l t ; / i n t & g t ; & l t ; / v a l u e & g t ; & l t ; / i t e m & g t ; & l t ; i t e m & g t ; & l t ; k e y & g t ; & l t ; s t r i n g & g t ; C y c l e & l t ; / s t r i n g & g t ; & l t ; / k e y & g t ; & l t ; v a l u e & g t ; & l t ; i n t & g t ; 1 0 & 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T a b l e X M L _ f a c t o r _ s c o r e " > < 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V e n d o r & l t ; / s t r i n g & g t ; & l t ; / k e y & g t ; & l t ; v a l u e & g t ; & l t ; i n t & g t ; 8 1 & l t ; / i n t & g t ; & l t ; / v a l u e & g t ; & l t ; / i t e m & g t ; & l t ; i t e m & g t ; & l t ; k e y & g t ; & l t ; s t r i n g & g t ; M o n t h & l t ; / s t r i n g & g t ; & l t ; / k e y & g t ; & l t ; v a l u e & g t ; & l t ; i n t & g t ; 7 7 & l t ; / i n t & g t ; & l t ; / v a l u e & g t ; & l t ; / i t e m & g t ; & l t ; i t e m & g t ; & l t ; k e y & g t ; & l t ; s t r i n g & g t ; S t a t e & l t ; / s t r i n g & g t ; & l t ; / k e y & g t ; & l t ; v a l u e & g t ; & l t ; i n t & g t ; 6 8 & l t ; / i n t & g t ; & l t ; / v a l u e & g t ; & l t ; / i t e m & g t ; & l t ; i t e m & g t ; & l t ; k e y & g t ; & l t ; s t r i n g & g t ; C a t e g o r y & l t ; / s t r i n g & g t ; & l t ; / k e y & g t ; & l t ; v a l u e & g t ; & l t ; i n t & g t ; 9 1 & l t ; / i n t & g t ; & l t ; / v a l u e & g t ; & l t ; / i t e m & g t ; & l t ; i t e m & g t ; & l t ; k e y & g t ; & l t ; s t r i n g & g t ; F a c t o r & l t ; / s t r i n g & g t ; & l t ; / k e y & g t ; & l t ; v a l u e & g t ; & l t ; i n t & g t ; 7 4 & l t ; / i n t & g t ; & l t ; / v a l u e & g t ; & l t ; / i t e m & g t ; & l t ; i t e m & g t ; & l t ; k e y & g t ; & l t ; s t r i n g & g t ; S c o r e & l t ; / s t r i n g & g t ; & l t ; / k e y & g t ; & l t ; v a l u e & g t ; & l t ; i n t & g t ; 7 0 & l t ; / i n t & g t ; & l t ; / v a l u e & g t ; & l t ; / i t e m & g t ; & l t ; i t e m & g t ; & l t ; k e y & g t ; & l t ; s t r i n g & g t ; V e n d o r - S t a t e & l t ; / s t r i n g & g t ; & l t ; / k e y & g t ; & l t ; v a l u e & g t ; & l t ; i n t & g t ; 1 1 8 & l t ; / i n t & g t ; & l t ; / v a l u e & g t ; & l t ; / i t e m & g t ; & l t ; / C o l u m n W i d t h s & g t ; & l t ; C o l u m n D i s p l a y I n d e x & g t ; & l t ; i t e m & g t ; & l t ; k e y & g t ; & l t ; s t r i n g & g t ; V e n d o r & l t ; / s t r i n g & g t ; & l t ; / k e y & g t ; & l t ; v a l u e & g t ; & l t ; i n t & g t ; 0 & l t ; / i n t & g t ; & l t ; / v a l u e & g t ; & l t ; / i t e m & g t ; & l t ; i t e m & g t ; & l t ; k e y & g t ; & l t ; s t r i n g & g t ; M o n t h & l t ; / s t r i n g & g t ; & l t ; / k e y & g t ; & l t ; v a l u e & g t ; & l t ; i n t & g t ; 1 & l t ; / i n t & g t ; & l t ; / v a l u e & g t ; & l t ; / i t e m & g t ; & l t ; i t e m & g t ; & l t ; k e y & g t ; & l t ; s t r i n g & g t ; S t a t e & l t ; / s t r i n g & g t ; & l t ; / k e y & g t ; & l t ; v a l u e & g t ; & l t ; i n t & g t ; 2 & l t ; / i n t & g t ; & l t ; / v a l u e & g t ; & l t ; / i t e m & g t ; & l t ; i t e m & g t ; & l t ; k e y & g t ; & l t ; s t r i n g & g t ; C a t e g o r y & l t ; / s t r i n g & g t ; & l t ; / k e y & g t ; & l t ; v a l u e & g t ; & l t ; i n t & g t ; 3 & l t ; / i n t & g t ; & l t ; / v a l u e & g t ; & l t ; / i t e m & g t ; & l t ; i t e m & g t ; & l t ; k e y & g t ; & l t ; s t r i n g & g t ; F a c t o r & l t ; / s t r i n g & g t ; & l t ; / k e y & g t ; & l t ; v a l u e & g t ; & l t ; i n t & g t ; 4 & l t ; / i n t & g t ; & l t ; / v a l u e & g t ; & l t ; / i t e m & g t ; & l t ; i t e m & g t ; & l t ; k e y & g t ; & l t ; s t r i n g & g t ; S c o r e & l t ; / s t r i n g & g t ; & l t ; / k e y & g t ; & l t ; v a l u e & g t ; & l t ; i n t & g t ; 5 & l t ; / i n t & g t ; & l t ; / v a l u e & g t ; & l t ; / i t e m & g t ; & l t ; i t e m & g t ; & l t ; k e y & g t ; & l t ; s t r i n g & g t ; V e n d o r - S t a t e & l t ; / s t r i n g & g t ; & l t ; / k e y & g t ; & l t ; v a l u e & g t ; & l t ; i n t & g t ; 6 & l t ; / i n t & g t ; & l t ; / v a l u e & g t ; & l t ; / i t e m & g t ; & l t ; / C o l u m n D i s p l a y I n d e x & g t ; & l t ; C o l u m n F r o z e n   / & g t ; & l t ; C o l u m n C h e c k e d   / & g t ; & l t ; C o l u m n F i l t e r   / & g t ; & l t ; S e l e c t i o n F i l t e r   / & g t ; & l t ; F i l t e r P a r a m e t e r s   / & g t ; & l t ; I s S o r t D e s c e n d i n g & g t ; f a l s e & l t ; / I s S o r t D e s c e n d i n g & g t ; & l t ; / T a b l e W i d g e t G r i d S e r i a l i z a t i o n & g t ; < / 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FB82F499-4A39-487F-A1CF-083A8D07CD05}">
  <ds:schemaRefs/>
</ds:datastoreItem>
</file>

<file path=customXml/itemProps10.xml><?xml version="1.0" encoding="utf-8"?>
<ds:datastoreItem xmlns:ds="http://schemas.openxmlformats.org/officeDocument/2006/customXml" ds:itemID="{134B4D25-0886-4BA8-9C35-62E1A649A43F}">
  <ds:schemaRefs/>
</ds:datastoreItem>
</file>

<file path=customXml/itemProps11.xml><?xml version="1.0" encoding="utf-8"?>
<ds:datastoreItem xmlns:ds="http://schemas.openxmlformats.org/officeDocument/2006/customXml" ds:itemID="{C4F49941-2CEE-4B2B-898F-4D4E10EFF7A7}">
  <ds:schemaRefs/>
</ds:datastoreItem>
</file>

<file path=customXml/itemProps12.xml><?xml version="1.0" encoding="utf-8"?>
<ds:datastoreItem xmlns:ds="http://schemas.openxmlformats.org/officeDocument/2006/customXml" ds:itemID="{7479793D-D8F1-4EBD-B6E3-193888C20A46}">
  <ds:schemaRefs/>
</ds:datastoreItem>
</file>

<file path=customXml/itemProps13.xml><?xml version="1.0" encoding="utf-8"?>
<ds:datastoreItem xmlns:ds="http://schemas.openxmlformats.org/officeDocument/2006/customXml" ds:itemID="{AEE35AD9-A8F3-434A-B224-76FD1FDDEFC0}">
  <ds:schemaRefs/>
</ds:datastoreItem>
</file>

<file path=customXml/itemProps14.xml><?xml version="1.0" encoding="utf-8"?>
<ds:datastoreItem xmlns:ds="http://schemas.openxmlformats.org/officeDocument/2006/customXml" ds:itemID="{E74DF5AA-C7E6-4331-8396-E53E0365CA67}">
  <ds:schemaRefs/>
</ds:datastoreItem>
</file>

<file path=customXml/itemProps15.xml><?xml version="1.0" encoding="utf-8"?>
<ds:datastoreItem xmlns:ds="http://schemas.openxmlformats.org/officeDocument/2006/customXml" ds:itemID="{99142EAF-11AE-4C4E-9C39-FA15ED9F658C}">
  <ds:schemaRefs/>
</ds:datastoreItem>
</file>

<file path=customXml/itemProps16.xml><?xml version="1.0" encoding="utf-8"?>
<ds:datastoreItem xmlns:ds="http://schemas.openxmlformats.org/officeDocument/2006/customXml" ds:itemID="{986F977A-0E5B-41A1-A737-9018B72FDFA8}">
  <ds:schemaRefs/>
</ds:datastoreItem>
</file>

<file path=customXml/itemProps17.xml><?xml version="1.0" encoding="utf-8"?>
<ds:datastoreItem xmlns:ds="http://schemas.openxmlformats.org/officeDocument/2006/customXml" ds:itemID="{EB90F9C2-250C-4829-9A60-B3BD3664AC10}">
  <ds:schemaRefs/>
</ds:datastoreItem>
</file>

<file path=customXml/itemProps18.xml><?xml version="1.0" encoding="utf-8"?>
<ds:datastoreItem xmlns:ds="http://schemas.openxmlformats.org/officeDocument/2006/customXml" ds:itemID="{EFEB6954-DC65-4BCA-AADD-EC00F8E31FCE}">
  <ds:schemaRefs/>
</ds:datastoreItem>
</file>

<file path=customXml/itemProps19.xml><?xml version="1.0" encoding="utf-8"?>
<ds:datastoreItem xmlns:ds="http://schemas.openxmlformats.org/officeDocument/2006/customXml" ds:itemID="{E5D5CCF5-A09A-4815-85B0-973AF33D9317}">
  <ds:schemaRefs/>
</ds:datastoreItem>
</file>

<file path=customXml/itemProps2.xml><?xml version="1.0" encoding="utf-8"?>
<ds:datastoreItem xmlns:ds="http://schemas.openxmlformats.org/officeDocument/2006/customXml" ds:itemID="{C4CA3D31-00BE-405B-BF0C-99C89DBFFF77}">
  <ds:schemaRefs/>
</ds:datastoreItem>
</file>

<file path=customXml/itemProps20.xml><?xml version="1.0" encoding="utf-8"?>
<ds:datastoreItem xmlns:ds="http://schemas.openxmlformats.org/officeDocument/2006/customXml" ds:itemID="{F4533545-99EA-4B79-B466-0640A3BD95C7}">
  <ds:schemaRefs/>
</ds:datastoreItem>
</file>

<file path=customXml/itemProps21.xml><?xml version="1.0" encoding="utf-8"?>
<ds:datastoreItem xmlns:ds="http://schemas.openxmlformats.org/officeDocument/2006/customXml" ds:itemID="{F4F05F77-1E22-45B7-A542-9D527A16B8E8}">
  <ds:schemaRefs/>
</ds:datastoreItem>
</file>

<file path=customXml/itemProps22.xml><?xml version="1.0" encoding="utf-8"?>
<ds:datastoreItem xmlns:ds="http://schemas.openxmlformats.org/officeDocument/2006/customXml" ds:itemID="{4FF8C465-03B7-415B-A010-B8FC16DAD70D}">
  <ds:schemaRefs/>
</ds:datastoreItem>
</file>

<file path=customXml/itemProps23.xml><?xml version="1.0" encoding="utf-8"?>
<ds:datastoreItem xmlns:ds="http://schemas.openxmlformats.org/officeDocument/2006/customXml" ds:itemID="{4C080862-8D65-435E-B947-57AF65951D4C}">
  <ds:schemaRefs/>
</ds:datastoreItem>
</file>

<file path=customXml/itemProps24.xml><?xml version="1.0" encoding="utf-8"?>
<ds:datastoreItem xmlns:ds="http://schemas.openxmlformats.org/officeDocument/2006/customXml" ds:itemID="{8A0BF081-CA71-4C4C-8FC0-3FC8FD46A965}">
  <ds:schemaRefs/>
</ds:datastoreItem>
</file>

<file path=customXml/itemProps25.xml><?xml version="1.0" encoding="utf-8"?>
<ds:datastoreItem xmlns:ds="http://schemas.openxmlformats.org/officeDocument/2006/customXml" ds:itemID="{222BF1A4-51A1-4704-BDEB-92457B041B40}">
  <ds:schemaRefs/>
</ds:datastoreItem>
</file>

<file path=customXml/itemProps26.xml><?xml version="1.0" encoding="utf-8"?>
<ds:datastoreItem xmlns:ds="http://schemas.openxmlformats.org/officeDocument/2006/customXml" ds:itemID="{6D0994F1-F738-4CDD-9274-DC93C473FFE5}">
  <ds:schemaRefs/>
</ds:datastoreItem>
</file>

<file path=customXml/itemProps3.xml><?xml version="1.0" encoding="utf-8"?>
<ds:datastoreItem xmlns:ds="http://schemas.openxmlformats.org/officeDocument/2006/customXml" ds:itemID="{396F5469-BF2E-4105-B120-379095C0E644}">
  <ds:schemaRefs/>
</ds:datastoreItem>
</file>

<file path=customXml/itemProps4.xml><?xml version="1.0" encoding="utf-8"?>
<ds:datastoreItem xmlns:ds="http://schemas.openxmlformats.org/officeDocument/2006/customXml" ds:itemID="{AB4B10E0-9E3C-4ABD-9BD8-6776A09BB21A}">
  <ds:schemaRefs/>
</ds:datastoreItem>
</file>

<file path=customXml/itemProps5.xml><?xml version="1.0" encoding="utf-8"?>
<ds:datastoreItem xmlns:ds="http://schemas.openxmlformats.org/officeDocument/2006/customXml" ds:itemID="{FC464871-FA51-4BAA-9606-4FA14D44B4B7}">
  <ds:schemaRefs/>
</ds:datastoreItem>
</file>

<file path=customXml/itemProps6.xml><?xml version="1.0" encoding="utf-8"?>
<ds:datastoreItem xmlns:ds="http://schemas.openxmlformats.org/officeDocument/2006/customXml" ds:itemID="{972A1F28-DA22-4842-B6B4-319CA79A2821}">
  <ds:schemaRefs/>
</ds:datastoreItem>
</file>

<file path=customXml/itemProps7.xml><?xml version="1.0" encoding="utf-8"?>
<ds:datastoreItem xmlns:ds="http://schemas.openxmlformats.org/officeDocument/2006/customXml" ds:itemID="{165297B4-7A1A-4D13-87E9-F6B8EE006E9F}">
  <ds:schemaRefs/>
</ds:datastoreItem>
</file>

<file path=customXml/itemProps8.xml><?xml version="1.0" encoding="utf-8"?>
<ds:datastoreItem xmlns:ds="http://schemas.openxmlformats.org/officeDocument/2006/customXml" ds:itemID="{3EBBD0B8-CC18-4FF9-9DF6-65C2B5B5D11D}">
  <ds:schemaRefs/>
</ds:datastoreItem>
</file>

<file path=customXml/itemProps9.xml><?xml version="1.0" encoding="utf-8"?>
<ds:datastoreItem xmlns:ds="http://schemas.openxmlformats.org/officeDocument/2006/customXml" ds:itemID="{DB929368-B466-46E0-8BE1-56F9E2AFA49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new dash</vt:lpstr>
      <vt:lpstr>first summary</vt:lpstr>
      <vt:lpstr>new supply status</vt:lpstr>
      <vt:lpstr>factor score</vt:lpstr>
      <vt:lpstr>new supply status3</vt:lpstr>
      <vt:lpstr>date</vt:lpstr>
      <vt:lpstr>Invoice sheet</vt:lpstr>
      <vt:lpstr>scoring</vt:lpstr>
      <vt:lpstr>category count</vt:lpstr>
      <vt:lpstr>Sheet1</vt:lpstr>
      <vt:lpstr>new chart</vt:lpstr>
    </vt:vector>
  </TitlesOfParts>
  <Company>HP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Tunji</dc:creator>
  <cp:lastModifiedBy>tuneG</cp:lastModifiedBy>
  <dcterms:created xsi:type="dcterms:W3CDTF">2021-07-13T12:41:02Z</dcterms:created>
  <dcterms:modified xsi:type="dcterms:W3CDTF">2022-11-22T22:11:41Z</dcterms:modified>
</cp:coreProperties>
</file>